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305" activeTab="0"/>
  </bookViews>
  <sheets>
    <sheet name="Pgm_Gai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<sst xmlns="http://schemas.openxmlformats.org/spreadsheetml/2006/main" count="19" uniqueCount="19">
  <si>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Programmed Gain Calculations</t>
  </si>
  <si>
    <t>Feeding period, d</t>
  </si>
  <si>
    <t>Diet DM, %</t>
  </si>
  <si>
    <t>Animals per pen</t>
  </si>
  <si>
    <t>INPUT</t>
  </si>
  <si>
    <t>OUTPUT</t>
  </si>
  <si>
    <t>Beef Cattle - NRC (1996)</t>
  </si>
  <si>
    <t>*Estimated BW at target grade</t>
  </si>
  <si>
    <t>Standard</t>
  </si>
  <si>
    <t>Select</t>
  </si>
  <si>
    <t>Choice</t>
  </si>
  <si>
    <t>Target endpoint**</t>
  </si>
  <si>
    <t>**Inputs the standard reference weight</t>
  </si>
  <si>
    <t>NEm required, Mcal/d</t>
  </si>
  <si>
    <t>NEg required, Mcal/d</t>
  </si>
  <si>
    <t>Cells in yellow require input!</t>
  </si>
  <si>
    <t>Enter data in pounds</t>
  </si>
  <si>
    <t>Enter data in kilograms</t>
  </si>
  <si>
    <t>Choose units of measurement: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</si>
</sst>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9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2" fontId="0" fillId="34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2" fontId="0" fillId="35" borderId="10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/>
    </xf>
    <xf numFmtId="0" fontId="4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7" fillId="0" borderId="12" xfId="0" applyFont="1" applyBorder="1" applyAlignment="1">
      <alignment/>
    </xf>
    <xf numFmtId="0" fontId="3" fillId="35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8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2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28575</xdr:rowOff>
    </xdr:from>
    <xdr:to>
      <xdr:col>1</xdr:col>
      <xdr:colOff>504825</xdr:colOff>
      <xdr:row>3</xdr:row>
      <xdr:rowOff>28575</xdr:rowOff>
    </xdr:to>
    <xdr:pic>
      <xdr:nvPicPr>
        <xdr:cNvPr id="1" name="Picture 1" descr="double-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28575"/>
          <a:ext cx="400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11</xdr:row>
      <xdr:rowOff>38100</xdr:rowOff>
    </xdr:from>
    <xdr:to>
      <xdr:col>7</xdr:col>
      <xdr:colOff>114300</xdr:colOff>
      <xdr:row>15</xdr:row>
      <xdr:rowOff>123825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5648325" y="1838325"/>
          <a:ext cx="1266825" cy="733425"/>
        </a:xfrm>
        <a:prstGeom prst="rect">
          <a:avLst/>
        </a:prstGeom>
        <a:solidFill>
          <a:srgbClr val="CC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Check to ensure that the Diet DM%, Animals per pen, and all other input values are correct.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1.421875" style="0" customWidth="1"/>
    <col min="2" max="2" width="8.00390625" style="2" customWidth="1"/>
    <col min="3" max="3" width="1.421875" style="0" customWidth="1"/>
    <col min="4" max="4" width="33.421875" style="0" customWidth="1"/>
    <col min="5" max="5" width="9.421875" style="0" customWidth="1"/>
  </cols>
  <sheetData>
    <row r="1" spans="1:6" ht="12.75">
      <c r="A1" s="1" t="s">
        <v>0</v>
      </c>
      <c r="D1" s="27"/>
      <c r="E1" s="28"/>
      <c r="F1" s="29"/>
    </row>
    <row r="2" spans="1:7" ht="12.75">
      <c r="A2" s="4" t="s">
        <v>6</v>
      </c>
      <c r="D2" s="30" t="s">
        <v>18</v>
      </c>
      <c r="E2" s="26"/>
      <c r="F2" s="31"/>
      <c r="G2" s="12"/>
    </row>
    <row r="3" spans="4:7" ht="9" customHeight="1" thickBot="1">
      <c r="D3" s="32"/>
      <c r="E3" s="33"/>
      <c r="F3" s="34"/>
      <c r="G3" s="12"/>
    </row>
    <row r="4" spans="1:7" ht="15.75" thickBot="1" thickTop="1">
      <c r="A4" s="23" t="s">
        <v>15</v>
      </c>
      <c r="E4" s="16"/>
      <c r="F4" s="16"/>
      <c r="G4" s="12"/>
    </row>
    <row r="5" spans="1:5" ht="15" thickTop="1">
      <c r="A5" s="19" t="s">
        <v>4</v>
      </c>
      <c r="B5" s="14"/>
      <c r="D5" s="19" t="s">
        <v>5</v>
      </c>
      <c r="E5" s="15"/>
    </row>
    <row r="6" spans="1:5" ht="12.75">
      <c r="A6" t="str">
        <f>IF(T19=2,"Initial unshrunk BW, lb","Initial unshrunk BW, kg")</f>
        <v>Initial unshrunk BW, lb</v>
      </c>
      <c r="B6" s="13">
        <v>620</v>
      </c>
      <c r="D6" t="str">
        <f>IF(T19=2,"Average shrunk BW, lb","Average shrunk BW, kg")</f>
        <v>Average shrunk BW, lb</v>
      </c>
      <c r="E6" s="6">
        <f>(B10+B7)/2</f>
        <v>652.0749999999999</v>
      </c>
    </row>
    <row r="7" spans="1:5" ht="12.75">
      <c r="A7" t="str">
        <f>IF(T19=2,"Initial shrunk BW, lb","Initial shrunk BW, kg")</f>
        <v>Initial shrunk BW, lb</v>
      </c>
      <c r="B7" s="6">
        <f>B6*0.96</f>
        <v>595.1999999999999</v>
      </c>
      <c r="D7" t="str">
        <f>IF(T19=2,"Equivalent average shrunk BW, lb","Equivalent average shrunk BW, kg")</f>
        <v>Equivalent average shrunk BW, lb</v>
      </c>
      <c r="E7" s="6">
        <f>IF(T19=2,E6*(T15*2.205/B11),E6*(T15/B11))</f>
        <v>509.0966883333333</v>
      </c>
    </row>
    <row r="8" spans="1:7" ht="12.75">
      <c r="A8" t="str">
        <f>IF(T19=2,"Desired shrunk ADG, lb/d","Desired shrunk ADG, kg/d")</f>
        <v>Desired shrunk ADG, lb/d</v>
      </c>
      <c r="B8" s="3">
        <v>3.25</v>
      </c>
      <c r="E8" s="2"/>
      <c r="G8" s="10"/>
    </row>
    <row r="9" spans="1:5" ht="12.75">
      <c r="A9" t="s">
        <v>1</v>
      </c>
      <c r="B9" s="3">
        <v>35</v>
      </c>
      <c r="C9" s="7"/>
      <c r="D9" t="s">
        <v>13</v>
      </c>
      <c r="E9" s="5">
        <f>IF(T19=2,((E6/2.205)^0.75)*0.077,(E6^0.75)*0.077)</f>
        <v>5.4910758443583205</v>
      </c>
    </row>
    <row r="10" spans="1:7" ht="12.75">
      <c r="A10" t="str">
        <f>IF(T19=2,"Ending shrunk BW, lb","Ending shrunk BW, kg")</f>
        <v>Ending shrunk BW, lb</v>
      </c>
      <c r="B10" s="6">
        <f>(B8*B9)+B7</f>
        <v>708.9499999999999</v>
      </c>
      <c r="D10" t="str">
        <f>IF(T19=2,"DMI for maintenance, lb/d","DMI for maintenance, kg/d")</f>
        <v>DMI for maintenance, lb/d</v>
      </c>
      <c r="E10" s="5">
        <f>E9/B14</f>
        <v>6.615754029347374</v>
      </c>
      <c r="G10" s="10"/>
    </row>
    <row r="11" spans="1:5" ht="12.75">
      <c r="A11" s="17" t="str">
        <f>IF(T19=2,"Final shrunk BW, lb*","Final shrunk BW, kg*")</f>
        <v>Final shrunk BW, lb*</v>
      </c>
      <c r="B11" s="3">
        <v>1350</v>
      </c>
      <c r="D11" t="s">
        <v>14</v>
      </c>
      <c r="E11" s="5">
        <f>IF(T19=2,0.0557*(E7/2.205)^0.75*(B8/2.205)^1.097,0.0557*E7^0.75*B8^1.097)</f>
        <v>5.049120940563671</v>
      </c>
    </row>
    <row r="12" spans="1:5" ht="12.75">
      <c r="A12" s="17" t="s">
        <v>11</v>
      </c>
      <c r="D12" t="str">
        <f>IF(T19=2,"DMI for gain, lb/d","DMI for gain, kg/d")</f>
        <v>DMI for gain, lb/d</v>
      </c>
      <c r="E12" s="5">
        <f>E11/B15</f>
        <v>9.350223964006798</v>
      </c>
    </row>
    <row r="13" spans="4:5" ht="12.75">
      <c r="D13" s="21" t="str">
        <f>IF(T19=2,"Total DMI per animal, lb/d","Total DMI per animal, kg/d")</f>
        <v>Total DMI per animal, lb/d</v>
      </c>
      <c r="E13" s="8">
        <f>E12+E10</f>
        <v>15.965977993354173</v>
      </c>
    </row>
    <row r="14" spans="1:5" ht="12.75">
      <c r="A14" t="str">
        <f>IF(T19=2,"Diet NEm, Mcal/lb of DM","Diet NEm, Mcal/kg of DM")</f>
        <v>Diet NEm, Mcal/lb of DM</v>
      </c>
      <c r="B14" s="3">
        <v>0.83</v>
      </c>
      <c r="D14" s="21" t="str">
        <f>IF(T19=2,"Total as-fed intake per animal, lb/d","Total as-fed intake per animal, kg/d")</f>
        <v>Total as-fed intake per animal, lb/d</v>
      </c>
      <c r="E14" s="8">
        <f>E13/(B16/100)</f>
        <v>19.470704869944115</v>
      </c>
    </row>
    <row r="15" spans="1:20" ht="12.75">
      <c r="A15" t="str">
        <f>IF(T19=2,"Diet NEg, Mcal/lb of DM","Diet NEg, Mcal/kg of DM")</f>
        <v>Diet NEg, Mcal/lb of DM</v>
      </c>
      <c r="B15" s="3">
        <v>0.54</v>
      </c>
      <c r="D15" s="20" t="str">
        <f>IF(T19=2,"Total as-fed intake per pen, lb/d","Total as-fed intake per pen, kg/d")</f>
        <v>Total as-fed intake per pen, lb/d</v>
      </c>
      <c r="E15" s="11">
        <f>E14*B17</f>
        <v>389.4140973988823</v>
      </c>
      <c r="R15" s="2" t="s">
        <v>10</v>
      </c>
      <c r="S15" s="2">
        <v>1</v>
      </c>
      <c r="T15">
        <f>IF(S15=1,478,IF(S15=2,462,435))</f>
        <v>478</v>
      </c>
    </row>
    <row r="16" spans="1:19" ht="12.75">
      <c r="A16" t="s">
        <v>2</v>
      </c>
      <c r="B16" s="3">
        <v>82</v>
      </c>
      <c r="D16" s="1"/>
      <c r="E16" s="2"/>
      <c r="R16" s="2" t="s">
        <v>9</v>
      </c>
      <c r="S16" s="2"/>
    </row>
    <row r="17" spans="1:19" ht="12.75">
      <c r="A17" t="s">
        <v>3</v>
      </c>
      <c r="B17" s="3">
        <v>20</v>
      </c>
      <c r="D17" s="24"/>
      <c r="E17" s="25"/>
      <c r="R17" s="2" t="s">
        <v>8</v>
      </c>
      <c r="S17" s="2"/>
    </row>
    <row r="18" spans="1:6" ht="12.75">
      <c r="A18" s="22"/>
      <c r="B18" s="9"/>
      <c r="D18" s="22"/>
      <c r="E18" s="25"/>
      <c r="F18" s="10"/>
    </row>
    <row r="19" spans="1:20" ht="12.75">
      <c r="A19" s="18" t="s">
        <v>7</v>
      </c>
      <c r="R19" s="2" t="s">
        <v>17</v>
      </c>
      <c r="T19">
        <v>2</v>
      </c>
    </row>
    <row r="20" spans="1:18" ht="12.75">
      <c r="A20" s="18" t="s">
        <v>12</v>
      </c>
      <c r="R20" s="2" t="s">
        <v>16</v>
      </c>
    </row>
  </sheetData>
  <sheetProtection/>
  <printOptions/>
  <pageMargins left="0.75" right="0.75" top="1" bottom="1" header="0.5" footer="0.5"/>
  <pageSetup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C20" sqref="C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Tech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Galyean</dc:creator>
  <cp:keywords/>
  <dc:description/>
  <cp:lastModifiedBy>Hales, Kristin</cp:lastModifiedBy>
  <cp:lastPrinted>2006-06-29T19:10:26Z</cp:lastPrinted>
  <dcterms:created xsi:type="dcterms:W3CDTF">2003-12-08T22:06:51Z</dcterms:created>
  <dcterms:modified xsi:type="dcterms:W3CDTF">2022-07-07T10:09:34Z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-617662042</vt:i4>
  </property>
  <property fmtid="{D5CDD505-2E9C-101B-9397-08002B2CF9AE}" pid="3" name="_EmailSubject">
    <vt:lpwstr>Programmed gain calculator</vt:lpwstr>
  </property>
  <property fmtid="{D5CDD505-2E9C-101B-9397-08002B2CF9AE}" pid="4" name="_AuthorEmail">
    <vt:lpwstr>michael.galyean@ttu.edu</vt:lpwstr>
  </property>
  <property fmtid="{D5CDD505-2E9C-101B-9397-08002B2CF9AE}" pid="5" name="_AuthorEmailDisplayName">
    <vt:lpwstr>Michael Galyean</vt:lpwstr>
  </property>
  <property fmtid="{D5CDD505-2E9C-101B-9397-08002B2CF9AE}" pid="6" name="_ReviewingToolsShownOnce">
    <vt:lpwstr/>
  </property>
</Properties>
</file>