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2\"/>
    </mc:Choice>
  </mc:AlternateContent>
  <xr:revisionPtr revIDLastSave="0" documentId="13_ncr:1_{FB4EF44F-9000-4557-8B84-AFC3B4845B06}" xr6:coauthVersionLast="47" xr6:coauthVersionMax="47" xr10:uidLastSave="{00000000-0000-0000-0000-000000000000}"/>
  <bookViews>
    <workbookView xWindow="-120" yWindow="-120" windowWidth="29040" windowHeight="1584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PE" sheetId="49" r:id="rId27"/>
    <sheet name="SA-TIEHH" sheetId="27" r:id="rId28"/>
    <sheet name="SCAMS" sheetId="28" r:id="rId29"/>
    <sheet name="TASM" sheetId="48" r:id="rId30"/>
    <sheet name="TPC" sheetId="10" r:id="rId31"/>
    <sheet name="Zamo" sheetId="29" r:id="rId32"/>
    <sheet name="Misc" sheetId="30" r:id="rId33"/>
    <sheet name="Cont" sheetId="31" r:id="rId34"/>
    <sheet name="PGSA" sheetId="44" r:id="rId35"/>
  </sheets>
  <definedNames>
    <definedName name="_xlnm.Print_Area" localSheetId="0">'Total Orgs'!$A$1:$J$40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0" l="1"/>
  <c r="J23" i="19"/>
  <c r="H23" i="19"/>
  <c r="E27" i="1"/>
  <c r="B7" i="10" l="1"/>
  <c r="B9" i="27"/>
  <c r="B7" i="27"/>
  <c r="D32" i="1"/>
  <c r="B9" i="13"/>
  <c r="B7" i="13"/>
  <c r="D18" i="1"/>
  <c r="B8" i="49"/>
  <c r="B9" i="49" s="1"/>
  <c r="B5" i="49"/>
  <c r="C1" i="49"/>
  <c r="F31" i="1"/>
  <c r="B40" i="1"/>
  <c r="C11" i="1"/>
  <c r="C12" i="1"/>
  <c r="F12" i="1" s="1"/>
  <c r="D12" i="1"/>
  <c r="E12" i="1"/>
  <c r="F17" i="1"/>
  <c r="D34" i="1"/>
  <c r="B5" i="48"/>
  <c r="B8" i="48"/>
  <c r="C1" i="48"/>
  <c r="D28" i="1"/>
  <c r="D27" i="1"/>
  <c r="D22" i="1"/>
  <c r="B9" i="48" l="1"/>
  <c r="F27" i="1"/>
  <c r="B5" i="47"/>
  <c r="B8" i="47"/>
  <c r="C1" i="47"/>
  <c r="F9" i="1"/>
  <c r="B5" i="46"/>
  <c r="B8" i="46"/>
  <c r="C1" i="46"/>
  <c r="F22" i="1"/>
  <c r="B5" i="45"/>
  <c r="B9" i="45" s="1"/>
  <c r="B5" i="14"/>
  <c r="B8" i="45"/>
  <c r="C1" i="45"/>
  <c r="B9" i="47" l="1"/>
  <c r="B9" i="46"/>
  <c r="F28" i="1"/>
  <c r="B5" i="44"/>
  <c r="B9" i="44" s="1"/>
  <c r="B8" i="44" l="1"/>
  <c r="C1" i="44"/>
  <c r="B7" i="31"/>
  <c r="C1" i="31"/>
  <c r="B8" i="30"/>
  <c r="B7" i="30"/>
  <c r="C1" i="30"/>
  <c r="B8" i="29"/>
  <c r="E36" i="1" s="1"/>
  <c r="B5" i="29"/>
  <c r="C1" i="29"/>
  <c r="B8" i="10"/>
  <c r="E35" i="1" s="1"/>
  <c r="B5" i="10"/>
  <c r="C1" i="10"/>
  <c r="B8" i="28"/>
  <c r="B5" i="28"/>
  <c r="C1" i="28"/>
  <c r="B8" i="27"/>
  <c r="B5" i="27"/>
  <c r="C1" i="27"/>
  <c r="B8" i="6"/>
  <c r="E30" i="1" s="1"/>
  <c r="B5" i="6"/>
  <c r="C1" i="6"/>
  <c r="B8" i="25"/>
  <c r="E29" i="1" s="1"/>
  <c r="B5" i="25"/>
  <c r="C1" i="25"/>
  <c r="B8" i="20"/>
  <c r="E26" i="1" s="1"/>
  <c r="B5" i="20"/>
  <c r="C1" i="20"/>
  <c r="B8" i="19"/>
  <c r="B5" i="19"/>
  <c r="C1" i="19"/>
  <c r="B8" i="18"/>
  <c r="B5" i="18"/>
  <c r="C1" i="18"/>
  <c r="B8" i="17"/>
  <c r="E23" i="1" s="1"/>
  <c r="B5" i="17"/>
  <c r="C1" i="17"/>
  <c r="B8" i="14"/>
  <c r="E21" i="1" s="1"/>
  <c r="B9" i="14"/>
  <c r="C1" i="14"/>
  <c r="B8" i="40"/>
  <c r="E20" i="1" s="1"/>
  <c r="B5" i="40"/>
  <c r="C1" i="40"/>
  <c r="B8" i="21"/>
  <c r="E19" i="1" s="1"/>
  <c r="B5" i="21"/>
  <c r="B9" i="21" s="1"/>
  <c r="C1" i="21"/>
  <c r="B8" i="13"/>
  <c r="E18" i="1" s="1"/>
  <c r="B5" i="13"/>
  <c r="C1" i="13"/>
  <c r="B8" i="23"/>
  <c r="E16" i="1" s="1"/>
  <c r="B5" i="23"/>
  <c r="B9" i="23" s="1"/>
  <c r="C1" i="23"/>
  <c r="B8" i="41"/>
  <c r="B5" i="41"/>
  <c r="B9" i="41" s="1"/>
  <c r="C1" i="41"/>
  <c r="B8" i="9"/>
  <c r="E14" i="1" s="1"/>
  <c r="F14" i="1" s="1"/>
  <c r="B5" i="9"/>
  <c r="C1" i="9"/>
  <c r="B8" i="8"/>
  <c r="B5" i="8"/>
  <c r="C1" i="8"/>
  <c r="B8" i="35"/>
  <c r="B5" i="35"/>
  <c r="B9" i="35" s="1"/>
  <c r="C1" i="35"/>
  <c r="B8" i="33"/>
  <c r="E11" i="1" s="1"/>
  <c r="F11" i="1" s="1"/>
  <c r="B5" i="33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E38" i="1"/>
  <c r="C38" i="1"/>
  <c r="E37" i="1"/>
  <c r="C37" i="1"/>
  <c r="D36" i="1"/>
  <c r="C36" i="1"/>
  <c r="C35" i="1"/>
  <c r="F34" i="1"/>
  <c r="E32" i="1"/>
  <c r="C32" i="1"/>
  <c r="D30" i="1"/>
  <c r="C30" i="1"/>
  <c r="D29" i="1"/>
  <c r="C29" i="1"/>
  <c r="D26" i="1"/>
  <c r="C26" i="1"/>
  <c r="D25" i="1"/>
  <c r="C25" i="1"/>
  <c r="D24" i="1"/>
  <c r="C24" i="1"/>
  <c r="D23" i="1"/>
  <c r="C23" i="1"/>
  <c r="D21" i="1"/>
  <c r="C21" i="1"/>
  <c r="D20" i="1"/>
  <c r="C20" i="1"/>
  <c r="C19" i="1"/>
  <c r="C18" i="1"/>
  <c r="D16" i="1"/>
  <c r="C16" i="1"/>
  <c r="E15" i="1"/>
  <c r="D15" i="1"/>
  <c r="C15" i="1"/>
  <c r="D14" i="1"/>
  <c r="C14" i="1"/>
  <c r="D13" i="1"/>
  <c r="C13" i="1"/>
  <c r="D8" i="1"/>
  <c r="C8" i="1"/>
  <c r="D7" i="1"/>
  <c r="C7" i="1"/>
  <c r="D6" i="1"/>
  <c r="D5" i="1"/>
  <c r="C5" i="1"/>
  <c r="D4" i="1"/>
  <c r="C4" i="1"/>
  <c r="B9" i="9" l="1"/>
  <c r="B9" i="33"/>
  <c r="F32" i="1"/>
  <c r="F19" i="1"/>
  <c r="B9" i="25"/>
  <c r="F29" i="1"/>
  <c r="F30" i="1"/>
  <c r="F16" i="1"/>
  <c r="F21" i="1"/>
  <c r="F15" i="1"/>
  <c r="F37" i="1"/>
  <c r="F38" i="1"/>
  <c r="B9" i="4"/>
  <c r="B9" i="19"/>
  <c r="F35" i="1"/>
  <c r="B9" i="10"/>
  <c r="B9" i="6"/>
  <c r="B9" i="18"/>
  <c r="B9" i="2"/>
  <c r="B9" i="17"/>
  <c r="F23" i="1"/>
  <c r="B9" i="5"/>
  <c r="F18" i="1"/>
  <c r="F36" i="1"/>
  <c r="B9" i="29"/>
  <c r="B9" i="8"/>
  <c r="E7" i="1"/>
  <c r="F7" i="1" s="1"/>
  <c r="B9" i="40"/>
  <c r="F20" i="1"/>
  <c r="E25" i="1"/>
  <c r="F25" i="1" s="1"/>
  <c r="F4" i="1"/>
  <c r="F26" i="1"/>
  <c r="B9" i="20"/>
  <c r="B9" i="42"/>
  <c r="F6" i="1"/>
  <c r="E5" i="1"/>
  <c r="F5" i="1" s="1"/>
  <c r="D40" i="1"/>
  <c r="B9" i="28"/>
  <c r="B5" i="31"/>
  <c r="B8" i="31" s="1"/>
  <c r="E24" i="1"/>
  <c r="F24" i="1" s="1"/>
  <c r="E13" i="1"/>
  <c r="F13" i="1" s="1"/>
  <c r="B9" i="3"/>
  <c r="E33" i="1"/>
  <c r="F33" i="1" s="1"/>
  <c r="E8" i="1"/>
  <c r="F8" i="1" s="1"/>
  <c r="F40" i="1" l="1"/>
  <c r="E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tc={9B48C300-CABE-4141-96C6-D7B877C79E86}</author>
  </authors>
  <commentList>
    <comment ref="A20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airline credit due to COVID</t>
      </text>
    </comment>
  </commentList>
</comments>
</file>

<file path=xl/sharedStrings.xml><?xml version="1.0" encoding="utf-8"?>
<sst xmlns="http://schemas.openxmlformats.org/spreadsheetml/2006/main" count="640" uniqueCount="207">
  <si>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</si>
  <si>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</si>
  <si>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</si>
  <si>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</si>
  <si>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</si>
  <si>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</si>
  <si>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</si>
  <si>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</si>
  <si>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</si>
  <si>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</si>
  <si>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</si>
  <si>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</si>
  <si>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</si>
  <si>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</si>
  <si>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</si>
  <si>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</si>
  <si>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</si>
  <si>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</si>
  <si>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</si>
  <si>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</si>
  <si>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</si>
  <si>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</si>
  <si>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</si>
  <si>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</si>
  <si>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</si>
  <si>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</si>
  <si>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</si>
  <si>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</si>
  <si>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</si>
  <si>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</si>
  <si>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</si>
  <si>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</si>
  <si>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</si>
  <si>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</si>
  <si>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</si>
  <si>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</si>
  <si>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</si>
  <si>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</si>
  <si>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</si>
  <si>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</si>
  <si>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</si>
  <si>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</si>
  <si>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</si>
  <si>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</si>
  <si>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</si>
  <si>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</si>
  <si>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</si>
  <si>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</si>
  <si>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</si>
  <si>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</si>
  <si>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</si>
  <si>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</si>
  <si>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</si>
  <si>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</si>
  <si>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</si>
  <si>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</si>
  <si>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</si>
  <si>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</si>
  <si>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</si>
  <si>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</si>
  <si>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</si>
  <si>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</si>
  <si>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</si>
  <si>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</si>
  <si>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</si>
  <si>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</si>
  <si>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</si>
  <si>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</si>
  <si>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</si>
  <si>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</si>
  <si>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</si>
  <si>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</si>
  <si>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</si>
  <si>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</si>
  <si>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</si>
  <si>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</si>
  <si>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</si>
  <si>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</si>
  <si>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</si>
  <si>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</si>
  <si>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Philosohy Graduate Student Association</t>
  </si>
  <si>
    <t>Philosophy Graduate Student Association</t>
  </si>
  <si>
    <t>Alyssa Hay</t>
  </si>
  <si>
    <t>Evan A Perkowski  -   VP</t>
  </si>
  <si>
    <t>Tiffany Murray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</si>
  <si>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</si>
  <si>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</si>
  <si>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</si>
  <si>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</si>
  <si>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</si>
  <si>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</si>
  <si>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</si>
  <si>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req</t>
  </si>
  <si>
    <t>1/3 penalty for not completing funding training on 10-31</t>
  </si>
  <si>
    <t>Frozen as of 11-6-2020</t>
  </si>
  <si>
    <t>PENALITY WAIVED DUE TO MISCOMMUNICATION</t>
  </si>
  <si>
    <t>TB - Advance Graphix - MLK t-shirts</t>
  </si>
  <si>
    <t>Lost entire balance; did not complete all requirements</t>
  </si>
  <si>
    <t>Graduate Assembly</t>
  </si>
  <si>
    <t>Society of Plastics Engineers</t>
  </si>
  <si>
    <t>Budget 2021-22</t>
  </si>
  <si>
    <t>September 2021-August 2022</t>
  </si>
  <si>
    <t>Society of Plastic Engineers</t>
  </si>
  <si>
    <t>Funds left on table</t>
  </si>
  <si>
    <t>9-26 to 9-30-2021</t>
  </si>
  <si>
    <t>Western Region American Agricultural Association of Educators Conference</t>
  </si>
  <si>
    <t>TB - Advance Graphix</t>
  </si>
  <si>
    <t>req 148715675 - Pig stress ball</t>
  </si>
  <si>
    <t>req 149403598 - tshirts</t>
  </si>
  <si>
    <t>TV2201684   to Bozeman, MT</t>
  </si>
  <si>
    <t>tour corporae campuses</t>
  </si>
  <si>
    <t>TV2201955  trip to Dallas, TX</t>
  </si>
  <si>
    <t>10-3 to 10-8-21   HFES Annual Internaltion meeting</t>
  </si>
  <si>
    <t>TV2202432  - Baltimore, MD</t>
  </si>
  <si>
    <t>Have not meet requirement</t>
  </si>
  <si>
    <t>REQ 147952093</t>
  </si>
  <si>
    <t>REQ 150167409</t>
  </si>
  <si>
    <t>AG - tshirt order</t>
  </si>
  <si>
    <t>req 150886569</t>
  </si>
  <si>
    <t>PENDING - reimbursement for poster printing</t>
  </si>
  <si>
    <t>email rachel need pdf of poster</t>
  </si>
  <si>
    <t>req 15426150  pig ball stress</t>
  </si>
  <si>
    <t>req 154263507 TSHIRTS</t>
  </si>
  <si>
    <t>TV2209156 trip to Dallas, TX</t>
  </si>
  <si>
    <t>TV2209595 to Madison, WI</t>
  </si>
  <si>
    <t>Southern Graphics Council event</t>
  </si>
  <si>
    <t>4-27 to 5-2   conf Regional HFES symposium</t>
  </si>
  <si>
    <t>TV 2210617    - Houstn, TX</t>
  </si>
  <si>
    <t>TB - Sandro Sessarrego GS</t>
  </si>
  <si>
    <t>TB - Anna Nogar - GS</t>
  </si>
  <si>
    <t xml:space="preserve">req </t>
  </si>
  <si>
    <t>req 156438035</t>
  </si>
  <si>
    <t>TB - reimburse registration to 45th annual RSA</t>
  </si>
  <si>
    <t>scientific meeting in 6-25 o 6-29-2022</t>
  </si>
  <si>
    <t>req 157026182</t>
  </si>
  <si>
    <t>TB - Scarborough Specialties</t>
  </si>
  <si>
    <t>req 157068043 - pig hot/cold pack</t>
  </si>
  <si>
    <t>DP - reimburse for venue rental</t>
  </si>
  <si>
    <t>TV2213568 TO Oklahoma City, OK</t>
  </si>
  <si>
    <t>5-16 to 5-19</t>
  </si>
  <si>
    <t>Am. Association Agricultural Educators</t>
  </si>
  <si>
    <t>TB - Scarborough Speciality</t>
  </si>
  <si>
    <t>req 15758971   shirts</t>
  </si>
  <si>
    <t xml:space="preserve">TB - Staples </t>
  </si>
  <si>
    <t>req 157616330</t>
  </si>
  <si>
    <t>TB - B&amp;H Photo</t>
  </si>
  <si>
    <t>req 157622587</t>
  </si>
  <si>
    <t>TB - Fresh Prints hoodie order</t>
  </si>
  <si>
    <t>invoice 62090 - req 157958362</t>
  </si>
  <si>
    <t>TB - reimburse registration for conference</t>
  </si>
  <si>
    <t>req 157959254</t>
  </si>
  <si>
    <t>TV2214295 - Austin, TX</t>
  </si>
  <si>
    <t>5-22 to 5-24  - visit w/Espedia, Indeed</t>
  </si>
  <si>
    <t>req 158191453   Ranching Heritage Asso.</t>
  </si>
  <si>
    <t>TB - Scarbrough Spec</t>
  </si>
  <si>
    <t>req 158846252</t>
  </si>
  <si>
    <t>TB - Local Legends  - print tshirts</t>
  </si>
  <si>
    <t>req 158954972</t>
  </si>
  <si>
    <t>DP - reimburse registration to 45th Annual</t>
  </si>
  <si>
    <t>RSA Scientific Meeting</t>
  </si>
  <si>
    <t>TTU COOPY MAIL</t>
  </si>
  <si>
    <t>copying</t>
  </si>
  <si>
    <t xml:space="preserve">DP </t>
  </si>
  <si>
    <t>Fedex printing certidicate</t>
  </si>
  <si>
    <t>TTUAB Association of Biologists</t>
  </si>
  <si>
    <t>req 159326057</t>
  </si>
  <si>
    <t>req 159426663</t>
  </si>
  <si>
    <t>req 159428367</t>
  </si>
  <si>
    <t>GS - Charles Stephens</t>
  </si>
  <si>
    <t>speaker fees for presentation on 4-7-2022</t>
  </si>
  <si>
    <t>REQ 159482489</t>
  </si>
  <si>
    <t>DP - reimb reg for APA 2022 in August</t>
  </si>
  <si>
    <t>req 159640651</t>
  </si>
  <si>
    <t>DP - reimb registration 2022 South Central Chapter</t>
  </si>
  <si>
    <t>reimb reg for North America 2nd annual meeting</t>
  </si>
  <si>
    <t>req 159865027</t>
  </si>
  <si>
    <t>Staples order</t>
  </si>
  <si>
    <t>DP - reimb registration</t>
  </si>
  <si>
    <t>req2 159969152</t>
  </si>
  <si>
    <t>req 159980751  PENDING</t>
  </si>
  <si>
    <t>req 159982372 - HATS</t>
  </si>
  <si>
    <t>DP - reimb positage</t>
  </si>
  <si>
    <t>req 160041452</t>
  </si>
  <si>
    <t>TB  - Office Depot</t>
  </si>
  <si>
    <t>TB - tshirts, office supplies, reimb</t>
  </si>
  <si>
    <t>req 159768934    supplies</t>
  </si>
  <si>
    <t>TB - Staples</t>
  </si>
  <si>
    <t>req 160247392</t>
  </si>
  <si>
    <t>TB - Advance Graphixs</t>
  </si>
  <si>
    <t>req 160303173 - jackets</t>
  </si>
  <si>
    <t>req 160335242 table cloth</t>
  </si>
  <si>
    <t>req 160338229  folders</t>
  </si>
  <si>
    <t>req 1603414374   caps</t>
  </si>
  <si>
    <t>req 160343621  notes</t>
  </si>
  <si>
    <t>TB - Advance Graphix cups printed</t>
  </si>
  <si>
    <t>req 160592618</t>
  </si>
  <si>
    <t>TB - Advance Graphix T-SHIRTS</t>
  </si>
  <si>
    <t>req 160593551</t>
  </si>
  <si>
    <t>req 160802289   tshirts</t>
  </si>
  <si>
    <t>req 160932300  -  shirts</t>
  </si>
  <si>
    <t>req 161136892  -  office supples</t>
  </si>
  <si>
    <t>Local Legends</t>
  </si>
  <si>
    <t>req 16172084</t>
  </si>
  <si>
    <t>req 161750759</t>
  </si>
  <si>
    <t>req 161768712</t>
  </si>
  <si>
    <t>TB - FRESH PRINTS</t>
  </si>
  <si>
    <t>UPDATED: 08/05/2022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</si>
</sst>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3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2" fillId="5" borderId="1" xfId="0" applyFont="1" applyFill="1" applyBorder="1"/>
    <xf numFmtId="164" fontId="0" fillId="5" borderId="1" xfId="0" applyNumberFormat="1" applyFill="1" applyBorder="1"/>
    <xf numFmtId="164" fontId="4" fillId="5" borderId="1" xfId="0" applyNumberFormat="1" applyFont="1" applyFill="1" applyBorder="1"/>
    <xf numFmtId="165" fontId="0" fillId="5" borderId="1" xfId="0" applyNumberFormat="1" applyFill="1" applyBorder="1" applyAlignment="1">
      <alignment horizontal="center"/>
    </xf>
    <xf numFmtId="0" fontId="11" fillId="0" borderId="1" xfId="3" applyBorder="1"/>
    <xf numFmtId="0" fontId="0" fillId="6" borderId="0" xfId="0" applyFill="1"/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/>
    </xf>
    <xf numFmtId="0" fontId="11" fillId="0" borderId="0" xfId="3" applyFill="1"/>
    <xf numFmtId="0" fontId="0" fillId="7" borderId="0" xfId="0" applyFill="1"/>
    <xf numFmtId="164" fontId="0" fillId="0" borderId="10" xfId="0" applyNumberFormat="1" applyBorder="1"/>
    <xf numFmtId="14" fontId="2" fillId="0" borderId="1" xfId="0" applyNumberFormat="1" applyFont="1" applyBorder="1"/>
    <xf numFmtId="0" fontId="11" fillId="0" borderId="1" xfId="3" applyFill="1" applyBorder="1"/>
    <xf numFmtId="165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8" borderId="1" xfId="0" applyFont="1" applyFill="1" applyBorder="1"/>
    <xf numFmtId="164" fontId="0" fillId="8" borderId="1" xfId="0" applyNumberFormat="1" applyFill="1" applyBorder="1"/>
    <xf numFmtId="164" fontId="4" fillId="8" borderId="1" xfId="0" applyNumberFormat="1" applyFont="1" applyFill="1" applyBorder="1"/>
    <xf numFmtId="165" fontId="0" fillId="8" borderId="1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0" xfId="0" applyFill="1"/>
    <xf numFmtId="16" fontId="0" fillId="0" borderId="0" xfId="0" applyNumberFormat="1"/>
    <xf numFmtId="44" fontId="0" fillId="0" borderId="0" xfId="4" applyFont="1" applyAlignment="1">
      <alignment vertical="top"/>
    </xf>
    <xf numFmtId="44" fontId="0" fillId="0" borderId="0" xfId="4" applyFont="1"/>
    <xf numFmtId="0" fontId="2" fillId="9" borderId="1" xfId="0" applyFont="1" applyFill="1" applyBorder="1"/>
    <xf numFmtId="164" fontId="0" fillId="9" borderId="1" xfId="0" applyNumberFormat="1" applyFill="1" applyBorder="1"/>
    <xf numFmtId="164" fontId="4" fillId="9" borderId="1" xfId="0" applyNumberFormat="1" applyFont="1" applyFill="1" applyBorder="1"/>
    <xf numFmtId="165" fontId="0" fillId="9" borderId="1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64" fontId="0" fillId="3" borderId="0" xfId="0" applyNumberFormat="1" applyFill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5">
    <cellStyle name="Currency" xfId="4" builtinId="4"/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0-04-08T19:55:59.20" personId="{06A71960-9711-4B66-8955-E079A65E2DAD}" id="{9B48C300-CABE-4141-96C6-D7B877C79E86}">
    <text>airline credit due to COVID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9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ColWidth="11" defaultRowHeight="15.75" x14ac:dyDescent="0.25"/>
  <cols>
    <col min="1" max="1" width="54.875" customWidth="1"/>
    <col min="2" max="2" width="10.875" style="2" customWidth="1"/>
    <col min="3" max="3" width="12.625" style="2" customWidth="1"/>
    <col min="4" max="4" width="12.625" style="26" customWidth="1"/>
    <col min="5" max="6" width="10.875" style="2" customWidth="1"/>
    <col min="7" max="7" width="16.125" style="2" customWidth="1"/>
    <col min="8" max="8" width="11" style="35" customWidth="1"/>
    <col min="9" max="9" width="12.125" style="35" customWidth="1"/>
    <col min="10" max="10" width="11" style="35" customWidth="1"/>
    <col min="11" max="11" width="21" customWidth="1"/>
  </cols>
  <sheetData>
    <row r="1" spans="1:11" ht="26.25" customHeight="1" x14ac:dyDescent="0.4">
      <c r="A1" s="67" t="s">
        <v>100</v>
      </c>
      <c r="D1" s="85" t="s">
        <v>206</v>
      </c>
      <c r="E1" s="85"/>
      <c r="F1" s="85"/>
      <c r="K1" s="58"/>
    </row>
    <row r="2" spans="1:11" ht="25.5" customHeight="1" x14ac:dyDescent="0.25">
      <c r="A2" s="25" t="s">
        <v>101</v>
      </c>
      <c r="K2" s="58"/>
    </row>
    <row r="3" spans="1:11" s="21" customFormat="1" ht="47.25" x14ac:dyDescent="0.25">
      <c r="A3" s="21" t="s">
        <v>0</v>
      </c>
      <c r="B3" s="22" t="s">
        <v>1</v>
      </c>
      <c r="C3" s="22" t="s">
        <v>2</v>
      </c>
      <c r="D3" s="28" t="s">
        <v>49</v>
      </c>
      <c r="E3" s="22" t="s">
        <v>3</v>
      </c>
      <c r="F3" s="22" t="s">
        <v>4</v>
      </c>
      <c r="G3" s="22" t="s">
        <v>54</v>
      </c>
      <c r="H3" s="36" t="s">
        <v>5</v>
      </c>
      <c r="I3" s="36" t="s">
        <v>6</v>
      </c>
      <c r="J3" s="36" t="s">
        <v>7</v>
      </c>
      <c r="K3" s="59"/>
    </row>
    <row r="4" spans="1:11" x14ac:dyDescent="0.25">
      <c r="A4" s="51" t="s">
        <v>74</v>
      </c>
      <c r="B4" s="10">
        <v>1190</v>
      </c>
      <c r="C4" s="10">
        <f>AEGSO!B6</f>
        <v>26</v>
      </c>
      <c r="D4" s="16">
        <f>AEGSO!B7</f>
        <v>0</v>
      </c>
      <c r="E4" s="10">
        <f>AEGSO!B8</f>
        <v>1222</v>
      </c>
      <c r="F4" s="10">
        <f t="shared" ref="F4:F9" si="0">B4+C4-D4-E4</f>
        <v>-6</v>
      </c>
      <c r="G4" s="10"/>
      <c r="H4" s="37" t="s">
        <v>90</v>
      </c>
      <c r="I4" s="37" t="s">
        <v>90</v>
      </c>
      <c r="J4" s="68" t="s">
        <v>90</v>
      </c>
      <c r="K4" s="58"/>
    </row>
    <row r="5" spans="1:11" x14ac:dyDescent="0.25">
      <c r="A5" s="51" t="s">
        <v>9</v>
      </c>
      <c r="B5" s="10">
        <v>9750</v>
      </c>
      <c r="C5" s="10">
        <f>AECGO!B6</f>
        <v>0</v>
      </c>
      <c r="D5" s="16">
        <f>AECGO!B7</f>
        <v>0</v>
      </c>
      <c r="E5" s="10">
        <f>AECGO!B8</f>
        <v>8654.7899999999991</v>
      </c>
      <c r="F5" s="10">
        <f t="shared" si="0"/>
        <v>1095.2100000000009</v>
      </c>
      <c r="G5" s="10" t="s">
        <v>50</v>
      </c>
      <c r="H5" s="37" t="s">
        <v>90</v>
      </c>
      <c r="I5" s="37" t="s">
        <v>90</v>
      </c>
      <c r="J5" s="68" t="s">
        <v>90</v>
      </c>
      <c r="K5" s="58"/>
    </row>
    <row r="6" spans="1:11" x14ac:dyDescent="0.25">
      <c r="A6" s="51" t="s">
        <v>59</v>
      </c>
      <c r="B6" s="10">
        <v>1690</v>
      </c>
      <c r="C6" s="10">
        <v>0</v>
      </c>
      <c r="D6" s="16">
        <f>ARMA!B7</f>
        <v>0</v>
      </c>
      <c r="E6" s="10">
        <f>ARMA!B8</f>
        <v>1655.74</v>
      </c>
      <c r="F6" s="10">
        <f t="shared" si="0"/>
        <v>34.259999999999991</v>
      </c>
      <c r="G6" s="10" t="s">
        <v>70</v>
      </c>
      <c r="H6" s="37" t="s">
        <v>90</v>
      </c>
      <c r="I6" s="37" t="s">
        <v>90</v>
      </c>
      <c r="J6" s="68" t="s">
        <v>90</v>
      </c>
      <c r="K6" s="58"/>
    </row>
    <row r="7" spans="1:11" x14ac:dyDescent="0.25">
      <c r="A7" s="79" t="s">
        <v>164</v>
      </c>
      <c r="B7" s="80">
        <v>2500</v>
      </c>
      <c r="C7" s="80">
        <f>TTUAB!B6</f>
        <v>0</v>
      </c>
      <c r="D7" s="81">
        <f>TTUAB!B7</f>
        <v>0</v>
      </c>
      <c r="E7" s="80">
        <f>TTUAB!B8</f>
        <v>2500</v>
      </c>
      <c r="F7" s="80">
        <f t="shared" si="0"/>
        <v>0</v>
      </c>
      <c r="G7" s="80" t="s">
        <v>35</v>
      </c>
      <c r="H7" s="82" t="s">
        <v>90</v>
      </c>
      <c r="I7" s="82" t="s">
        <v>90</v>
      </c>
      <c r="J7" s="83" t="s">
        <v>90</v>
      </c>
      <c r="K7" s="58"/>
    </row>
    <row r="8" spans="1:11" x14ac:dyDescent="0.25">
      <c r="A8" s="51" t="s">
        <v>33</v>
      </c>
      <c r="B8" s="10">
        <v>2000</v>
      </c>
      <c r="C8" s="10">
        <f>ANRS!B6</f>
        <v>0</v>
      </c>
      <c r="D8" s="16">
        <f>ANRS!B7</f>
        <v>0</v>
      </c>
      <c r="E8" s="10">
        <f>ANRS!B8</f>
        <v>0</v>
      </c>
      <c r="F8" s="10">
        <f t="shared" si="0"/>
        <v>2000</v>
      </c>
      <c r="G8" s="10" t="s">
        <v>36</v>
      </c>
      <c r="H8" s="37" t="s">
        <v>90</v>
      </c>
      <c r="I8" s="37" t="s">
        <v>90</v>
      </c>
      <c r="J8" s="68" t="s">
        <v>90</v>
      </c>
      <c r="K8" s="58"/>
    </row>
    <row r="9" spans="1:11" x14ac:dyDescent="0.25">
      <c r="A9" s="56" t="s">
        <v>85</v>
      </c>
      <c r="B9" s="10">
        <v>1105</v>
      </c>
      <c r="C9" s="10">
        <v>0</v>
      </c>
      <c r="D9" s="16">
        <v>0</v>
      </c>
      <c r="E9" s="10">
        <v>0</v>
      </c>
      <c r="F9" s="10">
        <f t="shared" si="0"/>
        <v>1105</v>
      </c>
      <c r="G9" s="10"/>
      <c r="H9" s="37" t="s">
        <v>90</v>
      </c>
      <c r="I9" s="37" t="s">
        <v>90</v>
      </c>
      <c r="J9" s="68" t="s">
        <v>90</v>
      </c>
      <c r="K9" s="58"/>
    </row>
    <row r="10" spans="1:11" x14ac:dyDescent="0.25">
      <c r="A10" s="51" t="s">
        <v>79</v>
      </c>
      <c r="B10" s="10">
        <v>0</v>
      </c>
      <c r="C10" s="10">
        <v>0</v>
      </c>
      <c r="D10" s="16">
        <v>0</v>
      </c>
      <c r="E10" s="10">
        <v>0</v>
      </c>
      <c r="F10" s="10">
        <v>0</v>
      </c>
      <c r="G10" s="10"/>
      <c r="H10" s="37" t="s">
        <v>90</v>
      </c>
      <c r="I10" s="37" t="s">
        <v>90</v>
      </c>
      <c r="J10" s="68"/>
      <c r="K10" s="58"/>
    </row>
    <row r="11" spans="1:11" x14ac:dyDescent="0.25">
      <c r="A11" s="51" t="s">
        <v>34</v>
      </c>
      <c r="B11" s="10">
        <v>1800</v>
      </c>
      <c r="C11" s="10">
        <f>Cefiro!B6</f>
        <v>0</v>
      </c>
      <c r="D11" s="16">
        <v>0</v>
      </c>
      <c r="E11" s="10">
        <f>Cefiro!B8</f>
        <v>1891.35</v>
      </c>
      <c r="F11" s="10">
        <f t="shared" ref="F11:F26" si="1">B11+C11-D11-E11</f>
        <v>-91.349999999999909</v>
      </c>
      <c r="G11" s="10" t="s">
        <v>37</v>
      </c>
      <c r="H11" s="37" t="s">
        <v>90</v>
      </c>
      <c r="I11" s="37" t="s">
        <v>90</v>
      </c>
      <c r="J11" s="68" t="s">
        <v>90</v>
      </c>
      <c r="K11" s="58"/>
    </row>
    <row r="12" spans="1:11" x14ac:dyDescent="0.25">
      <c r="A12" s="64" t="s">
        <v>66</v>
      </c>
      <c r="B12" s="10">
        <v>0</v>
      </c>
      <c r="C12" s="10">
        <f>CEGSA!B6</f>
        <v>0</v>
      </c>
      <c r="D12" s="16">
        <f>CEGSA!B7</f>
        <v>0</v>
      </c>
      <c r="E12" s="10">
        <f>CEGSA!B8</f>
        <v>0</v>
      </c>
      <c r="F12" s="10">
        <f t="shared" si="1"/>
        <v>0</v>
      </c>
      <c r="G12" s="10" t="s">
        <v>71</v>
      </c>
      <c r="H12" s="37"/>
      <c r="I12" s="37"/>
      <c r="J12" s="68" t="s">
        <v>90</v>
      </c>
      <c r="K12" s="58"/>
    </row>
    <row r="13" spans="1:11" x14ac:dyDescent="0.25">
      <c r="A13" s="51" t="s">
        <v>11</v>
      </c>
      <c r="B13" s="10">
        <v>6000</v>
      </c>
      <c r="C13" s="10">
        <f>CGSO!B6</f>
        <v>0</v>
      </c>
      <c r="D13" s="16">
        <f>CGSO!B7</f>
        <v>0</v>
      </c>
      <c r="E13" s="10">
        <f>CGSO!B8</f>
        <v>0</v>
      </c>
      <c r="F13" s="10">
        <f t="shared" si="1"/>
        <v>6000</v>
      </c>
      <c r="G13" s="10" t="s">
        <v>38</v>
      </c>
      <c r="H13" s="37" t="s">
        <v>90</v>
      </c>
      <c r="I13" s="37" t="s">
        <v>90</v>
      </c>
      <c r="J13" s="68" t="s">
        <v>90</v>
      </c>
      <c r="K13" s="58"/>
    </row>
    <row r="14" spans="1:11" x14ac:dyDescent="0.25">
      <c r="A14" s="51" t="s">
        <v>12</v>
      </c>
      <c r="B14" s="10">
        <v>1400</v>
      </c>
      <c r="C14" s="10">
        <f>CPGSC!B6</f>
        <v>0</v>
      </c>
      <c r="D14" s="16">
        <f>CPGSC!B7</f>
        <v>0</v>
      </c>
      <c r="E14" s="10">
        <f>CPGSC!B8</f>
        <v>1020</v>
      </c>
      <c r="F14" s="10">
        <f t="shared" si="1"/>
        <v>380</v>
      </c>
      <c r="G14" s="10" t="s">
        <v>51</v>
      </c>
      <c r="H14" s="37" t="s">
        <v>90</v>
      </c>
      <c r="I14" s="37" t="s">
        <v>90</v>
      </c>
      <c r="J14" s="68" t="s">
        <v>90</v>
      </c>
      <c r="K14" s="58"/>
    </row>
    <row r="15" spans="1:11" x14ac:dyDescent="0.25">
      <c r="A15" s="51" t="s">
        <v>67</v>
      </c>
      <c r="B15" s="10">
        <v>450</v>
      </c>
      <c r="C15" s="10">
        <f>EGSO!B6</f>
        <v>0</v>
      </c>
      <c r="D15" s="16">
        <f>EGSO!B7</f>
        <v>0</v>
      </c>
      <c r="E15" s="10">
        <f>EGSO!B8</f>
        <v>0</v>
      </c>
      <c r="F15" s="10">
        <f t="shared" si="1"/>
        <v>450</v>
      </c>
      <c r="G15" s="10" t="s">
        <v>72</v>
      </c>
      <c r="H15" s="37" t="s">
        <v>90</v>
      </c>
      <c r="I15" s="37" t="s">
        <v>90</v>
      </c>
      <c r="J15" s="68" t="s">
        <v>90</v>
      </c>
      <c r="K15" s="58"/>
    </row>
    <row r="16" spans="1:11" x14ac:dyDescent="0.25">
      <c r="A16" s="51" t="s">
        <v>68</v>
      </c>
      <c r="B16" s="10">
        <v>0</v>
      </c>
      <c r="C16" s="10">
        <f>FSS!B6</f>
        <v>0</v>
      </c>
      <c r="D16" s="16">
        <f>FSS!B7</f>
        <v>0</v>
      </c>
      <c r="E16" s="10">
        <f>FSS!B8</f>
        <v>0</v>
      </c>
      <c r="F16" s="10">
        <f t="shared" si="1"/>
        <v>0</v>
      </c>
      <c r="G16" s="10" t="s">
        <v>77</v>
      </c>
      <c r="H16" s="37" t="s">
        <v>90</v>
      </c>
      <c r="I16" s="37" t="s">
        <v>90</v>
      </c>
      <c r="J16" s="68"/>
      <c r="K16" s="58"/>
    </row>
    <row r="17" spans="1:16" x14ac:dyDescent="0.25">
      <c r="A17" t="s">
        <v>98</v>
      </c>
      <c r="B17" s="63">
        <v>500</v>
      </c>
      <c r="C17">
        <v>0</v>
      </c>
      <c r="D17">
        <v>0</v>
      </c>
      <c r="E17">
        <v>0</v>
      </c>
      <c r="F17" s="2">
        <f>B17+C17-D17-E17</f>
        <v>500</v>
      </c>
      <c r="G17"/>
      <c r="H17" s="66" t="s">
        <v>90</v>
      </c>
      <c r="I17" s="66" t="s">
        <v>90</v>
      </c>
      <c r="J17" s="18"/>
    </row>
    <row r="18" spans="1:16" x14ac:dyDescent="0.25">
      <c r="A18" s="51" t="s">
        <v>13</v>
      </c>
      <c r="B18" s="10">
        <v>7500</v>
      </c>
      <c r="C18" s="10">
        <f>GCC!B6</f>
        <v>0</v>
      </c>
      <c r="D18" s="16">
        <f>B18/3</f>
        <v>2500</v>
      </c>
      <c r="E18" s="10">
        <f>GCC!B8</f>
        <v>0</v>
      </c>
      <c r="F18" s="10">
        <f t="shared" si="1"/>
        <v>5000</v>
      </c>
      <c r="G18" s="10" t="s">
        <v>39</v>
      </c>
      <c r="H18" s="37" t="s">
        <v>90</v>
      </c>
      <c r="I18" s="37" t="s">
        <v>90</v>
      </c>
      <c r="J18" s="68" t="s">
        <v>90</v>
      </c>
      <c r="K18" s="60"/>
    </row>
    <row r="19" spans="1:16" s="18" customFormat="1" x14ac:dyDescent="0.25">
      <c r="A19" s="70" t="s">
        <v>75</v>
      </c>
      <c r="B19" s="71">
        <v>416</v>
      </c>
      <c r="C19" s="71">
        <f>GHRMS!B6</f>
        <v>62.5</v>
      </c>
      <c r="D19" s="72">
        <v>0</v>
      </c>
      <c r="E19" s="71">
        <f>GHRMS!B8</f>
        <v>478.5</v>
      </c>
      <c r="F19" s="71">
        <f t="shared" si="1"/>
        <v>0</v>
      </c>
      <c r="G19" s="71"/>
      <c r="H19" s="73" t="s">
        <v>90</v>
      </c>
      <c r="I19" s="73" t="s">
        <v>90</v>
      </c>
      <c r="J19" s="74" t="s">
        <v>90</v>
      </c>
      <c r="K19" s="58"/>
      <c r="L19"/>
      <c r="M19"/>
      <c r="N19"/>
      <c r="O19"/>
      <c r="P19"/>
    </row>
    <row r="20" spans="1:16" x14ac:dyDescent="0.25">
      <c r="A20" s="51" t="s">
        <v>52</v>
      </c>
      <c r="B20" s="10">
        <v>1430</v>
      </c>
      <c r="C20" s="10">
        <f>GNO!B6</f>
        <v>0</v>
      </c>
      <c r="D20" s="16">
        <f>GNO!B7</f>
        <v>0</v>
      </c>
      <c r="E20" s="10">
        <f>GNO!B8</f>
        <v>1442.32</v>
      </c>
      <c r="F20" s="10">
        <f t="shared" si="1"/>
        <v>-12.319999999999936</v>
      </c>
      <c r="G20" s="10" t="s">
        <v>55</v>
      </c>
      <c r="H20" s="37" t="s">
        <v>90</v>
      </c>
      <c r="I20" s="37" t="s">
        <v>90</v>
      </c>
      <c r="J20" s="68" t="s">
        <v>90</v>
      </c>
      <c r="K20" s="60"/>
    </row>
    <row r="21" spans="1:16" x14ac:dyDescent="0.25">
      <c r="A21" s="51" t="s">
        <v>14</v>
      </c>
      <c r="B21" s="10">
        <v>1070</v>
      </c>
      <c r="C21" s="10">
        <f>GOCPS!B6</f>
        <v>0</v>
      </c>
      <c r="D21" s="16">
        <f>GOCPS!B7</f>
        <v>0</v>
      </c>
      <c r="E21" s="10">
        <f>GOCPS!B8</f>
        <v>1024</v>
      </c>
      <c r="F21" s="10">
        <f t="shared" si="1"/>
        <v>46</v>
      </c>
      <c r="G21" s="10" t="s">
        <v>40</v>
      </c>
      <c r="H21" s="37" t="s">
        <v>90</v>
      </c>
      <c r="I21" s="37" t="s">
        <v>90</v>
      </c>
      <c r="J21" s="68" t="s">
        <v>90</v>
      </c>
      <c r="K21" s="58"/>
    </row>
    <row r="22" spans="1:16" x14ac:dyDescent="0.25">
      <c r="A22" s="65" t="s">
        <v>86</v>
      </c>
      <c r="B22" s="10">
        <v>0</v>
      </c>
      <c r="C22" s="10">
        <v>0</v>
      </c>
      <c r="D22" s="16">
        <f>GSAL!B7</f>
        <v>0</v>
      </c>
      <c r="E22" s="10">
        <v>0</v>
      </c>
      <c r="F22" s="10">
        <f>B22+C22-D22-E22</f>
        <v>0</v>
      </c>
      <c r="G22" s="10"/>
      <c r="H22" s="37"/>
      <c r="I22" s="37"/>
      <c r="J22" s="68"/>
      <c r="K22" s="58" t="s">
        <v>94</v>
      </c>
    </row>
    <row r="23" spans="1:16" x14ac:dyDescent="0.25">
      <c r="A23" s="51" t="s">
        <v>15</v>
      </c>
      <c r="B23" s="10">
        <v>0</v>
      </c>
      <c r="C23" s="10">
        <f>HGSO!B6</f>
        <v>0</v>
      </c>
      <c r="D23" s="16">
        <f>HGSO!B7</f>
        <v>0</v>
      </c>
      <c r="E23" s="10">
        <f>HGSO!B8</f>
        <v>0</v>
      </c>
      <c r="F23" s="10">
        <f t="shared" si="1"/>
        <v>0</v>
      </c>
      <c r="G23" s="10" t="s">
        <v>41</v>
      </c>
      <c r="H23" s="37"/>
      <c r="I23" s="37"/>
      <c r="J23" s="68"/>
      <c r="K23" s="58"/>
    </row>
    <row r="24" spans="1:16" x14ac:dyDescent="0.25">
      <c r="A24" s="51" t="s">
        <v>16</v>
      </c>
      <c r="B24" s="10">
        <v>1000</v>
      </c>
      <c r="C24" s="10">
        <f>'HDFS-GSA'!B6</f>
        <v>0</v>
      </c>
      <c r="D24" s="16">
        <f>'HDFS-GSA'!B7</f>
        <v>0</v>
      </c>
      <c r="E24" s="10">
        <f>'HDFS-GSA'!B8</f>
        <v>900.28</v>
      </c>
      <c r="F24" s="10">
        <f t="shared" si="1"/>
        <v>99.720000000000027</v>
      </c>
      <c r="G24" s="10" t="s">
        <v>42</v>
      </c>
      <c r="H24" s="37" t="s">
        <v>90</v>
      </c>
      <c r="I24" s="37" t="s">
        <v>90</v>
      </c>
      <c r="J24" s="68" t="s">
        <v>90</v>
      </c>
      <c r="K24" s="58"/>
    </row>
    <row r="25" spans="1:16" x14ac:dyDescent="0.25">
      <c r="A25" s="51" t="s">
        <v>17</v>
      </c>
      <c r="B25" s="10">
        <v>6500</v>
      </c>
      <c r="C25" s="10">
        <f>HFES!B6</f>
        <v>0</v>
      </c>
      <c r="D25" s="16">
        <f>HFES!B7</f>
        <v>0</v>
      </c>
      <c r="E25" s="10">
        <f>HFES!B8</f>
        <v>6499.9400000000005</v>
      </c>
      <c r="F25" s="10">
        <f t="shared" si="1"/>
        <v>5.9999999999490683E-2</v>
      </c>
      <c r="G25" s="10" t="s">
        <v>43</v>
      </c>
      <c r="H25" s="37" t="s">
        <v>90</v>
      </c>
      <c r="I25" s="37" t="s">
        <v>90</v>
      </c>
      <c r="J25" s="68" t="s">
        <v>90</v>
      </c>
      <c r="K25" s="58"/>
    </row>
    <row r="26" spans="1:16" x14ac:dyDescent="0.25">
      <c r="A26" s="51" t="s">
        <v>18</v>
      </c>
      <c r="B26" s="10">
        <v>3280</v>
      </c>
      <c r="C26" s="10">
        <f>LESETAC!B6</f>
        <v>0</v>
      </c>
      <c r="D26" s="16">
        <f>LESETAC!B7</f>
        <v>0</v>
      </c>
      <c r="E26" s="10">
        <f>LESETAC!B8</f>
        <v>3400.65</v>
      </c>
      <c r="F26" s="10">
        <f t="shared" si="1"/>
        <v>-120.65000000000009</v>
      </c>
      <c r="G26" s="10" t="s">
        <v>44</v>
      </c>
      <c r="H26" s="37" t="s">
        <v>90</v>
      </c>
      <c r="I26" s="37" t="s">
        <v>90</v>
      </c>
      <c r="J26" s="68" t="s">
        <v>90</v>
      </c>
      <c r="K26" s="58"/>
    </row>
    <row r="27" spans="1:16" x14ac:dyDescent="0.25">
      <c r="A27" s="65" t="s">
        <v>89</v>
      </c>
      <c r="B27" s="10">
        <v>1500</v>
      </c>
      <c r="C27" s="10">
        <v>0</v>
      </c>
      <c r="D27" s="16">
        <f>MHSA!B7</f>
        <v>0</v>
      </c>
      <c r="E27" s="10">
        <f>MHSA!B8</f>
        <v>125</v>
      </c>
      <c r="F27" s="10">
        <f>B27+C27-D27-E27</f>
        <v>1375</v>
      </c>
      <c r="G27" s="10"/>
      <c r="H27" s="37" t="s">
        <v>90</v>
      </c>
      <c r="I27" s="37" t="s">
        <v>90</v>
      </c>
      <c r="J27" s="68" t="s">
        <v>90</v>
      </c>
      <c r="K27" s="58"/>
    </row>
    <row r="28" spans="1:16" x14ac:dyDescent="0.25">
      <c r="A28" s="51" t="s">
        <v>80</v>
      </c>
      <c r="B28" s="10">
        <v>0</v>
      </c>
      <c r="C28" s="10">
        <v>0</v>
      </c>
      <c r="D28" s="16">
        <f>PGSA!B7</f>
        <v>0</v>
      </c>
      <c r="E28" s="10">
        <v>0</v>
      </c>
      <c r="F28" s="10">
        <f>B28+C28-D28-E28</f>
        <v>0</v>
      </c>
      <c r="G28" s="10"/>
      <c r="H28" s="37" t="s">
        <v>90</v>
      </c>
      <c r="I28" s="37" t="s">
        <v>90</v>
      </c>
      <c r="J28" s="68"/>
      <c r="K28" s="58"/>
    </row>
    <row r="29" spans="1:16" x14ac:dyDescent="0.25">
      <c r="A29" s="51" t="s">
        <v>19</v>
      </c>
      <c r="B29" s="10">
        <v>6000</v>
      </c>
      <c r="C29" s="10">
        <f>RGA!B6</f>
        <v>0</v>
      </c>
      <c r="D29" s="16">
        <f>RGA!B7</f>
        <v>0</v>
      </c>
      <c r="E29" s="10">
        <f>RGA!B8</f>
        <v>5995.52</v>
      </c>
      <c r="F29" s="10">
        <f t="shared" ref="F29:F36" si="2">B29+C29-D29-E29</f>
        <v>4.4799999999995634</v>
      </c>
      <c r="G29" s="10" t="s">
        <v>45</v>
      </c>
      <c r="H29" s="37" t="s">
        <v>90</v>
      </c>
      <c r="I29" s="37" t="s">
        <v>90</v>
      </c>
      <c r="J29" s="68" t="s">
        <v>90</v>
      </c>
      <c r="K29" s="60"/>
    </row>
    <row r="30" spans="1:16" x14ac:dyDescent="0.25">
      <c r="A30" s="51" t="s">
        <v>32</v>
      </c>
      <c r="B30" s="10">
        <v>7500</v>
      </c>
      <c r="C30" s="10">
        <f>Red2Black!B6</f>
        <v>0</v>
      </c>
      <c r="D30" s="16">
        <f>Red2Black!B7</f>
        <v>0</v>
      </c>
      <c r="E30" s="10">
        <f>Red2Black!B8</f>
        <v>7332.24</v>
      </c>
      <c r="F30" s="10">
        <f t="shared" si="2"/>
        <v>167.76000000000022</v>
      </c>
      <c r="G30" s="10" t="s">
        <v>46</v>
      </c>
      <c r="H30" s="37" t="s">
        <v>90</v>
      </c>
      <c r="I30" s="37" t="s">
        <v>90</v>
      </c>
      <c r="J30" s="68" t="s">
        <v>90</v>
      </c>
      <c r="K30" s="58"/>
    </row>
    <row r="31" spans="1:16" x14ac:dyDescent="0.25">
      <c r="A31" s="65" t="s">
        <v>99</v>
      </c>
      <c r="B31" s="10">
        <v>650</v>
      </c>
      <c r="C31" s="10">
        <v>0</v>
      </c>
      <c r="D31" s="16">
        <v>0</v>
      </c>
      <c r="E31" s="10">
        <v>0</v>
      </c>
      <c r="F31" s="10">
        <f>B31+C31-D31-E31</f>
        <v>650</v>
      </c>
      <c r="G31" s="10"/>
      <c r="H31" s="37" t="s">
        <v>90</v>
      </c>
      <c r="I31" s="37" t="s">
        <v>90</v>
      </c>
      <c r="J31" s="68" t="s">
        <v>90</v>
      </c>
      <c r="K31" s="58"/>
    </row>
    <row r="32" spans="1:16" x14ac:dyDescent="0.25">
      <c r="A32" s="51" t="s">
        <v>30</v>
      </c>
      <c r="B32" s="10">
        <v>1690</v>
      </c>
      <c r="C32" s="10">
        <f>'SA-TIEHH'!B6</f>
        <v>0</v>
      </c>
      <c r="D32" s="16">
        <f>B32/3</f>
        <v>563.33333333333337</v>
      </c>
      <c r="E32" s="10">
        <f>'SA-TIEHH'!B8</f>
        <v>0</v>
      </c>
      <c r="F32" s="10">
        <f t="shared" si="2"/>
        <v>1126.6666666666665</v>
      </c>
      <c r="G32" s="10" t="s">
        <v>47</v>
      </c>
      <c r="H32" s="37" t="s">
        <v>90</v>
      </c>
      <c r="I32" s="37" t="s">
        <v>90</v>
      </c>
      <c r="J32" s="69">
        <v>1</v>
      </c>
      <c r="K32" s="58"/>
    </row>
    <row r="33" spans="1:16" s="18" customFormat="1" x14ac:dyDescent="0.25">
      <c r="A33" s="52" t="s">
        <v>20</v>
      </c>
      <c r="B33" s="53">
        <v>1350</v>
      </c>
      <c r="C33" s="53">
        <v>0</v>
      </c>
      <c r="D33" s="54">
        <v>0</v>
      </c>
      <c r="E33" s="53">
        <f>SCAMS!B8</f>
        <v>0</v>
      </c>
      <c r="F33" s="53">
        <f t="shared" si="2"/>
        <v>1350</v>
      </c>
      <c r="G33" s="53" t="s">
        <v>48</v>
      </c>
      <c r="H33" s="55" t="s">
        <v>90</v>
      </c>
      <c r="I33" s="55" t="s">
        <v>90</v>
      </c>
      <c r="J33" s="68" t="s">
        <v>90</v>
      </c>
      <c r="K33" s="58"/>
      <c r="L33"/>
      <c r="M33"/>
      <c r="N33"/>
      <c r="O33"/>
      <c r="P33"/>
    </row>
    <row r="34" spans="1:16" ht="15.75" customHeight="1" x14ac:dyDescent="0.25">
      <c r="A34" s="61" t="s">
        <v>76</v>
      </c>
      <c r="B34" s="10">
        <v>800</v>
      </c>
      <c r="C34" s="10"/>
      <c r="D34" s="16">
        <f>TASM!B7</f>
        <v>0</v>
      </c>
      <c r="E34" s="10"/>
      <c r="F34" s="10">
        <f t="shared" si="2"/>
        <v>800</v>
      </c>
      <c r="G34" s="10" t="s">
        <v>78</v>
      </c>
      <c r="H34" s="37" t="s">
        <v>90</v>
      </c>
      <c r="I34" s="37" t="s">
        <v>90</v>
      </c>
      <c r="J34" s="68" t="s">
        <v>90</v>
      </c>
      <c r="K34" s="58"/>
    </row>
    <row r="35" spans="1:16" s="18" customFormat="1" x14ac:dyDescent="0.25">
      <c r="A35" s="70" t="s">
        <v>53</v>
      </c>
      <c r="B35" s="71">
        <v>750</v>
      </c>
      <c r="C35" s="71">
        <f>TPC!B6</f>
        <v>0</v>
      </c>
      <c r="D35" s="72">
        <v>0</v>
      </c>
      <c r="E35" s="71">
        <f>TPC!B8</f>
        <v>750</v>
      </c>
      <c r="F35" s="71">
        <f t="shared" si="2"/>
        <v>0</v>
      </c>
      <c r="G35" s="71" t="s">
        <v>58</v>
      </c>
      <c r="H35" s="73" t="s">
        <v>90</v>
      </c>
      <c r="I35" s="73" t="s">
        <v>90</v>
      </c>
      <c r="J35" s="74" t="s">
        <v>90</v>
      </c>
      <c r="K35" s="60"/>
      <c r="L35"/>
      <c r="M35"/>
      <c r="N35"/>
      <c r="O35"/>
      <c r="P35"/>
    </row>
    <row r="36" spans="1:16" x14ac:dyDescent="0.25">
      <c r="A36" s="51" t="s">
        <v>65</v>
      </c>
      <c r="B36" s="10">
        <v>1300</v>
      </c>
      <c r="C36" s="10">
        <f>Zamo!B6</f>
        <v>0</v>
      </c>
      <c r="D36" s="16">
        <f>Zamo!B7</f>
        <v>0</v>
      </c>
      <c r="E36" s="10">
        <f>Zamo!B8</f>
        <v>1052.82</v>
      </c>
      <c r="F36" s="10">
        <f t="shared" si="2"/>
        <v>247.18000000000006</v>
      </c>
      <c r="G36" s="10" t="s">
        <v>73</v>
      </c>
      <c r="H36" s="37" t="s">
        <v>90</v>
      </c>
      <c r="I36" s="37" t="s">
        <v>90</v>
      </c>
      <c r="J36" s="68" t="s">
        <v>90</v>
      </c>
      <c r="K36" s="60"/>
    </row>
    <row r="37" spans="1:16" x14ac:dyDescent="0.25">
      <c r="A37" s="51" t="s">
        <v>21</v>
      </c>
      <c r="B37" s="10">
        <v>1000</v>
      </c>
      <c r="C37" s="10">
        <f>Misc!B6</f>
        <v>0</v>
      </c>
      <c r="D37" s="16"/>
      <c r="E37" s="10">
        <f>Misc!B7</f>
        <v>0</v>
      </c>
      <c r="F37" s="10">
        <f>B37+C37-E37</f>
        <v>1000</v>
      </c>
      <c r="G37" s="10"/>
      <c r="H37" s="37"/>
      <c r="I37" s="37"/>
      <c r="J37" s="68"/>
      <c r="K37" s="58"/>
    </row>
    <row r="38" spans="1:16" x14ac:dyDescent="0.25">
      <c r="A38" s="51" t="s">
        <v>22</v>
      </c>
      <c r="B38" s="10">
        <v>1000</v>
      </c>
      <c r="C38" s="10">
        <f>Cont!B6</f>
        <v>0</v>
      </c>
      <c r="D38" s="16"/>
      <c r="E38" s="10">
        <f>Cont!B7</f>
        <v>0</v>
      </c>
      <c r="F38" s="10">
        <f>B38+C38-E38</f>
        <v>1000</v>
      </c>
      <c r="G38" s="10"/>
      <c r="H38" s="37"/>
      <c r="I38" s="37"/>
      <c r="J38" s="68"/>
      <c r="K38" s="58"/>
    </row>
    <row r="40" spans="1:16" s="23" customFormat="1" x14ac:dyDescent="0.25">
      <c r="A40" s="23" t="s">
        <v>23</v>
      </c>
      <c r="B40" s="24">
        <f>SUM(B4:B39)</f>
        <v>73121</v>
      </c>
      <c r="C40" s="24"/>
      <c r="D40" s="27">
        <f>SUM(D4:D35)</f>
        <v>3063.3333333333335</v>
      </c>
      <c r="E40" s="24">
        <f>SUM(E4:E35)</f>
        <v>44892.329999999994</v>
      </c>
      <c r="F40" s="24">
        <f>SUM(F4:F38)</f>
        <v>24201.016666666666</v>
      </c>
      <c r="G40" s="24"/>
      <c r="H40" s="38"/>
      <c r="I40" s="38"/>
      <c r="J40" s="38"/>
    </row>
    <row r="41" spans="1:16" x14ac:dyDescent="0.25">
      <c r="H41" s="38"/>
      <c r="I41" s="38"/>
      <c r="J41" s="38"/>
    </row>
    <row r="43" spans="1:16" x14ac:dyDescent="0.25">
      <c r="A43" s="31" t="s">
        <v>56</v>
      </c>
    </row>
    <row r="44" spans="1:16" x14ac:dyDescent="0.25">
      <c r="A44" s="62" t="s">
        <v>97</v>
      </c>
      <c r="H44" s="42"/>
      <c r="I44" s="42"/>
      <c r="J44" s="42"/>
    </row>
    <row r="45" spans="1:16" x14ac:dyDescent="0.25">
      <c r="A45" s="75" t="s">
        <v>57</v>
      </c>
    </row>
    <row r="46" spans="1:16" x14ac:dyDescent="0.25">
      <c r="A46" s="32" t="s">
        <v>103</v>
      </c>
    </row>
    <row r="47" spans="1:16" x14ac:dyDescent="0.25">
      <c r="A47" s="57" t="s">
        <v>91</v>
      </c>
    </row>
    <row r="49" spans="1:1" x14ac:dyDescent="0.25">
      <c r="A49" s="18" t="s">
        <v>114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30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5" location="TPC!A1" display="Tech Print Club" xr:uid="{00000000-0004-0000-0000-000006000000}"/>
    <hyperlink ref="A18" location="GCC!A1" display="Graduate Clay Club" xr:uid="{00000000-0004-0000-0000-000007000000}"/>
    <hyperlink ref="A21" location="GOCPS!A1" display="Graduate Organization of Counseling Psychology Students" xr:uid="{00000000-0004-0000-0000-000008000000}"/>
    <hyperlink ref="A23" location="HGSO!A1" display="History Graduate Student Organization" xr:uid="{00000000-0004-0000-0000-000009000000}"/>
    <hyperlink ref="A24" location="'HDFS-GSA'!A1" display="Human Development and Family Studies Graduate Student Association" xr:uid="{00000000-0004-0000-0000-00000A000000}"/>
    <hyperlink ref="A25" location="HFES!A1" display="Human Factors and Ergonomics Society" xr:uid="{00000000-0004-0000-0000-00000B000000}"/>
    <hyperlink ref="A26" location="LESETAC!A1" display="Llano Estacado Student Chapter of the Society of Environmental Toxicology and Chemistry" xr:uid="{00000000-0004-0000-0000-00000C000000}"/>
    <hyperlink ref="A19" location="GHRMS!A1" display="Graduate Hospitality &amp; Retail Management Students" xr:uid="{00000000-0004-0000-0000-00000D000000}"/>
    <hyperlink ref="A16" location="FSS!A1" display="Forensic Science Society" xr:uid="{00000000-0004-0000-0000-00000E000000}"/>
    <hyperlink ref="A29" location="RGA!A1" display="Rawls Graduate Association" xr:uid="{00000000-0004-0000-0000-00000F000000}"/>
    <hyperlink ref="A32" location="'SA-TIEHH'!A1" display="Student Association of the Institute of Environmenta and Human Health" xr:uid="{00000000-0004-0000-0000-000010000000}"/>
    <hyperlink ref="A33" location="SCAMS!A1" display="Student Chapter of the American Meteorological Society at TTU" xr:uid="{00000000-0004-0000-0000-000011000000}"/>
    <hyperlink ref="A36" location="Zamo!A1" display="ZamoRaiders" xr:uid="{00000000-0004-0000-0000-000012000000}"/>
    <hyperlink ref="A37" location="Misc!A1" display="Miscellaneous Funding" xr:uid="{00000000-0004-0000-0000-000013000000}"/>
    <hyperlink ref="A38" location="Cont!A1" display="Contingency Funding" xr:uid="{00000000-0004-0000-0000-000014000000}"/>
    <hyperlink ref="A20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28" location="PGSA!A1" display="Philosohy Graduate Student Association" xr:uid="{00000000-0004-0000-0000-00001D000000}"/>
    <hyperlink ref="A22" location="GSAL!A1" display="Graduate Society of Applied Linguistics" xr:uid="{00000000-0004-0000-0000-00001E000000}"/>
    <hyperlink ref="A9" location="BGSA!A1" display="Black Graduate Student Asso" xr:uid="{00000000-0004-0000-0000-00001F000000}"/>
    <hyperlink ref="A27" location="MHSA!A1" display="Museum Heritage Students Association" xr:uid="{00000000-0004-0000-0000-000020000000}"/>
    <hyperlink ref="A34" location="TASM!A1" display="Tech American Society for Microbiology" xr:uid="{4FE1E989-6FBB-4B8B-8FF7-F73D58AD647D}"/>
    <hyperlink ref="A10" location="BOSS!A1" display="Biotechnology Organization for Student Success" xr:uid="{00000000-0004-0000-0000-00001C000000}"/>
    <hyperlink ref="A12" location="CEGSA!A1" display="Chemical Engineering Graduate Student Association" xr:uid="{00000000-0004-0000-0000-000017000000}"/>
    <hyperlink ref="A11" location="Cefiro!A1" display="Cefiro Enlace Hispano Literario y Cultural" xr:uid="{00000000-0004-0000-0000-000015000000}"/>
    <hyperlink ref="A31" location="SPE!A1" display="Society of Plastics Engineers" xr:uid="{1EF6D7AE-5014-4EF0-BC28-226C9531FADB}"/>
  </hyperlinks>
  <pageMargins left="0.75" right="0.75" top="1" bottom="1" header="0.5" footer="0.5"/>
  <pageSetup scale="6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2021-22</v>
      </c>
    </row>
    <row r="2" spans="1:3" x14ac:dyDescent="0.25">
      <c r="A2" s="3"/>
      <c r="B2" s="2"/>
    </row>
    <row r="3" spans="1:3" x14ac:dyDescent="0.25">
      <c r="A3" s="4" t="s">
        <v>66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Orgs'!B12</f>
        <v>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Orgs'!B13</f>
        <v>6000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0</v>
      </c>
    </row>
    <row r="9" spans="1:3" x14ac:dyDescent="0.25">
      <c r="A9" s="3" t="s">
        <v>26</v>
      </c>
      <c r="B9" s="2">
        <f>B5+B6-B8</f>
        <v>6000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9" spans="1:3" s="14" customFormat="1" x14ac:dyDescent="0.25">
      <c r="A19" s="12"/>
      <c r="B19" s="11"/>
      <c r="C19" s="13"/>
    </row>
    <row r="27" spans="1:3" s="14" customFormat="1" x14ac:dyDescent="0.2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Orgs'!B14</f>
        <v>1400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1020</v>
      </c>
    </row>
    <row r="9" spans="1:3" x14ac:dyDescent="0.25">
      <c r="A9" s="3" t="s">
        <v>26</v>
      </c>
      <c r="B9" s="2">
        <f>B5+B6-B8</f>
        <v>380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44674</v>
      </c>
      <c r="B12" s="2">
        <v>745</v>
      </c>
      <c r="C12" t="s">
        <v>132</v>
      </c>
    </row>
    <row r="13" spans="1:3" x14ac:dyDescent="0.25">
      <c r="C13" t="s">
        <v>133</v>
      </c>
    </row>
    <row r="14" spans="1:3" x14ac:dyDescent="0.25">
      <c r="C14" t="s">
        <v>134</v>
      </c>
    </row>
    <row r="15" spans="1:3" x14ac:dyDescent="0.25">
      <c r="A15" s="3">
        <v>44733</v>
      </c>
      <c r="B15" s="2">
        <v>150</v>
      </c>
      <c r="C15" t="s">
        <v>158</v>
      </c>
    </row>
    <row r="16" spans="1:3" x14ac:dyDescent="0.25">
      <c r="C16" t="s">
        <v>159</v>
      </c>
    </row>
    <row r="18" spans="1:3" x14ac:dyDescent="0.25">
      <c r="A18" s="3">
        <v>44742</v>
      </c>
      <c r="B18" s="2">
        <v>125</v>
      </c>
      <c r="C18" t="s">
        <v>171</v>
      </c>
    </row>
    <row r="19" spans="1:3" x14ac:dyDescent="0.25">
      <c r="C19" t="s">
        <v>172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67</v>
      </c>
    </row>
    <row r="5" spans="1:3" x14ac:dyDescent="0.25">
      <c r="A5" s="3" t="s">
        <v>25</v>
      </c>
      <c r="B5" s="2">
        <f>'Total Orgs'!B15</f>
        <v>450</v>
      </c>
    </row>
    <row r="6" spans="1:3" x14ac:dyDescent="0.25">
      <c r="A6" s="3" t="s">
        <v>2</v>
      </c>
    </row>
    <row r="7" spans="1:3" s="13" customFormat="1" x14ac:dyDescent="0.25">
      <c r="A7" s="19" t="s">
        <v>49</v>
      </c>
      <c r="B7" s="20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450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68</v>
      </c>
    </row>
    <row r="5" spans="1:3" x14ac:dyDescent="0.25">
      <c r="A5" s="3" t="s">
        <v>25</v>
      </c>
      <c r="B5" s="2">
        <f>'Total Orgs'!B16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Orgs'!B18</f>
        <v>7500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f>'Total Orgs'!D18</f>
        <v>2500</v>
      </c>
    </row>
    <row r="8" spans="1:3" x14ac:dyDescent="0.25">
      <c r="A8" s="3" t="s">
        <v>3</v>
      </c>
      <c r="B8" s="2">
        <f>SUM(B12:B114)</f>
        <v>0</v>
      </c>
    </row>
    <row r="9" spans="1:3" x14ac:dyDescent="0.25">
      <c r="A9" s="3" t="s">
        <v>26</v>
      </c>
      <c r="B9" s="2">
        <f>B5+B6-B7-B8</f>
        <v>5000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3" customFormat="1" x14ac:dyDescent="0.25">
      <c r="A12" s="3"/>
      <c r="B12" s="2"/>
      <c r="C12"/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2021-22</v>
      </c>
    </row>
    <row r="3" spans="1:7" x14ac:dyDescent="0.25">
      <c r="A3" s="4" t="s">
        <v>75</v>
      </c>
    </row>
    <row r="5" spans="1:7" x14ac:dyDescent="0.25">
      <c r="A5" s="3" t="s">
        <v>25</v>
      </c>
      <c r="B5" s="2">
        <f>'Total Orgs'!B19</f>
        <v>416</v>
      </c>
    </row>
    <row r="6" spans="1:7" x14ac:dyDescent="0.25">
      <c r="A6" s="3" t="s">
        <v>2</v>
      </c>
      <c r="B6" s="2">
        <v>62.5</v>
      </c>
    </row>
    <row r="7" spans="1:7" ht="15.75" customHeight="1" x14ac:dyDescent="0.25">
      <c r="A7" s="3" t="s">
        <v>49</v>
      </c>
      <c r="D7" s="14"/>
      <c r="E7" s="14"/>
      <c r="F7" s="14"/>
      <c r="G7" s="14"/>
    </row>
    <row r="8" spans="1:7" x14ac:dyDescent="0.25">
      <c r="A8" s="3" t="s">
        <v>3</v>
      </c>
      <c r="B8" s="2">
        <f>SUM(B12:B124)</f>
        <v>478.5</v>
      </c>
      <c r="D8" s="14"/>
      <c r="E8" s="14"/>
      <c r="F8" s="14"/>
      <c r="G8" s="14"/>
    </row>
    <row r="9" spans="1:7" x14ac:dyDescent="0.25">
      <c r="A9" s="3" t="s">
        <v>26</v>
      </c>
      <c r="B9" s="2">
        <f>B5+B6-B8</f>
        <v>0</v>
      </c>
      <c r="D9" s="14"/>
      <c r="E9" s="14"/>
      <c r="F9" s="14"/>
      <c r="G9" s="14"/>
    </row>
    <row r="10" spans="1:7" x14ac:dyDescent="0.25">
      <c r="D10" s="14"/>
      <c r="E10" s="14"/>
      <c r="F10" s="14"/>
      <c r="G10" s="14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14"/>
      <c r="E11" s="14"/>
      <c r="F11" s="14"/>
      <c r="G11" s="14"/>
    </row>
    <row r="12" spans="1:7" s="14" customFormat="1" x14ac:dyDescent="0.25">
      <c r="A12" s="12">
        <v>44508</v>
      </c>
      <c r="B12" s="11">
        <v>478.5</v>
      </c>
      <c r="C12" s="13" t="s">
        <v>117</v>
      </c>
    </row>
    <row r="13" spans="1:7" x14ac:dyDescent="0.25">
      <c r="C13" s="15" t="s">
        <v>118</v>
      </c>
      <c r="D13" s="14"/>
      <c r="E13" s="14"/>
      <c r="F13" s="14"/>
      <c r="G13" s="14"/>
    </row>
    <row r="14" spans="1:7" x14ac:dyDescent="0.25">
      <c r="D14" s="14"/>
      <c r="E14" s="14"/>
      <c r="F14" s="14"/>
      <c r="G14" s="14"/>
    </row>
    <row r="30" spans="3:3" x14ac:dyDescent="0.25">
      <c r="C30" s="15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Orgs'!B20</f>
        <v>1430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1442.32</v>
      </c>
    </row>
    <row r="9" spans="1:3" x14ac:dyDescent="0.25">
      <c r="A9" s="3" t="s">
        <v>26</v>
      </c>
      <c r="B9" s="2">
        <f>B5+B6-B8</f>
        <v>-12.319999999999936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29" customFormat="1" x14ac:dyDescent="0.25">
      <c r="A12" s="3">
        <v>44698</v>
      </c>
      <c r="B12" s="2">
        <v>838</v>
      </c>
      <c r="C12" s="30" t="s">
        <v>149</v>
      </c>
    </row>
    <row r="13" spans="1:3" s="29" customFormat="1" x14ac:dyDescent="0.25">
      <c r="A13" s="3"/>
      <c r="B13" s="2"/>
      <c r="C13" s="30" t="s">
        <v>150</v>
      </c>
    </row>
    <row r="14" spans="1:3" s="29" customFormat="1" x14ac:dyDescent="0.25">
      <c r="A14" s="3">
        <v>44761</v>
      </c>
      <c r="B14" s="2">
        <v>469.32</v>
      </c>
      <c r="C14" s="30" t="s">
        <v>106</v>
      </c>
    </row>
    <row r="15" spans="1:3" s="29" customFormat="1" x14ac:dyDescent="0.25">
      <c r="A15" s="3"/>
      <c r="B15" s="2"/>
      <c r="C15" s="30" t="s">
        <v>192</v>
      </c>
    </row>
    <row r="16" spans="1:3" s="29" customFormat="1" x14ac:dyDescent="0.25">
      <c r="A16" s="3">
        <v>44761</v>
      </c>
      <c r="B16" s="2">
        <v>135</v>
      </c>
      <c r="C16" s="30" t="s">
        <v>106</v>
      </c>
    </row>
    <row r="17" spans="1:3" s="29" customFormat="1" x14ac:dyDescent="0.25">
      <c r="A17" s="3"/>
      <c r="B17" s="2"/>
      <c r="C17" s="30" t="s">
        <v>193</v>
      </c>
    </row>
    <row r="18" spans="1:3" x14ac:dyDescent="0.25">
      <c r="C18" s="39"/>
    </row>
    <row r="19" spans="1:3" x14ac:dyDescent="0.25">
      <c r="C19" s="30"/>
    </row>
    <row r="20" spans="1:3" x14ac:dyDescent="0.25">
      <c r="C20" s="30"/>
    </row>
    <row r="21" spans="1:3" x14ac:dyDescent="0.25">
      <c r="C21" s="30"/>
    </row>
    <row r="22" spans="1:3" x14ac:dyDescent="0.25">
      <c r="C22" s="30"/>
    </row>
    <row r="23" spans="1:3" x14ac:dyDescent="0.25">
      <c r="C23" s="30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Orgs'!B21</f>
        <v>1070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1024</v>
      </c>
    </row>
    <row r="9" spans="1:3" x14ac:dyDescent="0.25">
      <c r="A9" s="3" t="s">
        <v>26</v>
      </c>
      <c r="B9" s="2">
        <f>B5+B6-B7-B8</f>
        <v>46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44753</v>
      </c>
      <c r="B12" s="2">
        <v>1024</v>
      </c>
      <c r="C12" t="s">
        <v>177</v>
      </c>
    </row>
    <row r="13" spans="1:3" x14ac:dyDescent="0.25">
      <c r="C13" t="s">
        <v>178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87</v>
      </c>
    </row>
    <row r="5" spans="1:3" x14ac:dyDescent="0.25">
      <c r="A5" s="3" t="s">
        <v>25</v>
      </c>
      <c r="B5" s="2">
        <f>'Total Orgs'!B22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74</v>
      </c>
    </row>
    <row r="5" spans="1:3" x14ac:dyDescent="0.25">
      <c r="A5" s="3" t="s">
        <v>25</v>
      </c>
      <c r="B5" s="2">
        <f>'Total Orgs'!B4</f>
        <v>1190</v>
      </c>
    </row>
    <row r="6" spans="1:3" x14ac:dyDescent="0.25">
      <c r="A6" s="3" t="s">
        <v>2</v>
      </c>
      <c r="B6" s="2">
        <v>26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SUM(B12:B119)</f>
        <v>1222</v>
      </c>
    </row>
    <row r="9" spans="1:3" x14ac:dyDescent="0.25">
      <c r="A9" s="3" t="s">
        <v>26</v>
      </c>
      <c r="B9" s="2">
        <f>B5+B6-B8</f>
        <v>-6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44739</v>
      </c>
      <c r="B12" s="2">
        <v>300</v>
      </c>
      <c r="C12" t="s">
        <v>168</v>
      </c>
    </row>
    <row r="13" spans="1:3" x14ac:dyDescent="0.25">
      <c r="C13" t="s">
        <v>169</v>
      </c>
    </row>
    <row r="14" spans="1:3" x14ac:dyDescent="0.25">
      <c r="C14" t="s">
        <v>170</v>
      </c>
    </row>
    <row r="15" spans="1:3" x14ac:dyDescent="0.25">
      <c r="A15" s="3">
        <v>44761</v>
      </c>
      <c r="B15" s="84">
        <v>922</v>
      </c>
      <c r="C15" t="s">
        <v>188</v>
      </c>
    </row>
    <row r="16" spans="1:3" x14ac:dyDescent="0.25">
      <c r="C16" t="s">
        <v>189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Orgs'!B23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12"/>
      <c r="B12" s="11"/>
      <c r="C12" s="13"/>
    </row>
    <row r="15" spans="1:3" s="14" customFormat="1" x14ac:dyDescent="0.2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Orgs'!B24</f>
        <v>1000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900.28</v>
      </c>
    </row>
    <row r="9" spans="1:3" x14ac:dyDescent="0.25">
      <c r="A9" s="3" t="s">
        <v>26</v>
      </c>
      <c r="B9" s="2">
        <f>B5+B6-B8</f>
        <v>99.720000000000027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>
        <v>44768</v>
      </c>
      <c r="B12" s="2">
        <v>507.28</v>
      </c>
      <c r="C12" t="s">
        <v>194</v>
      </c>
    </row>
    <row r="13" spans="1:3" x14ac:dyDescent="0.25">
      <c r="C13" t="s">
        <v>195</v>
      </c>
    </row>
    <row r="14" spans="1:3" x14ac:dyDescent="0.25">
      <c r="A14" s="3">
        <v>44768</v>
      </c>
      <c r="B14" s="2">
        <v>393</v>
      </c>
      <c r="C14" t="s">
        <v>196</v>
      </c>
    </row>
    <row r="15" spans="1:3" x14ac:dyDescent="0.25">
      <c r="C15" t="s">
        <v>197</v>
      </c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J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Orgs'!B25</f>
        <v>6500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6499.9400000000005</v>
      </c>
    </row>
    <row r="9" spans="1:3" x14ac:dyDescent="0.25">
      <c r="A9" s="3" t="s">
        <v>26</v>
      </c>
      <c r="B9" s="2">
        <f>B5+B6-B8</f>
        <v>5.9999999999490683E-2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44483</v>
      </c>
      <c r="B12" s="2">
        <v>4333</v>
      </c>
      <c r="C12" t="s">
        <v>113</v>
      </c>
    </row>
    <row r="13" spans="1:3" x14ac:dyDescent="0.25">
      <c r="C13" t="s">
        <v>112</v>
      </c>
    </row>
    <row r="14" spans="1:3" x14ac:dyDescent="0.25">
      <c r="A14" s="3">
        <v>44648</v>
      </c>
      <c r="B14" s="2">
        <v>1090</v>
      </c>
      <c r="C14" t="s">
        <v>127</v>
      </c>
    </row>
    <row r="15" spans="1:3" x14ac:dyDescent="0.25">
      <c r="C15" t="s">
        <v>126</v>
      </c>
    </row>
    <row r="17" spans="1:10" x14ac:dyDescent="0.25">
      <c r="A17" s="3">
        <v>44698</v>
      </c>
      <c r="B17" s="2">
        <v>647.19000000000005</v>
      </c>
      <c r="C17" t="s">
        <v>151</v>
      </c>
    </row>
    <row r="18" spans="1:10" x14ac:dyDescent="0.25">
      <c r="C18" t="s">
        <v>152</v>
      </c>
    </row>
    <row r="19" spans="1:10" x14ac:dyDescent="0.25">
      <c r="A19" s="3">
        <v>44754</v>
      </c>
      <c r="B19" s="2">
        <v>15.75</v>
      </c>
      <c r="C19" t="s">
        <v>181</v>
      </c>
    </row>
    <row r="20" spans="1:10" x14ac:dyDescent="0.25">
      <c r="C20" t="s">
        <v>182</v>
      </c>
    </row>
    <row r="21" spans="1:10" x14ac:dyDescent="0.25">
      <c r="A21" s="3">
        <v>44796</v>
      </c>
      <c r="B21" s="2">
        <v>414</v>
      </c>
      <c r="C21" t="s">
        <v>201</v>
      </c>
    </row>
    <row r="22" spans="1:10" x14ac:dyDescent="0.25">
      <c r="C22" t="s">
        <v>202</v>
      </c>
    </row>
    <row r="23" spans="1:10" x14ac:dyDescent="0.25">
      <c r="H23">
        <f>914.07-23.43-23.43-23.43</f>
        <v>843.7800000000002</v>
      </c>
      <c r="J23">
        <f>675+168.78</f>
        <v>843.78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D28"/>
  <sheetViews>
    <sheetView zoomScale="140" zoomScaleNormal="14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4" x14ac:dyDescent="0.25">
      <c r="A1" s="7" t="s">
        <v>24</v>
      </c>
      <c r="C1" t="str">
        <f>'Total Orgs'!A1</f>
        <v>Budget 2021-22</v>
      </c>
    </row>
    <row r="3" spans="1:4" x14ac:dyDescent="0.25">
      <c r="A3" s="4" t="s">
        <v>18</v>
      </c>
    </row>
    <row r="4" spans="1:4" x14ac:dyDescent="0.25">
      <c r="C4" t="s">
        <v>82</v>
      </c>
    </row>
    <row r="5" spans="1:4" x14ac:dyDescent="0.25">
      <c r="A5" s="3" t="s">
        <v>25</v>
      </c>
      <c r="B5" s="2">
        <f>'Total Orgs'!B26</f>
        <v>3280</v>
      </c>
    </row>
    <row r="6" spans="1:4" x14ac:dyDescent="0.25">
      <c r="A6" s="3" t="s">
        <v>2</v>
      </c>
    </row>
    <row r="7" spans="1:4" x14ac:dyDescent="0.25">
      <c r="A7" s="3" t="s">
        <v>49</v>
      </c>
    </row>
    <row r="8" spans="1:4" x14ac:dyDescent="0.25">
      <c r="A8" s="3" t="s">
        <v>3</v>
      </c>
      <c r="B8" s="2">
        <f>SUM(B12:B118)</f>
        <v>3400.65</v>
      </c>
    </row>
    <row r="9" spans="1:4" x14ac:dyDescent="0.25">
      <c r="A9" s="3" t="s">
        <v>26</v>
      </c>
      <c r="B9" s="2">
        <f>B5+B6-B8</f>
        <v>-120.65000000000009</v>
      </c>
    </row>
    <row r="11" spans="1:4" s="1" customFormat="1" x14ac:dyDescent="0.25">
      <c r="A11" s="5" t="s">
        <v>27</v>
      </c>
      <c r="B11" s="6" t="s">
        <v>28</v>
      </c>
      <c r="C11" s="1" t="s">
        <v>29</v>
      </c>
      <c r="D11" s="1">
        <f>1309.1+740</f>
        <v>2049.1</v>
      </c>
    </row>
    <row r="12" spans="1:4" s="14" customFormat="1" x14ac:dyDescent="0.25">
      <c r="A12" s="3">
        <v>44748</v>
      </c>
      <c r="B12" s="2">
        <v>2114.1</v>
      </c>
      <c r="C12" t="s">
        <v>173</v>
      </c>
    </row>
    <row r="13" spans="1:4" s="14" customFormat="1" x14ac:dyDescent="0.25">
      <c r="A13" s="3"/>
      <c r="B13" s="2"/>
      <c r="C13" t="s">
        <v>174</v>
      </c>
    </row>
    <row r="14" spans="1:4" x14ac:dyDescent="0.25">
      <c r="C14" t="s">
        <v>175</v>
      </c>
    </row>
    <row r="15" spans="1:4" x14ac:dyDescent="0.25">
      <c r="A15" s="12">
        <v>44748</v>
      </c>
      <c r="B15" s="11">
        <v>212.55</v>
      </c>
      <c r="C15" s="13" t="s">
        <v>176</v>
      </c>
    </row>
    <row r="17" spans="1:3" x14ac:dyDescent="0.25">
      <c r="A17" s="3">
        <v>44804</v>
      </c>
      <c r="B17" s="2">
        <v>1074</v>
      </c>
      <c r="C17" t="s">
        <v>205</v>
      </c>
    </row>
    <row r="18" spans="1:3" x14ac:dyDescent="0.25">
      <c r="C18" t="s">
        <v>204</v>
      </c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89</v>
      </c>
    </row>
    <row r="5" spans="1:3" x14ac:dyDescent="0.25">
      <c r="A5" s="3" t="s">
        <v>25</v>
      </c>
      <c r="B5" s="2">
        <f>'Total Orgs'!B27</f>
        <v>1500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SUM(B12:B118)</f>
        <v>125</v>
      </c>
      <c r="C8" s="41"/>
    </row>
    <row r="9" spans="1:3" x14ac:dyDescent="0.25">
      <c r="A9" s="3" t="s">
        <v>26</v>
      </c>
      <c r="B9" s="2">
        <f>B5+B6-B7-B8</f>
        <v>1375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>
        <v>44538</v>
      </c>
      <c r="B12" s="2">
        <v>125</v>
      </c>
      <c r="C12" t="s">
        <v>119</v>
      </c>
    </row>
    <row r="13" spans="1:3" s="14" customFormat="1" x14ac:dyDescent="0.25">
      <c r="A13" s="3"/>
      <c r="B13" s="2"/>
      <c r="C13" t="s">
        <v>120</v>
      </c>
    </row>
    <row r="15" spans="1:3" x14ac:dyDescent="0.25">
      <c r="A15" s="12"/>
      <c r="B15" s="11"/>
      <c r="C15" s="13"/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Orgs'!B29</f>
        <v>6000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5995.52</v>
      </c>
    </row>
    <row r="9" spans="1:3" x14ac:dyDescent="0.25">
      <c r="A9" s="3" t="s">
        <v>26</v>
      </c>
      <c r="B9" s="2">
        <f>B5+B6-B8</f>
        <v>4.4799999999995634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>
        <v>44475</v>
      </c>
      <c r="B12" s="2">
        <v>2984.25</v>
      </c>
      <c r="C12" t="s">
        <v>111</v>
      </c>
    </row>
    <row r="13" spans="1:3" x14ac:dyDescent="0.25">
      <c r="C13" t="s">
        <v>110</v>
      </c>
    </row>
    <row r="14" spans="1:3" x14ac:dyDescent="0.25">
      <c r="A14" s="19">
        <v>44624</v>
      </c>
      <c r="B14" s="20">
        <v>3011.27</v>
      </c>
      <c r="C14" s="13" t="s">
        <v>123</v>
      </c>
    </row>
    <row r="15" spans="1:3" x14ac:dyDescent="0.25">
      <c r="C15" t="s">
        <v>110</v>
      </c>
    </row>
    <row r="17" spans="1:3" s="14" customFormat="1" x14ac:dyDescent="0.25">
      <c r="A17" s="3"/>
      <c r="B17" s="2"/>
      <c r="C17"/>
    </row>
    <row r="20" spans="1:3" s="13" customFormat="1" x14ac:dyDescent="0.25">
      <c r="A20" s="3"/>
      <c r="B20" s="2"/>
      <c r="C20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1"/>
  <sheetViews>
    <sheetView zoomScale="150" zoomScaleNormal="15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2021-22</v>
      </c>
      <c r="E1" s="86"/>
      <c r="F1" s="87"/>
      <c r="G1" s="43"/>
      <c r="H1" s="44"/>
      <c r="I1" s="45"/>
      <c r="J1" s="45"/>
      <c r="K1" s="45"/>
      <c r="L1" s="45"/>
      <c r="M1" s="46"/>
    </row>
    <row r="2" spans="1:13" x14ac:dyDescent="0.25">
      <c r="E2" s="88"/>
      <c r="F2" s="89"/>
      <c r="G2" s="47"/>
      <c r="H2" s="48"/>
      <c r="I2" s="49"/>
      <c r="J2" s="49"/>
      <c r="K2" s="49"/>
      <c r="L2" s="49"/>
      <c r="M2" s="50"/>
    </row>
    <row r="3" spans="1:13" x14ac:dyDescent="0.25">
      <c r="A3" s="4" t="s">
        <v>32</v>
      </c>
      <c r="C3" t="s">
        <v>84</v>
      </c>
    </row>
    <row r="5" spans="1:13" x14ac:dyDescent="0.25">
      <c r="A5" s="3" t="s">
        <v>25</v>
      </c>
      <c r="B5" s="2">
        <f>'Total Orgs'!B30</f>
        <v>7500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SUM(B12:B121)</f>
        <v>7332.24</v>
      </c>
    </row>
    <row r="9" spans="1:13" x14ac:dyDescent="0.25">
      <c r="A9" s="3" t="s">
        <v>26</v>
      </c>
      <c r="B9" s="2">
        <f>B5+B6-B8</f>
        <v>167.76000000000022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12" spans="1:13" x14ac:dyDescent="0.25">
      <c r="A12" s="3">
        <v>44453</v>
      </c>
      <c r="B12" s="2">
        <v>231</v>
      </c>
      <c r="C12" t="s">
        <v>106</v>
      </c>
    </row>
    <row r="13" spans="1:13" x14ac:dyDescent="0.25">
      <c r="C13" t="s">
        <v>107</v>
      </c>
    </row>
    <row r="14" spans="1:13" x14ac:dyDescent="0.25">
      <c r="A14" s="3">
        <v>44469</v>
      </c>
      <c r="B14" s="2">
        <v>513.9</v>
      </c>
      <c r="C14" t="s">
        <v>106</v>
      </c>
    </row>
    <row r="15" spans="1:13" x14ac:dyDescent="0.25">
      <c r="C15" t="s">
        <v>108</v>
      </c>
    </row>
    <row r="16" spans="1:13" x14ac:dyDescent="0.25">
      <c r="A16" s="3">
        <v>44487</v>
      </c>
      <c r="B16" s="2">
        <v>91.73</v>
      </c>
      <c r="C16" t="s">
        <v>106</v>
      </c>
    </row>
    <row r="17" spans="1:3" x14ac:dyDescent="0.25">
      <c r="C17" t="s">
        <v>115</v>
      </c>
    </row>
    <row r="18" spans="1:3" x14ac:dyDescent="0.25">
      <c r="A18" s="3">
        <v>44489</v>
      </c>
      <c r="B18" s="2">
        <v>513.9</v>
      </c>
      <c r="C18" t="s">
        <v>106</v>
      </c>
    </row>
    <row r="19" spans="1:3" x14ac:dyDescent="0.25">
      <c r="C19" t="s">
        <v>116</v>
      </c>
    </row>
    <row r="20" spans="1:3" x14ac:dyDescent="0.25">
      <c r="A20" s="3">
        <v>44607</v>
      </c>
      <c r="B20" s="2">
        <v>1108.8599999999999</v>
      </c>
      <c r="C20" t="s">
        <v>106</v>
      </c>
    </row>
    <row r="21" spans="1:3" x14ac:dyDescent="0.25">
      <c r="C21" t="s">
        <v>121</v>
      </c>
    </row>
    <row r="22" spans="1:3" x14ac:dyDescent="0.25">
      <c r="A22" s="3">
        <v>44607</v>
      </c>
      <c r="B22" s="2">
        <v>852.72</v>
      </c>
      <c r="C22" t="s">
        <v>106</v>
      </c>
    </row>
    <row r="23" spans="1:3" x14ac:dyDescent="0.25">
      <c r="C23" t="s">
        <v>122</v>
      </c>
    </row>
    <row r="24" spans="1:3" x14ac:dyDescent="0.25">
      <c r="A24" s="3">
        <v>44676</v>
      </c>
      <c r="B24" s="2">
        <v>942.5</v>
      </c>
      <c r="C24" t="s">
        <v>135</v>
      </c>
    </row>
    <row r="25" spans="1:3" x14ac:dyDescent="0.25">
      <c r="C25" t="s">
        <v>136</v>
      </c>
    </row>
    <row r="26" spans="1:3" x14ac:dyDescent="0.25">
      <c r="A26" s="3">
        <v>44736</v>
      </c>
      <c r="B26" s="2">
        <v>705</v>
      </c>
      <c r="C26" t="s">
        <v>135</v>
      </c>
    </row>
    <row r="27" spans="1:3" x14ac:dyDescent="0.25">
      <c r="A27" s="19"/>
      <c r="B27" s="20"/>
      <c r="C27" t="s">
        <v>166</v>
      </c>
    </row>
    <row r="28" spans="1:3" x14ac:dyDescent="0.25">
      <c r="A28" s="3">
        <v>44736</v>
      </c>
      <c r="B28" s="2">
        <v>781</v>
      </c>
      <c r="C28" t="s">
        <v>135</v>
      </c>
    </row>
    <row r="29" spans="1:3" x14ac:dyDescent="0.25">
      <c r="C29" t="s">
        <v>167</v>
      </c>
    </row>
    <row r="30" spans="1:3" x14ac:dyDescent="0.25">
      <c r="A30" s="3">
        <v>44760</v>
      </c>
      <c r="B30" s="2">
        <v>1591.63</v>
      </c>
      <c r="C30" t="s">
        <v>186</v>
      </c>
    </row>
    <row r="31" spans="1:3" s="13" customFormat="1" x14ac:dyDescent="0.25">
      <c r="A31" s="3"/>
      <c r="B31" s="2"/>
      <c r="C31" t="s">
        <v>187</v>
      </c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4B38-CA3F-468F-8581-4EEFA5F05749}">
  <sheetPr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2021-22</v>
      </c>
      <c r="E1" s="90" t="s">
        <v>60</v>
      </c>
      <c r="F1" s="91"/>
      <c r="G1" s="43"/>
      <c r="H1" s="44" t="s">
        <v>61</v>
      </c>
      <c r="I1" s="45" t="s">
        <v>63</v>
      </c>
      <c r="J1" s="45"/>
      <c r="K1" s="45"/>
      <c r="L1" s="45"/>
    </row>
    <row r="2" spans="1:12" x14ac:dyDescent="0.25">
      <c r="E2" s="92">
        <v>43152</v>
      </c>
      <c r="F2" s="93"/>
      <c r="G2" s="47"/>
      <c r="H2" s="48" t="s">
        <v>62</v>
      </c>
      <c r="I2" s="49" t="s">
        <v>64</v>
      </c>
      <c r="J2" s="49"/>
      <c r="K2" s="49"/>
      <c r="L2" s="49"/>
    </row>
    <row r="3" spans="1:12" x14ac:dyDescent="0.25">
      <c r="A3" s="4" t="s">
        <v>102</v>
      </c>
    </row>
    <row r="5" spans="1:12" x14ac:dyDescent="0.25">
      <c r="A5" s="3" t="s">
        <v>25</v>
      </c>
      <c r="B5" s="2">
        <f>'Total Orgs'!B32</f>
        <v>1690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1690</v>
      </c>
    </row>
    <row r="9" spans="1:12" x14ac:dyDescent="0.25">
      <c r="A9" s="3" t="s">
        <v>26</v>
      </c>
      <c r="B9" s="2">
        <f>SUM(B5+B6-B8)</f>
        <v>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2" spans="1:12" x14ac:dyDescent="0.25">
      <c r="A12" s="3">
        <v>44562</v>
      </c>
      <c r="B12" s="2">
        <v>1040.42</v>
      </c>
      <c r="C12" t="s">
        <v>184</v>
      </c>
    </row>
    <row r="14" spans="1:12" x14ac:dyDescent="0.25">
      <c r="A14" s="3">
        <v>44755</v>
      </c>
      <c r="B14" s="2">
        <v>649.58000000000004</v>
      </c>
      <c r="C14" t="s">
        <v>183</v>
      </c>
    </row>
    <row r="15" spans="1:12" x14ac:dyDescent="0.25">
      <c r="C15" t="s">
        <v>185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85372E2E-F1B0-4E62-975B-AAC407E9C891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2021-22</v>
      </c>
      <c r="E1" s="90" t="s">
        <v>60</v>
      </c>
      <c r="F1" s="91"/>
      <c r="G1" s="43"/>
      <c r="H1" s="44" t="s">
        <v>61</v>
      </c>
      <c r="I1" s="45" t="s">
        <v>63</v>
      </c>
      <c r="J1" s="45"/>
      <c r="K1" s="45"/>
      <c r="L1" s="45"/>
    </row>
    <row r="2" spans="1:12" x14ac:dyDescent="0.25">
      <c r="E2" s="92">
        <v>43152</v>
      </c>
      <c r="F2" s="93"/>
      <c r="G2" s="47"/>
      <c r="H2" s="48" t="s">
        <v>62</v>
      </c>
      <c r="I2" s="49" t="s">
        <v>64</v>
      </c>
      <c r="J2" s="49"/>
      <c r="K2" s="49"/>
      <c r="L2" s="49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Orgs'!B32</f>
        <v>1690</v>
      </c>
    </row>
    <row r="6" spans="1:12" x14ac:dyDescent="0.25">
      <c r="A6" s="3" t="s">
        <v>2</v>
      </c>
    </row>
    <row r="7" spans="1:12" x14ac:dyDescent="0.25">
      <c r="A7" s="3" t="s">
        <v>49</v>
      </c>
      <c r="B7" s="2">
        <f>'Total Orgs'!D32</f>
        <v>563.33333333333337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SUM(B5+B6-B7-B8)</f>
        <v>1126.6666666666665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Orgs'!B33</f>
        <v>1350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SUM(B12:B116)</f>
        <v>0</v>
      </c>
    </row>
    <row r="9" spans="1:3" x14ac:dyDescent="0.25">
      <c r="A9" s="3" t="s">
        <v>26</v>
      </c>
      <c r="B9" s="2">
        <f>SUM(B5-B6-B8)</f>
        <v>1350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2021-22</v>
      </c>
    </row>
    <row r="2" spans="1:9" ht="15.75" customHeight="1" x14ac:dyDescent="0.25">
      <c r="E2" s="14"/>
      <c r="F2" s="14"/>
      <c r="G2" s="14"/>
      <c r="H2" s="14"/>
      <c r="I2" s="14"/>
    </row>
    <row r="3" spans="1:9" x14ac:dyDescent="0.25">
      <c r="A3" s="4" t="s">
        <v>9</v>
      </c>
      <c r="E3" s="14"/>
      <c r="F3" s="14"/>
      <c r="G3" s="14"/>
      <c r="H3" s="14"/>
      <c r="I3" s="14"/>
    </row>
    <row r="5" spans="1:9" x14ac:dyDescent="0.25">
      <c r="A5" s="3" t="s">
        <v>25</v>
      </c>
      <c r="B5" s="2">
        <f>'Total Orgs'!B5</f>
        <v>9750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SUM(B12:B116)</f>
        <v>8654.7899999999991</v>
      </c>
    </row>
    <row r="9" spans="1:9" x14ac:dyDescent="0.25">
      <c r="A9" s="3" t="s">
        <v>26</v>
      </c>
      <c r="B9" s="2">
        <f>B5+B6-B8</f>
        <v>1095.2100000000009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2" spans="1:9" x14ac:dyDescent="0.25">
      <c r="A12" s="3">
        <v>44447</v>
      </c>
      <c r="B12" s="2">
        <v>2599.36</v>
      </c>
      <c r="C12" t="s">
        <v>109</v>
      </c>
    </row>
    <row r="13" spans="1:9" x14ac:dyDescent="0.25">
      <c r="C13" t="s">
        <v>104</v>
      </c>
    </row>
    <row r="14" spans="1:9" x14ac:dyDescent="0.25">
      <c r="C14" t="s">
        <v>105</v>
      </c>
    </row>
    <row r="15" spans="1:9" x14ac:dyDescent="0.25">
      <c r="A15" s="3">
        <v>44685</v>
      </c>
      <c r="B15" s="2">
        <v>1820.39</v>
      </c>
      <c r="C15" t="s">
        <v>138</v>
      </c>
    </row>
    <row r="16" spans="1:9" x14ac:dyDescent="0.25">
      <c r="C16" t="s">
        <v>139</v>
      </c>
    </row>
    <row r="17" spans="1:3" x14ac:dyDescent="0.25">
      <c r="C17" t="s">
        <v>140</v>
      </c>
    </row>
    <row r="18" spans="1:3" s="17" customFormat="1" x14ac:dyDescent="0.25">
      <c r="A18" s="3">
        <v>44685</v>
      </c>
      <c r="B18" s="2">
        <v>1303.2</v>
      </c>
      <c r="C18" t="s">
        <v>141</v>
      </c>
    </row>
    <row r="19" spans="1:3" s="14" customFormat="1" x14ac:dyDescent="0.25">
      <c r="A19" s="3"/>
      <c r="B19" s="2"/>
      <c r="C19" t="s">
        <v>142</v>
      </c>
    </row>
    <row r="20" spans="1:3" x14ac:dyDescent="0.25">
      <c r="A20" s="3">
        <v>44753</v>
      </c>
      <c r="B20" s="2">
        <v>1794</v>
      </c>
      <c r="C20" t="s">
        <v>141</v>
      </c>
    </row>
    <row r="21" spans="1:3" x14ac:dyDescent="0.25">
      <c r="C21" t="s">
        <v>179</v>
      </c>
    </row>
    <row r="22" spans="1:3" x14ac:dyDescent="0.25">
      <c r="A22" s="3">
        <v>44753</v>
      </c>
      <c r="B22" s="2">
        <v>1137.8399999999999</v>
      </c>
      <c r="C22" t="s">
        <v>141</v>
      </c>
    </row>
    <row r="23" spans="1:3" x14ac:dyDescent="0.25">
      <c r="C23" t="s">
        <v>180</v>
      </c>
    </row>
    <row r="40" spans="3:3" x14ac:dyDescent="0.2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15"/>
  <sheetViews>
    <sheetView zoomScale="160" zoomScaleNormal="160"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76</v>
      </c>
    </row>
    <row r="5" spans="1:3" x14ac:dyDescent="0.25">
      <c r="A5" s="3" t="s">
        <v>25</v>
      </c>
      <c r="B5" s="2">
        <f>'Total Orgs'!B34</f>
        <v>800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  <c r="C7" t="s">
        <v>93</v>
      </c>
    </row>
    <row r="8" spans="1:3" x14ac:dyDescent="0.25">
      <c r="A8" s="3" t="s">
        <v>3</v>
      </c>
      <c r="B8" s="2">
        <f>SUM(B12:B116)</f>
        <v>768.73</v>
      </c>
      <c r="C8" t="s">
        <v>95</v>
      </c>
    </row>
    <row r="9" spans="1:3" x14ac:dyDescent="0.25">
      <c r="A9" s="3" t="s">
        <v>26</v>
      </c>
      <c r="B9" s="2">
        <f>SUM(B5-B6-B7-B8)</f>
        <v>31.269999999999982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44774</v>
      </c>
      <c r="B12" s="2">
        <v>458.4</v>
      </c>
      <c r="C12" t="s">
        <v>106</v>
      </c>
    </row>
    <row r="13" spans="1:3" x14ac:dyDescent="0.25">
      <c r="C13" t="s">
        <v>199</v>
      </c>
    </row>
    <row r="14" spans="1:3" x14ac:dyDescent="0.25">
      <c r="A14" s="3">
        <v>44782</v>
      </c>
      <c r="B14" s="2">
        <v>310.33</v>
      </c>
      <c r="C14" t="s">
        <v>186</v>
      </c>
    </row>
    <row r="15" spans="1:3" x14ac:dyDescent="0.25">
      <c r="C15" t="s">
        <v>200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Orgs'!B35</f>
        <v>750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f>'Total Orgs'!D35</f>
        <v>0</v>
      </c>
    </row>
    <row r="8" spans="1:3" x14ac:dyDescent="0.25">
      <c r="A8" s="3" t="s">
        <v>3</v>
      </c>
      <c r="B8" s="2">
        <f>SUM(B12:B118)</f>
        <v>750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44630</v>
      </c>
      <c r="B12" s="2">
        <v>750</v>
      </c>
      <c r="C12" t="s">
        <v>124</v>
      </c>
    </row>
    <row r="13" spans="1:3" x14ac:dyDescent="0.25">
      <c r="C13" t="s">
        <v>125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Orgs'!B36</f>
        <v>1300</v>
      </c>
    </row>
    <row r="6" spans="1:3" x14ac:dyDescent="0.25">
      <c r="A6" s="3" t="s">
        <v>2</v>
      </c>
    </row>
    <row r="7" spans="1:3" s="14" customFormat="1" x14ac:dyDescent="0.25">
      <c r="A7" s="12" t="s">
        <v>49</v>
      </c>
      <c r="B7" s="11"/>
      <c r="C7" s="13"/>
    </row>
    <row r="8" spans="1:3" x14ac:dyDescent="0.25">
      <c r="A8" s="3" t="s">
        <v>3</v>
      </c>
      <c r="B8" s="2">
        <f>SUM(B12:B119)</f>
        <v>1052.82</v>
      </c>
    </row>
    <row r="9" spans="1:3" x14ac:dyDescent="0.25">
      <c r="A9" s="3" t="s">
        <v>26</v>
      </c>
      <c r="B9" s="2">
        <f>SUM(B5+B6+B7-B8)</f>
        <v>247.18000000000006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44725</v>
      </c>
      <c r="B12" s="2">
        <v>934.08</v>
      </c>
      <c r="C12" t="s">
        <v>156</v>
      </c>
    </row>
    <row r="13" spans="1:3" x14ac:dyDescent="0.25">
      <c r="C13" t="s">
        <v>157</v>
      </c>
    </row>
    <row r="14" spans="1:3" x14ac:dyDescent="0.25">
      <c r="A14" s="3">
        <v>44797</v>
      </c>
      <c r="B14" s="2">
        <v>118.74</v>
      </c>
      <c r="C14" t="s">
        <v>176</v>
      </c>
    </row>
    <row r="15" spans="1:3" x14ac:dyDescent="0.25">
      <c r="C15" t="s">
        <v>203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0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Orgs'!B38</f>
        <v>1000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1000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81</v>
      </c>
    </row>
    <row r="5" spans="1:3" x14ac:dyDescent="0.25">
      <c r="A5" s="3" t="s">
        <v>25</v>
      </c>
      <c r="B5" s="2">
        <f>'Total Orgs'!B28</f>
        <v>0</v>
      </c>
    </row>
    <row r="6" spans="1:3" x14ac:dyDescent="0.25">
      <c r="A6" s="3" t="s">
        <v>2</v>
      </c>
      <c r="B6" s="2">
        <v>0</v>
      </c>
    </row>
    <row r="7" spans="1:3" x14ac:dyDescent="0.25">
      <c r="A7" s="12" t="s">
        <v>49</v>
      </c>
      <c r="B7" s="11"/>
      <c r="C7" s="13"/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26</v>
      </c>
      <c r="B9" s="2">
        <f>SUM(B5+B6-B7-B8)</f>
        <v>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3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59</v>
      </c>
    </row>
    <row r="5" spans="1:3" x14ac:dyDescent="0.25">
      <c r="A5" s="3" t="s">
        <v>25</v>
      </c>
      <c r="B5" s="2">
        <f>'Total Orgs'!B6</f>
        <v>1690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1655.74</v>
      </c>
    </row>
    <row r="9" spans="1:3" x14ac:dyDescent="0.25">
      <c r="A9" s="3" t="s">
        <v>26</v>
      </c>
      <c r="B9" s="2">
        <f>B5+B6-B8</f>
        <v>34.259999999999991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44698</v>
      </c>
      <c r="B12" s="2">
        <v>1032</v>
      </c>
      <c r="C12" t="s">
        <v>147</v>
      </c>
    </row>
    <row r="13" spans="1:3" x14ac:dyDescent="0.25">
      <c r="C13" t="s">
        <v>148</v>
      </c>
    </row>
    <row r="14" spans="1:3" x14ac:dyDescent="0.25">
      <c r="A14" s="3">
        <v>44774</v>
      </c>
      <c r="B14" s="2">
        <v>623.74</v>
      </c>
      <c r="C14" t="s">
        <v>106</v>
      </c>
    </row>
    <row r="15" spans="1:3" x14ac:dyDescent="0.25">
      <c r="C15" t="s">
        <v>198</v>
      </c>
    </row>
    <row r="18" spans="1:3" s="17" customFormat="1" x14ac:dyDescent="0.25">
      <c r="A18" s="3"/>
      <c r="B18" s="2"/>
      <c r="C18"/>
    </row>
    <row r="19" spans="1:3" s="14" customFormat="1" x14ac:dyDescent="0.25">
      <c r="A19" s="3"/>
      <c r="B19" s="2"/>
      <c r="C19"/>
    </row>
    <row r="39" spans="3:3" x14ac:dyDescent="0.2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10</v>
      </c>
      <c r="C3" t="s">
        <v>83</v>
      </c>
    </row>
    <row r="5" spans="1:3" x14ac:dyDescent="0.25">
      <c r="A5" s="3" t="s">
        <v>25</v>
      </c>
      <c r="B5" s="2">
        <f>'Total Orgs'!B7</f>
        <v>2500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SUM(B12:B107)</f>
        <v>2500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44684</v>
      </c>
      <c r="B12" s="2">
        <v>1000</v>
      </c>
      <c r="C12" t="s">
        <v>137</v>
      </c>
    </row>
    <row r="13" spans="1:3" x14ac:dyDescent="0.25">
      <c r="C13" t="s">
        <v>153</v>
      </c>
    </row>
    <row r="14" spans="1:3" x14ac:dyDescent="0.25">
      <c r="A14" s="3">
        <v>44690</v>
      </c>
      <c r="B14" s="2">
        <v>881.4</v>
      </c>
      <c r="C14" t="s">
        <v>143</v>
      </c>
    </row>
    <row r="15" spans="1:3" x14ac:dyDescent="0.25">
      <c r="C15" t="s">
        <v>144</v>
      </c>
    </row>
    <row r="16" spans="1:3" x14ac:dyDescent="0.25">
      <c r="A16" s="3">
        <v>44690</v>
      </c>
      <c r="B16" s="2">
        <v>11.92</v>
      </c>
      <c r="C16" t="s">
        <v>145</v>
      </c>
    </row>
    <row r="17" spans="1:3" x14ac:dyDescent="0.25">
      <c r="C17" t="s">
        <v>146</v>
      </c>
    </row>
    <row r="18" spans="1:3" x14ac:dyDescent="0.25">
      <c r="A18" s="3">
        <v>44733</v>
      </c>
      <c r="B18" s="2">
        <v>160</v>
      </c>
      <c r="C18" t="s">
        <v>160</v>
      </c>
    </row>
    <row r="19" spans="1:3" x14ac:dyDescent="0.25">
      <c r="C19" t="s">
        <v>161</v>
      </c>
    </row>
    <row r="20" spans="1:3" x14ac:dyDescent="0.25">
      <c r="A20" s="3">
        <v>44733</v>
      </c>
      <c r="B20" s="2">
        <v>86.12</v>
      </c>
      <c r="C20" t="s">
        <v>162</v>
      </c>
    </row>
    <row r="21" spans="1:3" x14ac:dyDescent="0.25">
      <c r="C21" t="s">
        <v>163</v>
      </c>
    </row>
    <row r="22" spans="1:3" x14ac:dyDescent="0.25">
      <c r="A22" s="3">
        <v>44732</v>
      </c>
      <c r="B22" s="2">
        <v>360.56</v>
      </c>
      <c r="C22" t="s">
        <v>143</v>
      </c>
    </row>
    <row r="23" spans="1:3" x14ac:dyDescent="0.25">
      <c r="C23" t="s">
        <v>165</v>
      </c>
    </row>
    <row r="37" spans="1:3" x14ac:dyDescent="0.25">
      <c r="A37" s="12"/>
      <c r="B37" s="11"/>
      <c r="C37" s="13"/>
    </row>
    <row r="51" spans="1:3" s="14" customFormat="1" x14ac:dyDescent="0.25">
      <c r="A51" s="3"/>
      <c r="B51" s="2"/>
      <c r="C51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2000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0</v>
      </c>
    </row>
    <row r="9" spans="1:3" x14ac:dyDescent="0.25">
      <c r="A9" s="3" t="s">
        <v>26</v>
      </c>
      <c r="B9" s="2">
        <f>B5+B6-B8</f>
        <v>2000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88</v>
      </c>
    </row>
    <row r="5" spans="1:3" x14ac:dyDescent="0.25">
      <c r="A5" s="3" t="s">
        <v>25</v>
      </c>
      <c r="B5" s="2">
        <f>'Total Orgs'!B9</f>
        <v>1105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250</v>
      </c>
    </row>
    <row r="9" spans="1:3" x14ac:dyDescent="0.25">
      <c r="A9" s="3" t="s">
        <v>26</v>
      </c>
      <c r="B9" s="2">
        <f>B5+B6-B8</f>
        <v>855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44215</v>
      </c>
      <c r="B12" s="2">
        <v>250</v>
      </c>
      <c r="C12" t="s">
        <v>96</v>
      </c>
    </row>
    <row r="13" spans="1:3" x14ac:dyDescent="0.25">
      <c r="C13" t="s">
        <v>92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79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4" customFormat="1" x14ac:dyDescent="0.25">
      <c r="A53" s="12"/>
      <c r="B53" s="11"/>
      <c r="C53" s="13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2021-22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1800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1891.35</v>
      </c>
    </row>
    <row r="9" spans="1:3" x14ac:dyDescent="0.25">
      <c r="A9" s="3" t="s">
        <v>26</v>
      </c>
      <c r="B9" s="2">
        <f>B5+B6-B8</f>
        <v>-91.349999999999909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12">
        <v>44657</v>
      </c>
      <c r="B12" s="77">
        <v>500</v>
      </c>
      <c r="C12" s="13" t="s">
        <v>128</v>
      </c>
    </row>
    <row r="13" spans="1:3" x14ac:dyDescent="0.25">
      <c r="B13" s="78"/>
      <c r="C13" t="s">
        <v>130</v>
      </c>
    </row>
    <row r="14" spans="1:3" x14ac:dyDescent="0.25">
      <c r="A14" s="3">
        <v>44657</v>
      </c>
      <c r="B14" s="78">
        <v>500</v>
      </c>
      <c r="C14" t="s">
        <v>129</v>
      </c>
    </row>
    <row r="15" spans="1:3" s="14" customFormat="1" x14ac:dyDescent="0.25">
      <c r="A15" s="12"/>
      <c r="B15" s="77"/>
      <c r="C15" s="13" t="s">
        <v>131</v>
      </c>
    </row>
    <row r="16" spans="1:3" x14ac:dyDescent="0.25">
      <c r="A16" s="76">
        <v>44720</v>
      </c>
      <c r="B16" s="78">
        <v>300.25</v>
      </c>
      <c r="C16" t="s">
        <v>154</v>
      </c>
    </row>
    <row r="17" spans="1:3" x14ac:dyDescent="0.25">
      <c r="A17" s="3"/>
      <c r="B17" s="78"/>
      <c r="C17" t="s">
        <v>155</v>
      </c>
    </row>
    <row r="18" spans="1:3" x14ac:dyDescent="0.25">
      <c r="A18" s="33">
        <v>44761</v>
      </c>
      <c r="B18" s="78">
        <v>252.6</v>
      </c>
      <c r="C18" s="13" t="s">
        <v>154</v>
      </c>
    </row>
    <row r="19" spans="1:3" x14ac:dyDescent="0.25">
      <c r="A19" s="33"/>
      <c r="B19" s="78"/>
      <c r="C19" t="s">
        <v>190</v>
      </c>
    </row>
    <row r="20" spans="1:3" x14ac:dyDescent="0.25">
      <c r="A20" s="33">
        <v>44761</v>
      </c>
      <c r="B20" s="78">
        <v>338.5</v>
      </c>
      <c r="C20" t="s">
        <v>154</v>
      </c>
    </row>
    <row r="21" spans="1:3" s="14" customFormat="1" x14ac:dyDescent="0.25">
      <c r="A21" s="34"/>
      <c r="B21" s="77"/>
      <c r="C21" s="13" t="s">
        <v>191</v>
      </c>
    </row>
    <row r="22" spans="1:3" x14ac:dyDescent="0.25">
      <c r="A22" s="33"/>
    </row>
    <row r="23" spans="1:3" x14ac:dyDescent="0.25">
      <c r="A23" s="33"/>
    </row>
    <row r="24" spans="1:3" x14ac:dyDescent="0.25">
      <c r="A24" s="33"/>
    </row>
    <row r="25" spans="1:3" x14ac:dyDescent="0.25">
      <c r="A25" s="33"/>
    </row>
    <row r="26" spans="1:3" x14ac:dyDescent="0.25">
      <c r="A26" s="33"/>
    </row>
    <row r="27" spans="1:3" x14ac:dyDescent="0.25">
      <c r="A27" s="33"/>
    </row>
    <row r="28" spans="1:3" x14ac:dyDescent="0.25">
      <c r="A28" s="33"/>
    </row>
    <row r="29" spans="1:3" x14ac:dyDescent="0.25">
      <c r="A29" s="33"/>
    </row>
    <row r="30" spans="1:3" x14ac:dyDescent="0.25">
      <c r="A30" s="33"/>
    </row>
    <row r="31" spans="1:3" x14ac:dyDescent="0.25">
      <c r="A31" s="33"/>
    </row>
    <row r="32" spans="1:3" x14ac:dyDescent="0.25">
      <c r="A32" s="3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SPE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2022-09-30T21:49:08Z</dcterms:modified>
</cp:coreProperties>
</file>