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Users\tedavis\Organizations\FY23\"/>
    </mc:Choice>
  </mc:AlternateContent>
  <xr:revisionPtr revIDLastSave="0" documentId="13_ncr:1_{64B33107-F200-4E4A-A6F9-EB8C7CFDB581}" xr6:coauthVersionLast="47" xr6:coauthVersionMax="47" xr10:uidLastSave="{00000000-0000-0000-0000-000000000000}"/>
  <bookViews>
    <workbookView xWindow="-120" yWindow="-120" windowWidth="29040" windowHeight="15840" tabRatio="882" xr2:uid="{00000000-000D-0000-FFFF-FFFF00000000}"/>
  </bookViews>
  <sheets>
    <sheet name="Total Orgs" sheetId="1" r:id="rId1"/>
    <sheet name="AAO" sheetId="296" r:id="rId2"/>
    <sheet name="African" sheetId="18" r:id="rId3"/>
    <sheet name="APO" sheetId="7" r:id="rId4"/>
    <sheet name="AADE" sheetId="293" r:id="rId5"/>
    <sheet name="ACS-SA" sheetId="15" r:id="rId6"/>
    <sheet name="AIChE" sheetId="17" r:id="rId7"/>
    <sheet name="AMWA" sheetId="214" r:id="rId8"/>
    <sheet name="AMWH" sheetId="298" r:id="rId9"/>
    <sheet name="ASCE" sheetId="215" r:id="rId10"/>
    <sheet name="ASID" sheetId="21" r:id="rId11"/>
    <sheet name="ASME" sheetId="22" r:id="rId12"/>
    <sheet name="AFSAQC" sheetId="274" r:id="rId13"/>
    <sheet name="ArmyROTC" sheetId="216" r:id="rId14"/>
    <sheet name="AAS" sheetId="359" r:id="rId15"/>
    <sheet name="ABSS" sheetId="205" r:id="rId16"/>
    <sheet name="AITP" sheetId="37" r:id="rId17"/>
    <sheet name="ALPA" sheetId="299" r:id="rId18"/>
    <sheet name="ASAS" sheetId="33" r:id="rId19"/>
    <sheet name="ACF" sheetId="360" r:id="rId20"/>
    <sheet name="BB" sheetId="277" r:id="rId21"/>
    <sheet name="BOSS" sheetId="73" r:id="rId22"/>
    <sheet name="BSA" sheetId="356" r:id="rId23"/>
    <sheet name="BBSA" sheetId="357" r:id="rId24"/>
    <sheet name="B&amp;B" sheetId="40" r:id="rId25"/>
    <sheet name="TechCRU" sheetId="41" r:id="rId26"/>
    <sheet name="CSA" sheetId="42" r:id="rId27"/>
    <sheet name="ChiRho" sheetId="45" r:id="rId28"/>
    <sheet name="CRY" sheetId="338" r:id="rId29"/>
    <sheet name="Christians" sheetId="221" r:id="rId30"/>
    <sheet name="A&amp;S Ambassadors" sheetId="48" r:id="rId31"/>
    <sheet name="Collegiate 100" sheetId="361" r:id="rId32"/>
    <sheet name="CommStudies" sheetId="243" r:id="rId33"/>
    <sheet name="CTC" sheetId="339" r:id="rId34"/>
    <sheet name="DWS" sheetId="302" r:id="rId35"/>
    <sheet name="DA" sheetId="301" r:id="rId36"/>
    <sheet name="DI" sheetId="362" r:id="rId37"/>
    <sheet name="DSC" sheetId="303" r:id="rId38"/>
    <sheet name="DIM" sheetId="363" r:id="rId39"/>
    <sheet name="EON" sheetId="62" r:id="rId40"/>
    <sheet name="EtaSigDelta" sheetId="280" r:id="rId41"/>
    <sheet name="Filipino" sheetId="6" r:id="rId42"/>
    <sheet name="FinAsso" sheetId="63" r:id="rId43"/>
    <sheet name="GLW" sheetId="364" r:id="rId44"/>
    <sheet name="GSS" sheetId="365" r:id="rId45"/>
    <sheet name="RRR" sheetId="65" r:id="rId46"/>
    <sheet name="Goin' Band" sheetId="70" r:id="rId47"/>
    <sheet name="Golden Key" sheetId="353" r:id="rId48"/>
    <sheet name="HOSAM" sheetId="340" r:id="rId49"/>
    <sheet name="HSS" sheetId="229" r:id="rId50"/>
    <sheet name="HSRecruiters" sheetId="79" r:id="rId51"/>
    <sheet name="ISA" sheetId="121" r:id="rId52"/>
    <sheet name="IH" sheetId="330" r:id="rId53"/>
    <sheet name="IIE" sheetId="82" r:id="rId54"/>
    <sheet name="ITE" sheetId="96" r:id="rId55"/>
    <sheet name="IIDA" sheetId="84" r:id="rId56"/>
    <sheet name="SGC" sheetId="354" r:id="rId57"/>
    <sheet name="ITA" sheetId="86" r:id="rId58"/>
    <sheet name="KSMDA" sheetId="233" r:id="rId59"/>
    <sheet name="KRCC" sheetId="305" r:id="rId60"/>
    <sheet name="KEYOP" sheetId="231" r:id="rId61"/>
    <sheet name="Korean" sheetId="129" r:id="rId62"/>
    <sheet name="Livestock" sheetId="94" r:id="rId63"/>
    <sheet name="LPHI" sheetId="341" r:id="rId64"/>
    <sheet name="LBK Youth" sheetId="253" r:id="rId65"/>
    <sheet name="SMO" sheetId="366" r:id="rId66"/>
    <sheet name="Eval" sheetId="97" r:id="rId67"/>
    <sheet name="Meat" sheetId="98" r:id="rId68"/>
    <sheet name="MSAQBT" sheetId="275" r:id="rId69"/>
    <sheet name="MSA" sheetId="99" r:id="rId70"/>
    <sheet name="MDGB" sheetId="307" r:id="rId71"/>
    <sheet name="Metals" sheetId="102" r:id="rId72"/>
    <sheet name="MANRRS" sheetId="367" r:id="rId73"/>
    <sheet name="MUN" sheetId="368" r:id="rId74"/>
    <sheet name="MortarBoard" sheetId="103" r:id="rId75"/>
    <sheet name="MAPS" sheetId="310" r:id="rId76"/>
    <sheet name="MuslimSA" sheetId="105" r:id="rId77"/>
    <sheet name="TMM" sheetId="347" r:id="rId78"/>
    <sheet name="TNRF" sheetId="174" r:id="rId79"/>
    <sheet name="NSBE" sheetId="107" r:id="rId80"/>
    <sheet name="NSCS" sheetId="188" r:id="rId81"/>
    <sheet name="Navigators" sheetId="109" r:id="rId82"/>
    <sheet name="NSA" sheetId="239" r:id="rId83"/>
    <sheet name="OW" sheetId="369" r:id="rId84"/>
    <sheet name="PFPA" sheetId="112" r:id="rId85"/>
    <sheet name="PAD" sheetId="113" r:id="rId86"/>
    <sheet name="PASO" sheetId="108" r:id="rId87"/>
    <sheet name="PTS" sheetId="114" r:id="rId88"/>
    <sheet name="POWER" sheetId="312" r:id="rId89"/>
    <sheet name="PSTEM" sheetId="135" r:id="rId90"/>
    <sheet name="RAS" sheetId="212" r:id="rId91"/>
    <sheet name="RNASA" sheetId="318" r:id="rId92"/>
    <sheet name="RaidersDefend" sheetId="241" r:id="rId93"/>
    <sheet name="RMSS" sheetId="317" r:id="rId94"/>
    <sheet name="RH" sheetId="352" r:id="rId95"/>
    <sheet name="RPOP" sheetId="316" r:id="rId96"/>
    <sheet name="RaiderSailing" sheetId="287" r:id="rId97"/>
    <sheet name="RSFC" sheetId="343" r:id="rId98"/>
    <sheet name="no" sheetId="379" r:id="rId99"/>
    <sheet name="RanchHorse" sheetId="122" r:id="rId100"/>
    <sheet name="RBA" sheetId="344" r:id="rId101"/>
    <sheet name="RISA" sheetId="123" r:id="rId102"/>
    <sheet name="RHIM" sheetId="124" r:id="rId103"/>
    <sheet name="SFDT" sheetId="128" r:id="rId104"/>
    <sheet name="SDP" sheetId="132" r:id="rId105"/>
    <sheet name="SILVERWINGS" sheetId="319" r:id="rId106"/>
    <sheet name="SACNAS" sheetId="137" r:id="rId107"/>
    <sheet name="SEP" sheetId="249" r:id="rId108"/>
    <sheet name="SMILE" sheetId="370" r:id="rId109"/>
    <sheet name="SHPE" sheetId="139" r:id="rId110"/>
    <sheet name="SPE" sheetId="140" r:id="rId111"/>
    <sheet name="SPWLA" sheetId="265" r:id="rId112"/>
    <sheet name="SWE" sheetId="142" r:id="rId113"/>
    <sheet name="SPANISH" sheetId="336" r:id="rId114"/>
    <sheet name="SLSA" sheetId="146" r:id="rId115"/>
    <sheet name="SDA" sheetId="245" r:id="rId116"/>
    <sheet name="AgCouncil" sheetId="147" r:id="rId117"/>
    <sheet name="SAFE" sheetId="320" r:id="rId118"/>
    <sheet name="SASLA" sheetId="130" r:id="rId119"/>
    <sheet name="ISC" sheetId="152" r:id="rId120"/>
    <sheet name="TBS" sheetId="154" r:id="rId121"/>
    <sheet name="TBHC" sheetId="176" r:id="rId122"/>
    <sheet name="TCLCA" sheetId="371" r:id="rId123"/>
    <sheet name="TCFR" sheetId="160" r:id="rId124"/>
    <sheet name="TET" sheetId="161" r:id="rId125"/>
    <sheet name="Feral" sheetId="256" r:id="rId126"/>
    <sheet name="TFRN" sheetId="346" r:id="rId127"/>
    <sheet name="TechHorn" sheetId="242" r:id="rId128"/>
    <sheet name="Horse" sheetId="77" r:id="rId129"/>
    <sheet name="KPOP" sheetId="155" r:id="rId130"/>
    <sheet name="TMA" sheetId="166" r:id="rId131"/>
    <sheet name="TMP" sheetId="322" r:id="rId132"/>
    <sheet name="TPOTC" sheetId="372" r:id="rId133"/>
    <sheet name="TECHRODEO" sheetId="324" r:id="rId134"/>
    <sheet name="TRSA" sheetId="348" r:id="rId135"/>
    <sheet name="TSTF" sheetId="323" r:id="rId136"/>
    <sheet name="TSSA" sheetId="373" r:id="rId137"/>
    <sheet name="TSMH" sheetId="374" r:id="rId138"/>
    <sheet name="TSCA" sheetId="375" r:id="rId139"/>
    <sheet name="TWHPC" sheetId="349" r:id="rId140"/>
    <sheet name="TSPE" sheetId="181" r:id="rId141"/>
    <sheet name="TSTA" sheetId="20" r:id="rId142"/>
    <sheet name="TMB" sheetId="376" r:id="rId143"/>
    <sheet name="STEM LEAF" sheetId="225" r:id="rId144"/>
    <sheet name="Techtones" sheetId="192" r:id="rId145"/>
    <sheet name="UMI" sheetId="187" r:id="rId146"/>
    <sheet name="Veterans" sheetId="259" r:id="rId147"/>
    <sheet name="VSA" sheetId="335" r:id="rId148"/>
    <sheet name="WF" sheetId="377" r:id="rId149"/>
    <sheet name="WTAB" sheetId="378" r:id="rId150"/>
    <sheet name="WTAWS" sheetId="350" r:id="rId151"/>
    <sheet name="WILD" sheetId="328" r:id="rId152"/>
    <sheet name="WH" sheetId="327" r:id="rId153"/>
    <sheet name="Wish" sheetId="271" r:id="rId154"/>
    <sheet name="WomennBus" sheetId="85" r:id="rId155"/>
    <sheet name="Wool" sheetId="197" r:id="rId156"/>
    <sheet name="Misc" sheetId="199" r:id="rId157"/>
    <sheet name="Cont" sheetId="200" r:id="rId158"/>
    <sheet name="INACTIVE" sheetId="334" r:id="rId159"/>
  </sheets>
  <externalReferences>
    <externalReference r:id="rId160"/>
  </externalReferences>
  <definedNames>
    <definedName name="_xlnm._FilterDatabase" localSheetId="0" hidden="1">'Total Orgs'!$A$4:$J$158</definedName>
    <definedName name="International_Student_Council">'Total Orgs'!$A$115</definedName>
    <definedName name="_xlnm.Print_Area" localSheetId="67">Meat!$A$2:$C$24</definedName>
    <definedName name="_xlnm.Print_Area" localSheetId="114">SLSA!$A$3:$C$27</definedName>
    <definedName name="_xlnm.Print_Area" localSheetId="0">'Total Orgs'!$A$2:$K$168</definedName>
    <definedName name="_xlnm.Print_Titles" localSheetId="0">'Total Orgs'!$2:$4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1" i="200" l="1"/>
  <c r="D73" i="200"/>
  <c r="D39" i="86"/>
  <c r="C74" i="1"/>
  <c r="E120" i="1" l="1"/>
  <c r="E43" i="1"/>
  <c r="J15" i="65"/>
  <c r="B8" i="18"/>
  <c r="F52" i="200" l="1"/>
  <c r="D35" i="22" l="1"/>
  <c r="D34" i="22"/>
  <c r="D19" i="22"/>
  <c r="D78" i="200" l="1"/>
  <c r="E23" i="22"/>
  <c r="D23" i="22"/>
  <c r="B6" i="215"/>
  <c r="D14" i="147"/>
  <c r="E13" i="82" l="1"/>
  <c r="E79" i="1"/>
  <c r="F25" i="37"/>
  <c r="F23" i="37"/>
  <c r="E23" i="37"/>
  <c r="D23" i="37"/>
  <c r="E27" i="94"/>
  <c r="E78" i="1" l="1"/>
  <c r="C30" i="1" l="1"/>
  <c r="F30" i="1" s="1"/>
  <c r="C97" i="1" l="1"/>
  <c r="F97" i="1" s="1"/>
  <c r="B8" i="379"/>
  <c r="B5" i="379"/>
  <c r="B9" i="379" s="1"/>
  <c r="C1" i="379"/>
  <c r="D29" i="200" l="1"/>
  <c r="I16" i="375"/>
  <c r="H16" i="375"/>
  <c r="F16" i="375"/>
  <c r="B5" i="310" l="1"/>
  <c r="D71" i="200" l="1"/>
  <c r="B159" i="1"/>
  <c r="D51" i="200" l="1"/>
  <c r="D53" i="200" s="1"/>
  <c r="D55" i="200" s="1"/>
  <c r="E93" i="1"/>
  <c r="B10" i="161"/>
  <c r="D16" i="77" l="1"/>
  <c r="D24" i="375" l="1"/>
  <c r="D23" i="375"/>
  <c r="D20" i="375"/>
  <c r="D19" i="375"/>
  <c r="D15" i="375"/>
  <c r="D16" i="17" l="1"/>
  <c r="D14" i="17"/>
  <c r="D18" i="139" l="1"/>
  <c r="D14" i="139"/>
  <c r="D16" i="142" l="1"/>
  <c r="F132" i="1" l="1"/>
  <c r="C15" i="1"/>
  <c r="D15" i="1"/>
  <c r="E49" i="334" l="1"/>
  <c r="C49" i="334"/>
  <c r="F49" i="334" s="1"/>
  <c r="F22" i="1" l="1"/>
  <c r="F142" i="1" l="1"/>
  <c r="B5" i="378"/>
  <c r="B9" i="378" s="1"/>
  <c r="B8" i="378"/>
  <c r="C1" i="378"/>
  <c r="F151" i="1"/>
  <c r="F150" i="1"/>
  <c r="B5" i="377"/>
  <c r="B9" i="377" s="1"/>
  <c r="B8" i="377"/>
  <c r="C1" i="377"/>
  <c r="B5" i="376"/>
  <c r="B8" i="376"/>
  <c r="C1" i="376"/>
  <c r="F144" i="1"/>
  <c r="B5" i="375"/>
  <c r="B8" i="375"/>
  <c r="E138" i="1" s="1"/>
  <c r="F138" i="1" s="1"/>
  <c r="C1" i="375"/>
  <c r="B5" i="374"/>
  <c r="B9" i="374" s="1"/>
  <c r="F137" i="1"/>
  <c r="B8" i="374"/>
  <c r="C1" i="374"/>
  <c r="B5" i="373"/>
  <c r="B9" i="373" s="1"/>
  <c r="B8" i="373"/>
  <c r="C1" i="373"/>
  <c r="F136" i="1"/>
  <c r="B5" i="372"/>
  <c r="B9" i="372" s="1"/>
  <c r="B8" i="372"/>
  <c r="C1" i="372"/>
  <c r="F131" i="1"/>
  <c r="B5" i="371"/>
  <c r="B8" i="371"/>
  <c r="B7" i="371"/>
  <c r="C1" i="371"/>
  <c r="F120" i="1"/>
  <c r="B5" i="370"/>
  <c r="B9" i="370" s="1"/>
  <c r="B8" i="370"/>
  <c r="C1" i="370"/>
  <c r="F116" i="1"/>
  <c r="B5" i="369"/>
  <c r="B8" i="369"/>
  <c r="C1" i="369"/>
  <c r="F86" i="1"/>
  <c r="B5" i="368"/>
  <c r="B9" i="368" s="1"/>
  <c r="B8" i="368"/>
  <c r="C1" i="368"/>
  <c r="B5" i="367"/>
  <c r="B9" i="367" s="1"/>
  <c r="B8" i="367"/>
  <c r="C1" i="367"/>
  <c r="F79" i="1"/>
  <c r="F77" i="1"/>
  <c r="B5" i="366"/>
  <c r="B8" i="366"/>
  <c r="B7" i="366"/>
  <c r="C1" i="366"/>
  <c r="F117" i="1"/>
  <c r="B8" i="365"/>
  <c r="E51" i="1" s="1"/>
  <c r="F51" i="1" s="1"/>
  <c r="B5" i="365"/>
  <c r="C1" i="365"/>
  <c r="B5" i="364"/>
  <c r="B8" i="364"/>
  <c r="E50" i="1" s="1"/>
  <c r="F50" i="1" s="1"/>
  <c r="C1" i="364"/>
  <c r="B5" i="363"/>
  <c r="B9" i="363" s="1"/>
  <c r="B8" i="363"/>
  <c r="C1" i="363"/>
  <c r="B5" i="362"/>
  <c r="B8" i="362"/>
  <c r="B7" i="362"/>
  <c r="C1" i="362"/>
  <c r="F45" i="1"/>
  <c r="F43" i="1"/>
  <c r="F27" i="1"/>
  <c r="F38" i="1"/>
  <c r="B5" i="361"/>
  <c r="B9" i="361" s="1"/>
  <c r="B8" i="361"/>
  <c r="C1" i="361"/>
  <c r="B5" i="360"/>
  <c r="B9" i="360" s="1"/>
  <c r="B8" i="360"/>
  <c r="C1" i="360"/>
  <c r="B5" i="359"/>
  <c r="B9" i="359" s="1"/>
  <c r="B8" i="359"/>
  <c r="C1" i="359"/>
  <c r="B160" i="1"/>
  <c r="B9" i="376" l="1"/>
  <c r="B9" i="365"/>
  <c r="B9" i="369"/>
  <c r="B9" i="364"/>
  <c r="B9" i="375"/>
  <c r="B9" i="362"/>
  <c r="B9" i="371"/>
  <c r="B9" i="366"/>
  <c r="B8" i="225"/>
  <c r="B6" i="275" l="1"/>
  <c r="C107" i="1" l="1"/>
  <c r="C36" i="1"/>
  <c r="B8" i="357" l="1"/>
  <c r="B7" i="357"/>
  <c r="B5" i="357"/>
  <c r="C1" i="357"/>
  <c r="B7" i="356"/>
  <c r="B5" i="356"/>
  <c r="B8" i="356"/>
  <c r="E29" i="1" s="1"/>
  <c r="F29" i="1" s="1"/>
  <c r="C1" i="356"/>
  <c r="B9" i="357" l="1"/>
  <c r="B9" i="356"/>
  <c r="B7" i="352" l="1"/>
  <c r="B7" i="253"/>
  <c r="B7" i="231"/>
  <c r="B7" i="339"/>
  <c r="B7" i="128" l="1"/>
  <c r="B7" i="45"/>
  <c r="B7" i="274"/>
  <c r="B7" i="296"/>
  <c r="B5" i="328"/>
  <c r="B5" i="354" l="1"/>
  <c r="B8" i="354"/>
  <c r="E115" i="1" s="1"/>
  <c r="C1" i="354"/>
  <c r="B5" i="293"/>
  <c r="B5" i="7"/>
  <c r="B8" i="353"/>
  <c r="C1" i="353"/>
  <c r="B9" i="354" l="1"/>
  <c r="D154" i="1"/>
  <c r="D148" i="1"/>
  <c r="D147" i="1" l="1"/>
  <c r="D139" i="1"/>
  <c r="D135" i="1"/>
  <c r="E134" i="1"/>
  <c r="D134" i="1"/>
  <c r="D133" i="1"/>
  <c r="E129" i="1"/>
  <c r="D129" i="1"/>
  <c r="D127" i="1"/>
  <c r="E124" i="1"/>
  <c r="D124" i="1"/>
  <c r="D118" i="1"/>
  <c r="D114" i="1"/>
  <c r="D112" i="1" l="1"/>
  <c r="D106" i="1"/>
  <c r="E99" i="1"/>
  <c r="D99" i="1"/>
  <c r="D96" i="1"/>
  <c r="D95" i="1"/>
  <c r="B5" i="352"/>
  <c r="B8" i="352"/>
  <c r="C1" i="352"/>
  <c r="D92" i="1"/>
  <c r="D84" i="1"/>
  <c r="D81" i="1"/>
  <c r="D69" i="1"/>
  <c r="D65" i="1"/>
  <c r="E55" i="1"/>
  <c r="D55" i="1"/>
  <c r="D40" i="1"/>
  <c r="D36" i="1"/>
  <c r="E35" i="1"/>
  <c r="D35" i="1"/>
  <c r="D33" i="1"/>
  <c r="E25" i="1"/>
  <c r="D25" i="1"/>
  <c r="D21" i="1"/>
  <c r="D19" i="1"/>
  <c r="D16" i="1"/>
  <c r="B9" i="352" l="1"/>
  <c r="F93" i="1"/>
  <c r="B5" i="350"/>
  <c r="B8" i="350"/>
  <c r="C1" i="350"/>
  <c r="B5" i="349"/>
  <c r="B8" i="349"/>
  <c r="E139" i="1" s="1"/>
  <c r="C1" i="349"/>
  <c r="F139" i="1"/>
  <c r="B9" i="350" l="1"/>
  <c r="B9" i="349"/>
  <c r="B5" i="348"/>
  <c r="B8" i="348"/>
  <c r="C1" i="348"/>
  <c r="F134" i="1"/>
  <c r="B5" i="347"/>
  <c r="B8" i="347"/>
  <c r="C1" i="347"/>
  <c r="F129" i="1"/>
  <c r="B5" i="346"/>
  <c r="B8" i="346"/>
  <c r="C1" i="346"/>
  <c r="F124" i="1"/>
  <c r="B5" i="344"/>
  <c r="B8" i="344"/>
  <c r="C1" i="344"/>
  <c r="F99" i="1"/>
  <c r="B5" i="343"/>
  <c r="B8" i="343"/>
  <c r="E96" i="1" s="1"/>
  <c r="F96" i="1" s="1"/>
  <c r="C1" i="343"/>
  <c r="B5" i="341"/>
  <c r="B8" i="341"/>
  <c r="E69" i="1" s="1"/>
  <c r="F69" i="1" s="1"/>
  <c r="C1" i="341"/>
  <c r="B5" i="340"/>
  <c r="B8" i="340"/>
  <c r="C1" i="340"/>
  <c r="F55" i="1"/>
  <c r="B5" i="339"/>
  <c r="B9" i="339" s="1"/>
  <c r="B8" i="339"/>
  <c r="C1" i="339"/>
  <c r="B8" i="338"/>
  <c r="B9" i="338" s="1"/>
  <c r="C1" i="338"/>
  <c r="F35" i="1"/>
  <c r="C114" i="1"/>
  <c r="B9" i="347" l="1"/>
  <c r="B9" i="348"/>
  <c r="B9" i="343"/>
  <c r="B9" i="346"/>
  <c r="B9" i="344"/>
  <c r="B9" i="341"/>
  <c r="B9" i="340"/>
  <c r="F25" i="1"/>
  <c r="B5" i="322" l="1"/>
  <c r="D145" i="1" l="1"/>
  <c r="B5" i="336" l="1"/>
  <c r="B8" i="336"/>
  <c r="C1" i="336"/>
  <c r="B9" i="336" l="1"/>
  <c r="D153" i="1"/>
  <c r="B8" i="335"/>
  <c r="C1" i="335"/>
  <c r="D91" i="1"/>
  <c r="B9" i="335" l="1"/>
  <c r="D94" i="1" l="1"/>
  <c r="D130" i="1"/>
  <c r="C130" i="1"/>
  <c r="B5" i="174"/>
  <c r="B5" i="324" l="1"/>
  <c r="F149" i="1" l="1"/>
  <c r="B5" i="330" l="1"/>
  <c r="B8" i="330"/>
  <c r="C1" i="330"/>
  <c r="F59" i="1"/>
  <c r="B9" i="330" l="1"/>
  <c r="B5" i="271" l="1"/>
  <c r="C152" i="1"/>
  <c r="B8" i="328"/>
  <c r="E152" i="1" s="1"/>
  <c r="C1" i="328"/>
  <c r="B8" i="327"/>
  <c r="E153" i="1" s="1"/>
  <c r="B5" i="327"/>
  <c r="C1" i="327"/>
  <c r="B9" i="327" l="1"/>
  <c r="B9" i="328"/>
  <c r="B5" i="323" l="1"/>
  <c r="C133" i="1"/>
  <c r="B8" i="324"/>
  <c r="E133" i="1" s="1"/>
  <c r="C1" i="324"/>
  <c r="C135" i="1"/>
  <c r="B8" i="323"/>
  <c r="E135" i="1" s="1"/>
  <c r="C1" i="323"/>
  <c r="B8" i="322"/>
  <c r="C1" i="322"/>
  <c r="B9" i="323" l="1"/>
  <c r="B9" i="324"/>
  <c r="B9" i="322"/>
  <c r="B5" i="320"/>
  <c r="B8" i="320"/>
  <c r="E114" i="1" s="1"/>
  <c r="C1" i="320"/>
  <c r="B9" i="320" l="1"/>
  <c r="C108" i="1"/>
  <c r="C104" i="1"/>
  <c r="B5" i="319"/>
  <c r="B8" i="319"/>
  <c r="E104" i="1" s="1"/>
  <c r="C1" i="319"/>
  <c r="B5" i="318"/>
  <c r="B8" i="318"/>
  <c r="C1" i="318"/>
  <c r="C94" i="1"/>
  <c r="B5" i="317"/>
  <c r="B8" i="317"/>
  <c r="C1" i="317"/>
  <c r="B5" i="316"/>
  <c r="B8" i="316"/>
  <c r="E94" i="1" s="1"/>
  <c r="C1" i="316"/>
  <c r="B9" i="319" l="1"/>
  <c r="B9" i="317"/>
  <c r="B9" i="318"/>
  <c r="B9" i="316"/>
  <c r="B5" i="135"/>
  <c r="C91" i="1"/>
  <c r="B5" i="312"/>
  <c r="B8" i="312"/>
  <c r="E91" i="1" s="1"/>
  <c r="C1" i="312"/>
  <c r="C81" i="1"/>
  <c r="B8" i="310"/>
  <c r="C1" i="310"/>
  <c r="C75" i="1"/>
  <c r="B5" i="307"/>
  <c r="B8" i="307"/>
  <c r="E75" i="1" s="1"/>
  <c r="C1" i="307"/>
  <c r="B5" i="129"/>
  <c r="B5" i="305"/>
  <c r="B8" i="305"/>
  <c r="E65" i="1" s="1"/>
  <c r="C1" i="305"/>
  <c r="B9" i="307" l="1"/>
  <c r="B9" i="310"/>
  <c r="F78" i="1" s="1"/>
  <c r="B9" i="312"/>
  <c r="B9" i="305"/>
  <c r="C44" i="1"/>
  <c r="B5" i="303"/>
  <c r="B8" i="303"/>
  <c r="E44" i="1" s="1"/>
  <c r="C1" i="303"/>
  <c r="C42" i="1"/>
  <c r="B5" i="301"/>
  <c r="C40" i="1"/>
  <c r="B5" i="302"/>
  <c r="B8" i="302"/>
  <c r="E40" i="1" s="1"/>
  <c r="C1" i="302"/>
  <c r="B8" i="301"/>
  <c r="E42" i="1" s="1"/>
  <c r="C1" i="301"/>
  <c r="B5" i="73"/>
  <c r="B9" i="301" l="1"/>
  <c r="B9" i="303"/>
  <c r="B9" i="302"/>
  <c r="B5" i="299"/>
  <c r="B8" i="299"/>
  <c r="C1" i="299"/>
  <c r="B5" i="298"/>
  <c r="C16" i="1"/>
  <c r="B8" i="298"/>
  <c r="E16" i="1" s="1"/>
  <c r="C1" i="298"/>
  <c r="D13" i="1"/>
  <c r="C5" i="1"/>
  <c r="B5" i="296"/>
  <c r="B9" i="296" s="1"/>
  <c r="B8" i="296"/>
  <c r="E5" i="1" s="1"/>
  <c r="C1" i="296"/>
  <c r="B9" i="299" l="1"/>
  <c r="B9" i="298"/>
  <c r="F153" i="1"/>
  <c r="F152" i="1"/>
  <c r="F16" i="1"/>
  <c r="F44" i="1"/>
  <c r="F42" i="1"/>
  <c r="F40" i="1"/>
  <c r="F65" i="1"/>
  <c r="F75" i="1"/>
  <c r="F81" i="1"/>
  <c r="F91" i="1"/>
  <c r="F94" i="1"/>
  <c r="F104" i="1"/>
  <c r="F114" i="1"/>
  <c r="F135" i="1"/>
  <c r="F133" i="1"/>
  <c r="F5" i="1" l="1"/>
  <c r="B8" i="112" l="1"/>
  <c r="E87" i="1" s="1"/>
  <c r="B7" i="200" l="1"/>
  <c r="E158" i="1" s="1"/>
  <c r="C1" i="200"/>
  <c r="B7" i="199"/>
  <c r="B8" i="199" s="1"/>
  <c r="E157" i="1" s="1"/>
  <c r="C1" i="199"/>
  <c r="B5" i="197"/>
  <c r="C1" i="197"/>
  <c r="B8" i="85"/>
  <c r="E155" i="1" s="1"/>
  <c r="B5" i="85"/>
  <c r="C1" i="85"/>
  <c r="B8" i="271"/>
  <c r="E154" i="1" s="1"/>
  <c r="C1" i="271"/>
  <c r="B8" i="259"/>
  <c r="E148" i="1" s="1"/>
  <c r="B5" i="259"/>
  <c r="B8" i="187"/>
  <c r="E147" i="1" s="1"/>
  <c r="B5" i="187"/>
  <c r="C1" i="187"/>
  <c r="B8" i="192"/>
  <c r="E146" i="1" s="1"/>
  <c r="B5" i="192"/>
  <c r="C1" i="192"/>
  <c r="E145" i="1"/>
  <c r="B5" i="225"/>
  <c r="C1" i="225"/>
  <c r="B8" i="20"/>
  <c r="E141" i="1" s="1"/>
  <c r="B5" i="20"/>
  <c r="C1" i="20"/>
  <c r="B8" i="181"/>
  <c r="E140" i="1" s="1"/>
  <c r="B5" i="181"/>
  <c r="C1" i="181"/>
  <c r="B8" i="166"/>
  <c r="E128" i="1" s="1"/>
  <c r="B5" i="166"/>
  <c r="C1" i="166"/>
  <c r="B8" i="155"/>
  <c r="E127" i="1" s="1"/>
  <c r="B5" i="155"/>
  <c r="C1" i="155"/>
  <c r="B8" i="77"/>
  <c r="E126" i="1" s="1"/>
  <c r="B5" i="77"/>
  <c r="C1" i="77"/>
  <c r="B8" i="242"/>
  <c r="E125" i="1" s="1"/>
  <c r="B5" i="242"/>
  <c r="C1" i="242"/>
  <c r="B8" i="256"/>
  <c r="E123" i="1" s="1"/>
  <c r="B5" i="256"/>
  <c r="C1" i="256"/>
  <c r="E122" i="1"/>
  <c r="B7" i="161"/>
  <c r="C1" i="161"/>
  <c r="B8" i="160"/>
  <c r="E121" i="1" s="1"/>
  <c r="B5" i="160"/>
  <c r="C1" i="160"/>
  <c r="B8" i="176"/>
  <c r="E119" i="1" s="1"/>
  <c r="B5" i="176"/>
  <c r="C1" i="176"/>
  <c r="B8" i="154"/>
  <c r="E118" i="1" s="1"/>
  <c r="B5" i="154"/>
  <c r="C1" i="154"/>
  <c r="B8" i="152"/>
  <c r="B5" i="152"/>
  <c r="C1" i="152"/>
  <c r="B8" i="130"/>
  <c r="B5" i="130"/>
  <c r="C1" i="130"/>
  <c r="B8" i="147"/>
  <c r="E113" i="1" s="1"/>
  <c r="B5" i="147"/>
  <c r="C1" i="147"/>
  <c r="B8" i="245"/>
  <c r="E112" i="1" s="1"/>
  <c r="B5" i="245"/>
  <c r="C1" i="245"/>
  <c r="B8" i="146"/>
  <c r="E111" i="1" s="1"/>
  <c r="B5" i="146"/>
  <c r="C1" i="146"/>
  <c r="B8" i="142"/>
  <c r="E110" i="1" s="1"/>
  <c r="B5" i="142"/>
  <c r="C1" i="142"/>
  <c r="B8" i="265"/>
  <c r="E109" i="1" s="1"/>
  <c r="B5" i="265"/>
  <c r="C1" i="265"/>
  <c r="B8" i="140"/>
  <c r="E108" i="1" s="1"/>
  <c r="B5" i="140"/>
  <c r="C1" i="140"/>
  <c r="B8" i="139"/>
  <c r="E107" i="1" s="1"/>
  <c r="B5" i="139"/>
  <c r="C1" i="139"/>
  <c r="B8" i="249"/>
  <c r="E106" i="1" s="1"/>
  <c r="B5" i="249"/>
  <c r="C1" i="249"/>
  <c r="B8" i="137"/>
  <c r="E105" i="1" s="1"/>
  <c r="B5" i="137"/>
  <c r="C1" i="137"/>
  <c r="B8" i="132"/>
  <c r="E103" i="1" s="1"/>
  <c r="B5" i="132"/>
  <c r="C1" i="132"/>
  <c r="B8" i="128"/>
  <c r="E102" i="1" s="1"/>
  <c r="B5" i="128"/>
  <c r="C1" i="128"/>
  <c r="B8" i="124"/>
  <c r="E101" i="1" s="1"/>
  <c r="B5" i="124"/>
  <c r="C1" i="124"/>
  <c r="B8" i="123"/>
  <c r="B5" i="123"/>
  <c r="C1" i="123"/>
  <c r="B8" i="122"/>
  <c r="E98" i="1" s="1"/>
  <c r="B5" i="122"/>
  <c r="C1" i="122"/>
  <c r="B8" i="287"/>
  <c r="B5" i="287"/>
  <c r="C1" i="287"/>
  <c r="B8" i="241"/>
  <c r="E95" i="1" s="1"/>
  <c r="B5" i="241"/>
  <c r="C1" i="241"/>
  <c r="B8" i="212"/>
  <c r="E92" i="1" s="1"/>
  <c r="B5" i="212"/>
  <c r="C1" i="212"/>
  <c r="B8" i="135"/>
  <c r="C1" i="135"/>
  <c r="B8" i="114"/>
  <c r="E90" i="1" s="1"/>
  <c r="B5" i="114"/>
  <c r="C1" i="114"/>
  <c r="B8" i="108"/>
  <c r="E89" i="1" s="1"/>
  <c r="B5" i="108"/>
  <c r="C1" i="108"/>
  <c r="B8" i="113"/>
  <c r="E88" i="1" s="1"/>
  <c r="B5" i="113"/>
  <c r="C1" i="113"/>
  <c r="B5" i="112"/>
  <c r="C1" i="112"/>
  <c r="B8" i="239"/>
  <c r="E85" i="1" s="1"/>
  <c r="B5" i="239"/>
  <c r="C1" i="239"/>
  <c r="B8" i="109"/>
  <c r="E84" i="1" s="1"/>
  <c r="B5" i="109"/>
  <c r="C1" i="109"/>
  <c r="B8" i="188"/>
  <c r="B5" i="188"/>
  <c r="C1" i="188"/>
  <c r="B8" i="107"/>
  <c r="E83" i="1" s="1"/>
  <c r="B5" i="107"/>
  <c r="C1" i="107"/>
  <c r="B8" i="174"/>
  <c r="E130" i="1" s="1"/>
  <c r="F130" i="1" s="1"/>
  <c r="C1" i="174"/>
  <c r="B8" i="105"/>
  <c r="E82" i="1" s="1"/>
  <c r="B5" i="105"/>
  <c r="C1" i="105"/>
  <c r="B8" i="103"/>
  <c r="E80" i="1" s="1"/>
  <c r="B5" i="103"/>
  <c r="C1" i="103"/>
  <c r="B8" i="102"/>
  <c r="E76" i="1" s="1"/>
  <c r="B5" i="102"/>
  <c r="C1" i="102"/>
  <c r="B8" i="99"/>
  <c r="E74" i="1" s="1"/>
  <c r="B5" i="99"/>
  <c r="C1" i="99"/>
  <c r="B8" i="275"/>
  <c r="E73" i="1" s="1"/>
  <c r="B5" i="275"/>
  <c r="C1" i="275"/>
  <c r="B8" i="98"/>
  <c r="E72" i="1" s="1"/>
  <c r="B5" i="98"/>
  <c r="C1" i="98"/>
  <c r="B8" i="97"/>
  <c r="E71" i="1" s="1"/>
  <c r="B5" i="97"/>
  <c r="C1" i="97"/>
  <c r="B8" i="253"/>
  <c r="E70" i="1" s="1"/>
  <c r="B5" i="253"/>
  <c r="C1" i="253"/>
  <c r="B8" i="94"/>
  <c r="E68" i="1" s="1"/>
  <c r="B5" i="94"/>
  <c r="C1" i="94"/>
  <c r="B8" i="129"/>
  <c r="B9" i="129" s="1"/>
  <c r="C1" i="129"/>
  <c r="B8" i="231"/>
  <c r="E66" i="1" s="1"/>
  <c r="B5" i="231"/>
  <c r="C1" i="231"/>
  <c r="B8" i="233"/>
  <c r="E64" i="1" s="1"/>
  <c r="B5" i="233"/>
  <c r="C1" i="233"/>
  <c r="B8" i="86"/>
  <c r="E63" i="1" s="1"/>
  <c r="B5" i="86"/>
  <c r="C1" i="86"/>
  <c r="B8" i="84"/>
  <c r="E62" i="1" s="1"/>
  <c r="B5" i="84"/>
  <c r="C1" i="84"/>
  <c r="B8" i="96"/>
  <c r="E61" i="1" s="1"/>
  <c r="B5" i="96"/>
  <c r="C1" i="96"/>
  <c r="B8" i="82"/>
  <c r="E60" i="1" s="1"/>
  <c r="B5" i="82"/>
  <c r="C1" i="82"/>
  <c r="B8" i="121"/>
  <c r="E58" i="1" s="1"/>
  <c r="B5" i="121"/>
  <c r="C1" i="121"/>
  <c r="B8" i="79"/>
  <c r="E57" i="1" s="1"/>
  <c r="B5" i="79"/>
  <c r="C1" i="79"/>
  <c r="B8" i="229"/>
  <c r="E56" i="1" s="1"/>
  <c r="B5" i="229"/>
  <c r="C1" i="229"/>
  <c r="B8" i="70"/>
  <c r="E53" i="1" s="1"/>
  <c r="B5" i="70"/>
  <c r="C1" i="70"/>
  <c r="B8" i="65"/>
  <c r="E100" i="1" s="1"/>
  <c r="B5" i="65"/>
  <c r="C1" i="65"/>
  <c r="B8" i="63"/>
  <c r="E49" i="1" s="1"/>
  <c r="B5" i="63"/>
  <c r="C1" i="63"/>
  <c r="B8" i="6"/>
  <c r="E48" i="1" s="1"/>
  <c r="B5" i="6"/>
  <c r="C1" i="6"/>
  <c r="B8" i="280"/>
  <c r="E47" i="1" s="1"/>
  <c r="B5" i="280"/>
  <c r="C1" i="280"/>
  <c r="B8" i="62"/>
  <c r="E46" i="1" s="1"/>
  <c r="B5" i="62"/>
  <c r="C1" i="62"/>
  <c r="B8" i="243"/>
  <c r="E39" i="1" s="1"/>
  <c r="B5" i="243"/>
  <c r="C1" i="243"/>
  <c r="B8" i="48"/>
  <c r="E37" i="1" s="1"/>
  <c r="B5" i="48"/>
  <c r="C1" i="48"/>
  <c r="B8" i="221"/>
  <c r="E36" i="1" s="1"/>
  <c r="B5" i="221"/>
  <c r="C1" i="221"/>
  <c r="B8" i="45"/>
  <c r="B5" i="45"/>
  <c r="C1" i="45"/>
  <c r="B8" i="42"/>
  <c r="E33" i="1" s="1"/>
  <c r="B5" i="42"/>
  <c r="C1" i="42"/>
  <c r="B8" i="41"/>
  <c r="E32" i="1" s="1"/>
  <c r="B5" i="41"/>
  <c r="C1" i="41"/>
  <c r="B8" i="40"/>
  <c r="E31" i="1" s="1"/>
  <c r="B5" i="40"/>
  <c r="C1" i="40"/>
  <c r="B8" i="73"/>
  <c r="C1" i="73"/>
  <c r="B8" i="277"/>
  <c r="E28" i="1" s="1"/>
  <c r="B5" i="277"/>
  <c r="C1" i="277"/>
  <c r="B8" i="33"/>
  <c r="E26" i="1" s="1"/>
  <c r="B5" i="33"/>
  <c r="C1" i="33"/>
  <c r="B8" i="37"/>
  <c r="E24" i="1" s="1"/>
  <c r="B5" i="37"/>
  <c r="C1" i="37"/>
  <c r="B8" i="205"/>
  <c r="E23" i="1" s="1"/>
  <c r="B5" i="205"/>
  <c r="C1" i="205"/>
  <c r="B8" i="216"/>
  <c r="E21" i="1" s="1"/>
  <c r="B5" i="216"/>
  <c r="C1" i="216"/>
  <c r="B8" i="274"/>
  <c r="E20" i="1" s="1"/>
  <c r="B5" i="274"/>
  <c r="C1" i="274"/>
  <c r="B8" i="22"/>
  <c r="E19" i="1" s="1"/>
  <c r="B5" i="22"/>
  <c r="C1" i="22"/>
  <c r="B8" i="21"/>
  <c r="E18" i="1" s="1"/>
  <c r="B5" i="21"/>
  <c r="C1" i="21"/>
  <c r="B8" i="215"/>
  <c r="E17" i="1" s="1"/>
  <c r="B5" i="215"/>
  <c r="C1" i="215"/>
  <c r="B8" i="214"/>
  <c r="E15" i="1" s="1"/>
  <c r="F15" i="1" s="1"/>
  <c r="B5" i="214"/>
  <c r="C1" i="214"/>
  <c r="B8" i="17"/>
  <c r="E13" i="1" s="1"/>
  <c r="B5" i="17"/>
  <c r="C1" i="17"/>
  <c r="B8" i="15"/>
  <c r="E12" i="1" s="1"/>
  <c r="B5" i="15"/>
  <c r="C1" i="15"/>
  <c r="B8" i="293"/>
  <c r="C1" i="293"/>
  <c r="B8" i="7"/>
  <c r="E8" i="1" s="1"/>
  <c r="C1" i="7"/>
  <c r="B5" i="18"/>
  <c r="C1" i="18"/>
  <c r="B5" i="200"/>
  <c r="C158" i="1"/>
  <c r="C157" i="1"/>
  <c r="D156" i="1"/>
  <c r="C156" i="1"/>
  <c r="D155" i="1"/>
  <c r="C155" i="1"/>
  <c r="C154" i="1"/>
  <c r="C148" i="1"/>
  <c r="C147" i="1"/>
  <c r="D146" i="1"/>
  <c r="C146" i="1"/>
  <c r="C145" i="1"/>
  <c r="D141" i="1"/>
  <c r="C141" i="1"/>
  <c r="D140" i="1"/>
  <c r="C140" i="1"/>
  <c r="D128" i="1"/>
  <c r="C128" i="1"/>
  <c r="C127" i="1"/>
  <c r="D126" i="1"/>
  <c r="C126" i="1"/>
  <c r="D125" i="1"/>
  <c r="C125" i="1"/>
  <c r="D123" i="1"/>
  <c r="C123" i="1"/>
  <c r="D122" i="1"/>
  <c r="C122" i="1"/>
  <c r="D121" i="1"/>
  <c r="C121" i="1"/>
  <c r="D119" i="1"/>
  <c r="C119" i="1"/>
  <c r="C118" i="1"/>
  <c r="D113" i="1"/>
  <c r="C113" i="1"/>
  <c r="C112" i="1"/>
  <c r="D111" i="1"/>
  <c r="C111" i="1"/>
  <c r="D110" i="1"/>
  <c r="C110" i="1"/>
  <c r="D109" i="1"/>
  <c r="C109" i="1"/>
  <c r="D108" i="1"/>
  <c r="C106" i="1"/>
  <c r="D105" i="1"/>
  <c r="C105" i="1"/>
  <c r="D103" i="1"/>
  <c r="C103" i="1"/>
  <c r="C102" i="1"/>
  <c r="D101" i="1"/>
  <c r="C101" i="1"/>
  <c r="D98" i="1"/>
  <c r="C98" i="1"/>
  <c r="C95" i="1"/>
  <c r="C92" i="1"/>
  <c r="D90" i="1"/>
  <c r="C90" i="1"/>
  <c r="D89" i="1"/>
  <c r="C89" i="1"/>
  <c r="D88" i="1"/>
  <c r="C88" i="1"/>
  <c r="D87" i="1"/>
  <c r="C87" i="1"/>
  <c r="D85" i="1"/>
  <c r="C85" i="1"/>
  <c r="C84" i="1"/>
  <c r="D83" i="1"/>
  <c r="C83" i="1"/>
  <c r="D82" i="1"/>
  <c r="C82" i="1"/>
  <c r="D80" i="1"/>
  <c r="C80" i="1"/>
  <c r="D76" i="1"/>
  <c r="C76" i="1"/>
  <c r="D74" i="1"/>
  <c r="D73" i="1"/>
  <c r="D72" i="1"/>
  <c r="D71" i="1"/>
  <c r="C71" i="1"/>
  <c r="C70" i="1"/>
  <c r="D68" i="1"/>
  <c r="C68" i="1"/>
  <c r="D67" i="1"/>
  <c r="C67" i="1"/>
  <c r="C66" i="1"/>
  <c r="D64" i="1"/>
  <c r="C64" i="1"/>
  <c r="D63" i="1"/>
  <c r="C63" i="1"/>
  <c r="C115" i="1"/>
  <c r="D62" i="1"/>
  <c r="C62" i="1"/>
  <c r="C61" i="1"/>
  <c r="D60" i="1"/>
  <c r="C60" i="1"/>
  <c r="D58" i="1"/>
  <c r="C58" i="1"/>
  <c r="D57" i="1"/>
  <c r="C57" i="1"/>
  <c r="D56" i="1"/>
  <c r="C56" i="1"/>
  <c r="D53" i="1"/>
  <c r="C53" i="1"/>
  <c r="D100" i="1"/>
  <c r="C100" i="1"/>
  <c r="C49" i="1"/>
  <c r="D48" i="1"/>
  <c r="C48" i="1"/>
  <c r="D47" i="1"/>
  <c r="C47" i="1"/>
  <c r="D46" i="1"/>
  <c r="C46" i="1"/>
  <c r="D39" i="1"/>
  <c r="C39" i="1"/>
  <c r="D37" i="1"/>
  <c r="C34" i="1"/>
  <c r="C33" i="1"/>
  <c r="D32" i="1"/>
  <c r="C32" i="1"/>
  <c r="C31" i="1"/>
  <c r="D28" i="1"/>
  <c r="C28" i="1"/>
  <c r="D26" i="1"/>
  <c r="C26" i="1"/>
  <c r="D24" i="1"/>
  <c r="C24" i="1"/>
  <c r="D23" i="1"/>
  <c r="C23" i="1"/>
  <c r="C21" i="1"/>
  <c r="C20" i="1"/>
  <c r="C19" i="1"/>
  <c r="D18" i="1"/>
  <c r="C18" i="1"/>
  <c r="D17" i="1"/>
  <c r="C13" i="1"/>
  <c r="D12" i="1"/>
  <c r="C12" i="1"/>
  <c r="D9" i="1"/>
  <c r="C9" i="1"/>
  <c r="D8" i="1"/>
  <c r="C8" i="1"/>
  <c r="D6" i="1"/>
  <c r="C6" i="1"/>
  <c r="B9" i="128" l="1"/>
  <c r="B9" i="274"/>
  <c r="F28" i="1"/>
  <c r="B9" i="63"/>
  <c r="B9" i="214"/>
  <c r="B9" i="109"/>
  <c r="E67" i="1"/>
  <c r="F67" i="1" s="1"/>
  <c r="B9" i="293"/>
  <c r="E9" i="1"/>
  <c r="F9" i="1" s="1"/>
  <c r="B9" i="79"/>
  <c r="B9" i="245"/>
  <c r="B9" i="40"/>
  <c r="B9" i="221"/>
  <c r="B9" i="154"/>
  <c r="B9" i="176"/>
  <c r="B9" i="287"/>
  <c r="B9" i="187"/>
  <c r="F127" i="1"/>
  <c r="F128" i="1"/>
  <c r="B9" i="73"/>
  <c r="B9" i="174"/>
  <c r="B9" i="113"/>
  <c r="B9" i="275"/>
  <c r="B9" i="107"/>
  <c r="B9" i="124"/>
  <c r="B9" i="152"/>
  <c r="B9" i="225"/>
  <c r="B9" i="271"/>
  <c r="B9" i="15"/>
  <c r="B9" i="212"/>
  <c r="B9" i="122"/>
  <c r="B9" i="132"/>
  <c r="B9" i="249"/>
  <c r="B9" i="45"/>
  <c r="B9" i="6"/>
  <c r="B9" i="103"/>
  <c r="B9" i="241"/>
  <c r="B9" i="123"/>
  <c r="B9" i="139"/>
  <c r="B9" i="280"/>
  <c r="B9" i="20"/>
  <c r="B9" i="96"/>
  <c r="B9" i="99"/>
  <c r="B9" i="105"/>
  <c r="B9" i="188"/>
  <c r="B9" i="137"/>
  <c r="B9" i="256"/>
  <c r="B9" i="242"/>
  <c r="F98" i="1"/>
  <c r="D160" i="1"/>
  <c r="F39" i="1"/>
  <c r="B9" i="102"/>
  <c r="B9" i="65"/>
  <c r="F34" i="1"/>
  <c r="F47" i="1"/>
  <c r="F118" i="1"/>
  <c r="F125" i="1"/>
  <c r="F80" i="1"/>
  <c r="F82" i="1"/>
  <c r="B9" i="146"/>
  <c r="F115" i="1"/>
  <c r="F157" i="1"/>
  <c r="B9" i="98"/>
  <c r="F121" i="1"/>
  <c r="F147" i="1"/>
  <c r="B9" i="253"/>
  <c r="B9" i="181"/>
  <c r="F18" i="1"/>
  <c r="F61" i="1"/>
  <c r="F74" i="1"/>
  <c r="F88" i="1"/>
  <c r="F103" i="1"/>
  <c r="F105" i="1"/>
  <c r="B9" i="17"/>
  <c r="B9" i="21"/>
  <c r="F68" i="1"/>
  <c r="F24" i="1"/>
  <c r="F76" i="1"/>
  <c r="F84" i="1"/>
  <c r="B9" i="48"/>
  <c r="B9" i="135"/>
  <c r="F21" i="1"/>
  <c r="F48" i="1"/>
  <c r="F106" i="1"/>
  <c r="F119" i="1"/>
  <c r="B9" i="18"/>
  <c r="B9" i="7"/>
  <c r="B9" i="216"/>
  <c r="B9" i="205"/>
  <c r="B9" i="42"/>
  <c r="F90" i="1"/>
  <c r="F71" i="1"/>
  <c r="F73" i="1"/>
  <c r="F92" i="1"/>
  <c r="F123" i="1"/>
  <c r="F145" i="1"/>
  <c r="F154" i="1"/>
  <c r="F20" i="1"/>
  <c r="B9" i="41"/>
  <c r="B9" i="86"/>
  <c r="F66" i="1"/>
  <c r="F85" i="1"/>
  <c r="B9" i="108"/>
  <c r="F83" i="1"/>
  <c r="B9" i="215"/>
  <c r="B9" i="62"/>
  <c r="F56" i="1"/>
  <c r="B9" i="121"/>
  <c r="B9" i="97"/>
  <c r="B9" i="192"/>
  <c r="F12" i="1"/>
  <c r="F23" i="1"/>
  <c r="F72" i="1"/>
  <c r="F101" i="1"/>
  <c r="F107" i="1"/>
  <c r="F141" i="1"/>
  <c r="B9" i="37"/>
  <c r="B9" i="243"/>
  <c r="B9" i="84"/>
  <c r="F112" i="1"/>
  <c r="B9" i="155"/>
  <c r="F70" i="1"/>
  <c r="F57" i="1"/>
  <c r="B9" i="147"/>
  <c r="F113" i="1"/>
  <c r="F8" i="1"/>
  <c r="F89" i="1"/>
  <c r="F46" i="1"/>
  <c r="F17" i="1"/>
  <c r="B9" i="166"/>
  <c r="B9" i="85"/>
  <c r="F26" i="1"/>
  <c r="B9" i="33"/>
  <c r="F102" i="1"/>
  <c r="F13" i="1"/>
  <c r="F95" i="1"/>
  <c r="B9" i="114"/>
  <c r="B9" i="239"/>
  <c r="F63" i="1"/>
  <c r="B9" i="265"/>
  <c r="B9" i="229"/>
  <c r="F108" i="1"/>
  <c r="B9" i="140"/>
  <c r="F31" i="1"/>
  <c r="B9" i="233"/>
  <c r="F64" i="1"/>
  <c r="F155" i="1"/>
  <c r="F109" i="1"/>
  <c r="F60" i="1"/>
  <c r="F33" i="1"/>
  <c r="F53" i="1"/>
  <c r="B9" i="82"/>
  <c r="B9" i="130"/>
  <c r="F32" i="1"/>
  <c r="F37" i="1"/>
  <c r="F110" i="1"/>
  <c r="B9" i="70"/>
  <c r="B9" i="142"/>
  <c r="F148" i="1"/>
  <c r="B9" i="277"/>
  <c r="F58" i="1"/>
  <c r="F62" i="1"/>
  <c r="F122" i="1"/>
  <c r="F158" i="1"/>
  <c r="B9" i="160"/>
  <c r="F36" i="1"/>
  <c r="B9" i="231"/>
  <c r="E6" i="1"/>
  <c r="F6" i="1" s="1"/>
  <c r="F140" i="1"/>
  <c r="F19" i="1"/>
  <c r="B8" i="200"/>
  <c r="B9" i="112"/>
  <c r="F87" i="1"/>
  <c r="B11" i="161"/>
  <c r="B9" i="94"/>
  <c r="F146" i="1"/>
  <c r="F111" i="1"/>
  <c r="B9" i="22"/>
  <c r="F49" i="1"/>
  <c r="B9" i="259"/>
  <c r="B9" i="77"/>
  <c r="F126" i="1"/>
  <c r="F100" i="1"/>
  <c r="B8" i="197" l="1"/>
  <c r="B9" i="197" s="1"/>
  <c r="E156" i="1" l="1"/>
  <c r="E160" i="1" s="1"/>
  <c r="F156" i="1" l="1"/>
  <c r="F15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tc={6DF24A77-56B2-4134-B60C-4F7506404CC4}</author>
    <author>tc={ACDDBB9E-30FC-45EC-9A2D-9A98F777A045}</author>
    <author>tc={CCBE999F-8AEC-4B65-949E-6657F9AC2A0F}</author>
    <author>tc={21FDDDDB-FA6D-4FB4-8832-47A5D8965F10}</author>
    <author>tc={C676C594-4DC0-4381-8B7E-F15EF335162E}</author>
    <author>tc={C95B378B-0828-4912-A41D-596287E0E22C}</author>
    <author>tc={C315A61C-9B11-4739-B202-532BD75FC57A}</author>
    <author>tc={B75CDAB6-84A9-471B-8CD8-A3CA98F90A1B}</author>
    <author>tc={2D88AFD3-963D-425E-B60B-61169E60CF47}</author>
    <author>tc={490542BE-93F5-4A58-8351-1D5E42CB3644}</author>
    <author>tc={8DFEFA2F-5F02-4467-8B3F-465E67887BD6}</author>
    <author>tc={31639D03-326F-49EB-ADD5-3ABDC9A8A48D}</author>
    <author>tc={30C3A99A-5121-47FB-A69A-9F898E0C54D4}</author>
    <author>tc={B1ED8EAC-9613-4B1C-945D-9FB0DC4A4A97}</author>
    <author>tc={9BE66A7F-205F-4D85-9C97-6BD06885C652}</author>
    <author>tc={C612ACDC-4E54-4CDF-81B5-782A6C1EA6FC}</author>
    <author>tc={1525EB88-6469-4194-9A1D-93D185CD29A1}</author>
    <author>tc={B6344A45-6547-4B33-8AD6-A4407E8967B5}</author>
    <author>tc={635799D8-DB0F-49F1-852A-5F6CE9B931A7}</author>
    <author>tc={1AC3EA8C-5ED0-40B3-B205-7F48550AB28A}</author>
    <author>tc={621AF168-5681-4A04-AEE7-1F11628D7667}</author>
    <author>tc={DD0AE72F-E3AD-4BA0-ACD1-5E984708468E}</author>
    <author>tc={2FA1694E-DF50-4128-AF48-E571AE2F73DD}</author>
    <author>tc={E2EEC00F-9FA9-49F0-89BA-28F69EE82740}</author>
    <author>tc={E919A6D1-B97F-4231-9A21-3F4628305EF5}</author>
    <author>tc={096C377A-1763-4631-A1B0-A2F6903C9170}</author>
    <author>tc={A830B92E-70A8-4F10-89A3-E26DF0D63986}</author>
    <author>tc={13B2A4BC-3F2C-41C5-BE61-F674BC32F26F}</author>
    <author>tc={6D99277D-1592-420E-9206-2C486ACE6D2F}</author>
    <author>tc={853E9CAC-7D5D-4CD0-B044-E6289FAB23B8}</author>
    <author>tc={F70628BB-21F4-4980-B65C-87864AADFB0A}</author>
    <author>tc={783BAC3C-879B-4422-9291-6A7D8A547477}</author>
    <author>tc={85143305-5800-48F4-8C5C-41957BE3E112}</author>
    <author>tc={50427B06-55DF-406A-B065-B19575596299}</author>
    <author>tc={C7C02D27-781F-4743-80D5-D116E08540CD}</author>
    <author>tc={12066F70-4E05-4059-B39D-5E1B45F73877}</author>
    <author>tc={E8219C57-1CD8-4125-8FFC-B7612D048E7F}</author>
    <author>tc={99DAE1DF-0045-4CC6-BEC0-91ECCD75A00C}</author>
    <author>tc={EBD950C6-7C8A-4779-AC96-01C0B7D6FCF6}</author>
    <author>tc={49F1E720-70DD-42C3-9846-6760F328EDF8}</author>
    <author>tc={40124329-CDD8-4E9C-AECF-BDB27E3C0FEB}</author>
    <author>tc={8725D0EC-36AA-40CC-8722-2F5A960B5906}</author>
    <author>tc={0B689193-699C-4A87-857B-6DD5611A677F}</author>
  </authors>
  <commentList>
    <comment ref="B5" authorId="0" shapeId="0" xr:uid="{6DF24A77-56B2-4134-B60C-4F7506404CC4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H5" authorId="1" shapeId="0" xr:uid="{ACDDBB9E-30FC-45EC-9A2D-9A98F777A045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I5" authorId="2" shapeId="0" xr:uid="{CCBE999F-8AEC-4B65-949E-6657F9AC2A0F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7" authorId="3" shapeId="0" xr:uid="{21FDDDDB-FA6D-4FB4-8832-47A5D8965F10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 FY23</t>
      </text>
    </comment>
    <comment ref="B10" authorId="4" shapeId="0" xr:uid="{C676C594-4DC0-4381-8B7E-F15EF335162E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apply/last funding in 22</t>
      </text>
    </comment>
    <comment ref="B11" authorId="5" shapeId="0" xr:uid="{C95B378B-0828-4912-A41D-596287E0E22C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4" authorId="6" shapeId="0" xr:uid="{C315A61C-9B11-4739-B202-532BD75FC57A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ATTEND FUNDING INTERVIEW</t>
      </text>
    </comment>
    <comment ref="J15" authorId="7" shapeId="0" xr:uid="{B75CDAB6-84A9-471B-8CD8-A3CA98F90A1B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Emailed on 9-26 about training</t>
      </text>
    </comment>
    <comment ref="B16" authorId="8" shapeId="0" xr:uid="{2D88AFD3-963D-425E-B60B-61169E60CF47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H16" authorId="9" shapeId="0" xr:uid="{490542BE-93F5-4A58-8351-1D5E42CB3644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
Reply:
    not listed in TC</t>
      </text>
    </comment>
    <comment ref="B30" authorId="10" shapeId="0" xr:uid="{8DFEFA2F-5F02-4467-8B3F-465E67887BD6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J32" authorId="11" shapeId="0" xr:uid="{31639D03-326F-49EB-ADD5-3ABDC9A8A48D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 about training</t>
      </text>
    </comment>
    <comment ref="B38" authorId="12" shapeId="0" xr:uid="{30C3A99A-5121-47FB-A69A-9F898E0C54D4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FROZEN/INACTIVE</t>
      </text>
    </comment>
    <comment ref="I38" authorId="13" shapeId="0" xr:uid="{B1ED8EAC-9613-4B1C-945D-9FB0DC4A4A97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J39" authorId="14" shapeId="0" xr:uid="{9BE66A7F-205F-4D85-9C97-6BD06885C652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Emailed about training</t>
      </text>
    </comment>
    <comment ref="B41" authorId="15" shapeId="0" xr:uid="{C612ACDC-4E54-4CDF-81B5-782A6C1EA6FC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42" authorId="16" shapeId="0" xr:uid="{1525EB88-6469-4194-9A1D-93D185CD29A1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I42" authorId="17" shapeId="0" xr:uid="{B6344A45-6547-4B33-8AD6-A4407E8967B5}">
      <text>
        <t>[Threaded comment]
Your version of Excel allows you to read this threaded comment; however, any edits to it will get removed if the file is opened in a newer version of Excel. Learn more: https://go.microsoft.com/fwlink/?linkid=870924
Comment:
    ck TC, FROZEN</t>
      </text>
    </comment>
    <comment ref="B44" authorId="18" shapeId="0" xr:uid="{635799D8-DB0F-49F1-852A-5F6CE9B931A7}">
      <text>
        <t>[Threaded comment]
Your version of Excel allows you to read this threaded comment; however, any edits to it will get removed if the file is opened in a newer version of Excel. Learn more: https://go.microsoft.com/fwlink/?linkid=870924
Comment:
    Received 1000.00 in core values</t>
      </text>
    </comment>
    <comment ref="B47" authorId="19" shapeId="0" xr:uid="{1AC3EA8C-5ED0-40B3-B205-7F48550AB28A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I47" authorId="20" shapeId="0" xr:uid="{621AF168-5681-4A04-AEE7-1F11628D7667}">
      <text>
        <t>[Threaded comment]
Your version of Excel allows you to read this threaded comment; however, any edits to it will get removed if the file is opened in a newer version of Excel. Learn more: https://go.microsoft.com/fwlink/?linkid=870924
Comment:
    ck TC, no response
Reply:
    FROZEN</t>
      </text>
    </comment>
    <comment ref="B52" authorId="21" shapeId="0" xr:uid="{DD0AE72F-E3AD-4BA0-ACD1-5E984708468E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59" authorId="22" shapeId="0" xr:uid="{2FA1694E-DF50-4128-AF48-E571AE2F73DD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I59" authorId="23" shapeId="0" xr:uid="{E2EEC00F-9FA9-49F0-89BA-28F69EE82740}">
      <text>
        <t>[Threaded comment]
Your version of Excel allows you to read this threaded comment; however, any edits to it will get removed if the file is opened in a newer version of Excel. Learn more: https://go.microsoft.com/fwlink/?linkid=870924
Comment:
    ck TC, no response</t>
      </text>
    </comment>
    <comment ref="B61" authorId="24" shapeId="0" xr:uid="{E919A6D1-B97F-4231-9A21-3F4628305EF5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65" authorId="25" shapeId="0" xr:uid="{096C377A-1763-4631-A1B0-A2F6903C9170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 FOR FY23</t>
      </text>
    </comment>
    <comment ref="B67" authorId="26" shapeId="0" xr:uid="{A830B92E-70A8-4F10-89A3-E26DF0D63986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71" authorId="27" shapeId="0" xr:uid="{13B2A4BC-3F2C-41C5-BE61-F674BC32F26F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I75" authorId="28" shapeId="0" xr:uid="{6D99277D-1592-420E-9206-2C486ACE6D2F}">
      <text>
        <t>[Threaded comment]
Your version of Excel allows you to read this threaded comment; however, any edits to it will get removed if the file is opened in a newer version of Excel. Learn more: https://go.microsoft.com/fwlink/?linkid=870924
Comment:
    ck TC, no response</t>
      </text>
    </comment>
    <comment ref="B81" authorId="29" shapeId="0" xr:uid="{853E9CAC-7D5D-4CD0-B044-E6289FAB23B8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IN TECH CONNECT</t>
      </text>
    </comment>
    <comment ref="B97" authorId="30" shapeId="0" xr:uid="{F70628BB-21F4-4980-B65C-87864AADFB0A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05" authorId="31" shapeId="0" xr:uid="{783BAC3C-879B-4422-9291-6A7D8A547477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A115" authorId="32" shapeId="0" xr:uid="{85143305-5800-48F4-8C5C-41957BE3E112}">
      <text>
        <t>[Threaded comment]
Your version of Excel allows you to read this threaded comment; however, any edits to it will get removed if the file is opened in a newer version of Excel. Learn more: https://go.microsoft.com/fwlink/?linkid=870924
Comment:
    changed name on 10-2021</t>
      </text>
    </comment>
    <comment ref="B124" authorId="33" shapeId="0" xr:uid="{50427B06-55DF-406A-B065-B19575596299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129" authorId="34" shapeId="0" xr:uid="{C7C02D27-781F-4743-80D5-D116E08540CD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H130" authorId="35" shapeId="0" xr:uid="{12066F70-4E05-4059-B39D-5E1B45F73877}">
      <text>
        <t>[Threaded comment]
Your version of Excel allows you to read this threaded comment; however, any edits to it will get removed if the file is opened in a newer version of Excel. Learn more: https://go.microsoft.com/fwlink/?linkid=870924
Comment:
    og scheduled for reg on 11-10 - will not be penalized per Teresa</t>
      </text>
    </comment>
    <comment ref="B132" authorId="36" shapeId="0" xr:uid="{E8219C57-1CD8-4125-8FFC-B7612D048E7F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35" authorId="37" shapeId="0" xr:uid="{99DAE1DF-0045-4CC6-BEC0-91ECCD75A00C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141" authorId="38" shapeId="0" xr:uid="{EBD950C6-7C8A-4779-AC96-01C0B7D6FCF6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143" authorId="39" shapeId="0" xr:uid="{49F1E720-70DD-42C3-9846-6760F328EDF8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
Reply:
    APPLY FY21 AND 22</t>
      </text>
    </comment>
    <comment ref="B149" authorId="40" shapeId="0" xr:uid="{40124329-CDD8-4E9C-AECF-BDB27E3C0FEB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I149" authorId="41" shapeId="0" xr:uid="{8725D0EC-36AA-40CC-8722-2F5A960B5906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156" authorId="42" shapeId="0" xr:uid="{0B689193-699C-4A87-857B-6DD5611A677F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tc={2969FBE9-E3F8-4B64-9EA2-345807499B9F}</author>
  </authors>
  <commentList>
    <comment ref="C15" authorId="0" shapeId="0" xr:uid="{2969FBE9-E3F8-4B64-9EA2-345807499B9F}">
      <text>
        <t>[Threaded comment]
Your version of Excel allows you to read this threaded comment; however, any edits to it will get removed if the file is opened in a newer version of Excel. Learn more: https://go.microsoft.com/fwlink/?linkid=870924
Comment:
    Must be paid back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tc={9A6AC065-1DFD-4CE4-9C25-63230B958827}</author>
    <author>tc={527E2E05-06A4-45D9-828B-EC1F1E51D7D0}</author>
  </authors>
  <commentList>
    <comment ref="C17" authorId="0" shapeId="0" xr:uid="{9A6AC065-1DFD-4CE4-9C25-63230B958827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 for FY22 funding, did have time to apply.   FY23 apply for contingency, on the note they would apply for FY24 funding.</t>
      </text>
    </comment>
    <comment ref="C26" authorId="1" shapeId="0" xr:uid="{527E2E05-06A4-45D9-828B-EC1F1E51D7D0}">
      <text>
        <t>[Threaded comment]
Your version of Excel allows you to read this threaded comment; however, any edits to it will get removed if the file is opened in a newer version of Excel. Learn more: https://go.microsoft.com/fwlink/?linkid=870924
Comment:
    Last activity in SGA 2019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tc={F8C49743-BF98-4291-AD59-8C9653092611}</author>
    <author>tc={70EA6EF0-72FA-47C8-8CBA-40DB0B284403}</author>
    <author>tc={6FD7199C-0670-4435-91D9-76CAB6518785}</author>
    <author>tc={CF006CF1-A787-438E-9993-6359AE37B5E3}</author>
    <author>tc={8E71F3E1-C604-4FFA-B6D7-F890AA5F5E18}</author>
    <author>tc={EFB851FF-D42F-450E-A30D-F7C2B3263CB4}</author>
    <author>tc={116182DD-7BFB-4F19-9063-2D6302469F9B}</author>
    <author>tc={A868AFC4-AB60-4F5B-9560-8741EA3E0080}</author>
    <author>tc={D930B707-1431-4B67-8DB5-55F280ABE728}</author>
    <author>tc={B876F9E6-E54F-461E-960A-20CF082CAE44}</author>
    <author>tc={FDF8C0F9-891D-4EEB-A6AF-A889BF86F631}</author>
    <author>tc={DDBD18BA-CA65-496B-9CD4-66E40FC12169}</author>
    <author>tc={EA0C9DB7-6988-4EC8-9209-518846F9C406}</author>
    <author>tc={E1A69993-FFFC-47AB-B94B-0EB796963031}</author>
    <author>tc={27B6127F-A036-4504-BDF3-0866AEF26330}</author>
    <author>tc={9CAAEBE5-97F8-451B-837C-3041A095D410}</author>
    <author>tc={B6C0001B-8842-4FB1-9BE2-0A5179ABDD0C}</author>
    <author>tc={DEE7A76D-36CD-4204-8B18-63C02085A75E}</author>
    <author>tc={9F01633D-1F6C-40DD-9334-F9B0E07333D5}</author>
    <author>tc={D1969A94-E36E-47D3-9B7B-334EA5BB68DE}</author>
    <author>tc={F9E1F5CB-2EF6-45FE-90D1-E984ECACF81E}</author>
    <author>tc={707FA273-9A7B-49D1-BD68-C42EB1985643}</author>
    <author>tc={B86D1684-0187-47D8-9A6E-5FC61BA90924}</author>
    <author>tc={765BAD31-EA4B-437D-AAAC-4CD73D1CB33E}</author>
    <author>tc={4C19E10A-3465-4C09-8396-5A9A2F13A670}</author>
    <author>tc={D657DDF2-15C6-4F98-A3A3-61AE946642FC}</author>
    <author>tc={B965BD10-2C8A-482F-9459-479E8B8A1EDC}</author>
    <author>tc={5EEE039D-0582-4345-8BC1-8C607C10927D}</author>
    <author>tc={0773F3F1-9262-4AE4-A591-10CAAE010A01}</author>
    <author>tc={F0A5ECEF-7DB8-4EE6-9300-878841824A1E}</author>
    <author>tc={0B5AA053-D0CB-428F-BB66-0DCD633E8300}</author>
    <author>tc={F0939CF4-BC2D-47EB-9BF3-6A9F2A7B6396}</author>
    <author>tc={0506BB82-4B91-473C-8037-66039DB1FB8E}</author>
    <author>tc={95E39638-83BD-4323-922F-932D879C9D94}</author>
    <author>tc={43F75AD5-44A9-450E-923A-5AA9FDC22FBB}</author>
    <author>tc={1133C9F6-A5D4-4BDA-BCCB-FF2BD6A12B2A}</author>
    <author>tc={718424E1-C02B-4BB7-9CEC-BC57541203AE}</author>
    <author>tc={EFED6F49-427C-4548-84AE-A06E57DF8E7B}</author>
    <author>tc={1609A5D7-1ADA-4E0D-A4D0-D7158B99FED2}</author>
    <author>tc={4B29905A-6827-4BDC-A333-2F896E53705C}</author>
    <author>tc={3D094BF4-733B-49B0-89D6-B97488A4C693}</author>
    <author>tc={BE393F41-2257-4858-ADDB-54FE1AF4C5CB}</author>
    <author>tc={B562480A-3C1B-4075-89EE-C5D37B11441C}</author>
    <author>tc={9E5D641D-348B-4026-A74F-04DD71A1A772}</author>
    <author>tc={7584A599-480E-414F-97C5-18CC9B48E205}</author>
    <author>tc={677566DE-A216-4E77-BA32-56D3DE5E5709}</author>
    <author>tc={D077D9C5-B322-445E-B14F-A9B4C75B02B6}</author>
    <author>tc={C8523D89-3BAB-451C-B2B9-4A106340C7EB}</author>
    <author>tc={A0349447-6D65-4860-B640-6D91AAE11A7C}</author>
    <author>tc={0FE63D76-282A-4888-A7C2-396681EEEADD}</author>
    <author>tc={14E877DE-AA0E-4E38-8FEB-B309A0C0F24C}</author>
    <author>tc={46C88794-CEE3-465B-AC42-30ACC606831F}</author>
    <author>tc={7F49D89D-5A81-4B77-B1C7-59536348BE4C}</author>
    <author>tc={D367E0AD-5CB1-4D32-B07E-CA07F073C5B2}</author>
    <author>tc={29FB6C10-BE6D-4555-B57F-DA2FE5079052}</author>
    <author>tc={829BC695-1F6E-4000-90F9-D8654C954F5D}</author>
  </authors>
  <commentList>
    <comment ref="B6" authorId="0" shapeId="0" xr:uid="{F8C49743-BF98-4291-AD59-8C9653092611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7" authorId="1" shapeId="0" xr:uid="{70EA6EF0-72FA-47C8-8CBA-40DB0B284403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8" authorId="2" shapeId="0" xr:uid="{6FD7199C-0670-4435-91D9-76CAB6518785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9" authorId="3" shapeId="0" xr:uid="{CF006CF1-A787-438E-9993-6359AE37B5E3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APPY</t>
      </text>
    </comment>
    <comment ref="B10" authorId="4" shapeId="0" xr:uid="{8E71F3E1-C604-4FFA-B6D7-F890AA5F5E18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1" authorId="5" shapeId="0" xr:uid="{EFB851FF-D42F-450E-A30D-F7C2B3263CB4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2" authorId="6" shapeId="0" xr:uid="{116182DD-7BFB-4F19-9063-2D6302469F9B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3" authorId="7" shapeId="0" xr:uid="{A868AFC4-AB60-4F5B-9560-8741EA3E0080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4" authorId="8" shapeId="0" xr:uid="{D930B707-1431-4B67-8DB5-55F280ABE728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5" authorId="9" shapeId="0" xr:uid="{B876F9E6-E54F-461E-960A-20CF082CAE44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A16" authorId="10" shapeId="0" xr:uid="{FDF8C0F9-891D-4EEB-A6AF-A889BF86F631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16" authorId="11" shapeId="0" xr:uid="{DDBD18BA-CA65-496B-9CD4-66E40FC12169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A17" authorId="12" shapeId="0" xr:uid="{EA0C9DB7-6988-4EC8-9209-518846F9C406}">
      <text>
        <t>[Threaded comment]
Your version of Excel allows you to read this threaded comment; however, any edits to it will get removed if the file is opened in a newer version of Excel. Learn more: https://go.microsoft.com/fwlink/?linkid=870924
Comment:
    FY 21 rec'v $260.00 DN attend FT lost bal
FY22 DNA/rec'v contingency $500.00</t>
      </text>
    </comment>
    <comment ref="B17" authorId="13" shapeId="0" xr:uid="{E1A69993-FFFC-47AB-B94B-0EB796963031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8" authorId="14" shapeId="0" xr:uid="{27B6127F-A036-4504-BDF3-0866AEF26330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9" authorId="15" shapeId="0" xr:uid="{9CAAEBE5-97F8-451B-837C-3041A095D410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APPLLY</t>
      </text>
    </comment>
    <comment ref="B20" authorId="16" shapeId="0" xr:uid="{B6C0001B-8842-4FB1-9BE2-0A5179ABDD0C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21" authorId="17" shapeId="0" xr:uid="{DEE7A76D-36CD-4204-8B18-63C02085A75E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22" authorId="18" shapeId="0" xr:uid="{9F01633D-1F6C-40DD-9334-F9B0E07333D5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23" authorId="19" shapeId="0" xr:uid="{D1969A94-E36E-47D3-9B7B-334EA5BB68DE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24" authorId="20" shapeId="0" xr:uid="{F9E1F5CB-2EF6-45FE-90D1-E984ECACF81E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25" authorId="21" shapeId="0" xr:uid="{707FA273-9A7B-49D1-BD68-C42EB1985643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A26" authorId="22" shapeId="0" xr:uid="{B86D1684-0187-47D8-9A6E-5FC61BA90924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26" authorId="23" shapeId="0" xr:uid="{765BAD31-EA4B-437D-AAAC-4CD73D1CB33E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A27" authorId="24" shapeId="0" xr:uid="{4C19E10A-3465-4C09-8396-5A9A2F13A670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activite for past 3 yrs</t>
      </text>
    </comment>
    <comment ref="B27" authorId="25" shapeId="0" xr:uid="{D657DDF2-15C6-4F98-A3A3-61AE946642FC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A29" authorId="26" shapeId="0" xr:uid="{B965BD10-2C8A-482F-9459-479E8B8A1EDC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29" authorId="27" shapeId="0" xr:uid="{5EEE039D-0582-4345-8BC1-8C607C10927D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30" authorId="28" shapeId="0" xr:uid="{0773F3F1-9262-4AE4-A591-10CAAE010A01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31" authorId="29" shapeId="0" xr:uid="{F0A5ECEF-7DB8-4EE6-9300-878841824A1E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I31" authorId="30" shapeId="0" xr:uid="{0B5AA053-D0CB-428F-BB66-0DCD633E8300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32" authorId="31" shapeId="0" xr:uid="{F0939CF4-BC2D-47EB-9BF3-6A9F2A7B6396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I32" authorId="32" shapeId="0" xr:uid="{0506BB82-4B91-473C-8037-66039DB1FB8E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I33" authorId="33" shapeId="0" xr:uid="{95E39638-83BD-4323-922F-932D879C9D94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34" authorId="34" shapeId="0" xr:uid="{43F75AD5-44A9-450E-923A-5AA9FDC22FBB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I34" authorId="35" shapeId="0" xr:uid="{1133C9F6-A5D4-4BDA-BCCB-FF2BD6A12B2A}">
      <text>
        <t>[Threaded comment]
Your version of Excel allows you to read this threaded comment; however, any edits to it will get removed if the file is opened in a newer version of Excel. Learn more: https://go.microsoft.com/fwlink/?linkid=870924
Comment:
    have not completed risk management as of 1-12
Reply:
    FROZEN</t>
      </text>
    </comment>
    <comment ref="B35" authorId="36" shapeId="0" xr:uid="{718424E1-C02B-4BB7-9CEC-BC57541203AE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NJOT APPLY</t>
      </text>
    </comment>
    <comment ref="B36" authorId="37" shapeId="0" xr:uid="{EFED6F49-427C-4548-84AE-A06E57DF8E7B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37" authorId="38" shapeId="0" xr:uid="{1609A5D7-1ADA-4E0D-A4D0-D7158B99FED2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38" authorId="39" shapeId="0" xr:uid="{4B29905A-6827-4BDC-A333-2F896E53705C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39" authorId="40" shapeId="0" xr:uid="{3D094BF4-733B-49B0-89D6-B97488A4C693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40" authorId="41" shapeId="0" xr:uid="{BE393F41-2257-4858-ADDB-54FE1AF4C5CB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NO0T APPLY</t>
      </text>
    </comment>
    <comment ref="B41" authorId="42" shapeId="0" xr:uid="{B562480A-3C1B-4075-89EE-C5D37B11441C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42" authorId="43" shapeId="0" xr:uid="{9E5D641D-348B-4026-A74F-04DD71A1A772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43" authorId="44" shapeId="0" xr:uid="{7584A599-480E-414F-97C5-18CC9B48E205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44" authorId="45" shapeId="0" xr:uid="{677566DE-A216-4E77-BA32-56D3DE5E5709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45" authorId="46" shapeId="0" xr:uid="{D077D9C5-B322-445E-B14F-A9B4C75B02B6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47" authorId="47" shapeId="0" xr:uid="{C8523D89-3BAB-451C-B2B9-4A106340C7EB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48" authorId="48" shapeId="0" xr:uid="{A0349447-6D65-4860-B640-6D91AAE11A7C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I48" authorId="49" shapeId="0" xr:uid="{0FE63D76-282A-4888-A7C2-396681EEEADD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50" authorId="50" shapeId="0" xr:uid="{14E877DE-AA0E-4E38-8FEB-B309A0C0F24C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51" authorId="51" shapeId="0" xr:uid="{46C88794-CEE3-465B-AC42-30ACC606831F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H51" authorId="52" shapeId="0" xr:uid="{7F49D89D-5A81-4B77-B1C7-59536348BE4C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J51" authorId="53" shapeId="0" xr:uid="{D367E0AD-5CB1-4D32-B07E-CA07F073C5B2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 AS OF 2020-2021</t>
      </text>
    </comment>
    <comment ref="B52" authorId="54" shapeId="0" xr:uid="{29FB6C10-BE6D-4555-B57F-DA2FE5079052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53" authorId="55" shapeId="0" xr:uid="{829BC695-1F6E-4000-90F9-D8654C954F5D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</commentList>
</comments>
</file>

<file path=xl/sharedStrings.xml><?xml version="1.0" encoding="utf-8"?>
<sst xmlns="http://schemas.openxmlformats.org/spreadsheetml/2006/main" count="3153" uniqueCount="985">
  <si>
    <t>Total Organizations</t>
  </si>
  <si>
    <t>Allocated</t>
  </si>
  <si>
    <t>Contingency</t>
  </si>
  <si>
    <t>Expenses</t>
  </si>
  <si>
    <t>Balance</t>
  </si>
  <si>
    <t>Date</t>
  </si>
  <si>
    <t>Amount</t>
  </si>
  <si>
    <t>Description</t>
  </si>
  <si>
    <t>Organization Name</t>
  </si>
  <si>
    <t>Funded</t>
  </si>
  <si>
    <t>Remaining</t>
  </si>
  <si>
    <t>Risk Management</t>
  </si>
  <si>
    <t>Funding Training</t>
  </si>
  <si>
    <t>Alpha Phi Omega</t>
  </si>
  <si>
    <t>American Chemical Society-Student Affiliates</t>
  </si>
  <si>
    <t>American Society of Civil Engineers</t>
  </si>
  <si>
    <t>American Society of Mechanical Engineers</t>
  </si>
  <si>
    <t>Association of Students About Service</t>
  </si>
  <si>
    <t>Block and Bridle</t>
  </si>
  <si>
    <t>Campus Crusade for Christ (Tech CRU)</t>
  </si>
  <si>
    <t>Catholic Student Association</t>
  </si>
  <si>
    <t>Chi Rho Fraternity</t>
  </si>
  <si>
    <t>Eta Omicron Nu</t>
  </si>
  <si>
    <t>Goin' Band from Raiderland</t>
  </si>
  <si>
    <t>India Student Association</t>
  </si>
  <si>
    <t>Institute of Industrial Engineers</t>
  </si>
  <si>
    <t>International Interior Design Association</t>
  </si>
  <si>
    <t>Iota Tau Alpha</t>
  </si>
  <si>
    <t>Livestock Judging Team</t>
  </si>
  <si>
    <t>Meat Judging Team</t>
  </si>
  <si>
    <t>Meat Science Association</t>
  </si>
  <si>
    <t>Metals Club</t>
  </si>
  <si>
    <t>Mortar Board</t>
  </si>
  <si>
    <t>Muslim Student Association</t>
  </si>
  <si>
    <t>National Society of Black Engineers</t>
  </si>
  <si>
    <t>Navigators</t>
  </si>
  <si>
    <t>Personal Financial Planning Association</t>
  </si>
  <si>
    <t>Phi Alpha Delta Pre-Law Fraternity</t>
  </si>
  <si>
    <t>Meat Animal Evaluation Team</t>
  </si>
  <si>
    <t>Ranch Horse Team</t>
  </si>
  <si>
    <t>Sabre Flight Drill Team</t>
  </si>
  <si>
    <t>Sigma Delta Pi (Chapter: Alpha Phi)</t>
  </si>
  <si>
    <t>Society for the Advancement of Chicanos &amp; Native Americans in Science</t>
  </si>
  <si>
    <t>Society of Hispanic Professional Engineers</t>
  </si>
  <si>
    <t>Society of Petroleum Engineers</t>
  </si>
  <si>
    <t>Society of Women Engineers</t>
  </si>
  <si>
    <t>Sri Lankan Students' Association</t>
  </si>
  <si>
    <t>Student Agricultural Council</t>
  </si>
  <si>
    <t>Tau Beta Sigma</t>
  </si>
  <si>
    <t>Tech Council on Family Relations</t>
  </si>
  <si>
    <t>Tech Equestrian Team</t>
  </si>
  <si>
    <t>Tech Marketing Association</t>
  </si>
  <si>
    <t>Texas Society of Professional Engineers</t>
  </si>
  <si>
    <t>Unidos Por Un Mismo Idioma - Spanish Speaking Society</t>
  </si>
  <si>
    <t>Visions of Light Gospel Choir</t>
  </si>
  <si>
    <t>Wool Judging Team</t>
  </si>
  <si>
    <t>Contingency Funding</t>
  </si>
  <si>
    <t>Undergraduate Fund Total</t>
  </si>
  <si>
    <t>Pi Tau Sigma</t>
  </si>
  <si>
    <t>American Chemical Society - Student Affiliates</t>
  </si>
  <si>
    <t>American Institute of Chemical Engineers</t>
  </si>
  <si>
    <t>American Society of Interior Designers</t>
  </si>
  <si>
    <t>Block &amp; Bridle</t>
  </si>
  <si>
    <t>Campus Crusade for Christ</t>
  </si>
  <si>
    <t>Chi Rho</t>
  </si>
  <si>
    <t>Goin' Band From Raiderland</t>
  </si>
  <si>
    <t>Mentor Tech Student Organization</t>
  </si>
  <si>
    <t>Sigma Delta Pi</t>
  </si>
  <si>
    <t>Miscellaneous</t>
  </si>
  <si>
    <t>Delta Sigma Pi</t>
  </si>
  <si>
    <t>Tech Horse Judging Team</t>
  </si>
  <si>
    <t xml:space="preserve">Army ROTC </t>
  </si>
  <si>
    <t>Christians at Tech</t>
  </si>
  <si>
    <t xml:space="preserve">Hispanic Student Society </t>
  </si>
  <si>
    <t>Nepal Students Association</t>
  </si>
  <si>
    <t>Society of Environmental Professionals</t>
  </si>
  <si>
    <t>Army ROTC</t>
  </si>
  <si>
    <t>Nepal Student Association</t>
  </si>
  <si>
    <t>R10291806</t>
  </si>
  <si>
    <t>R10284051</t>
  </si>
  <si>
    <t>R10291779</t>
  </si>
  <si>
    <t>R10480458</t>
  </si>
  <si>
    <t>American Medical Women's Association</t>
  </si>
  <si>
    <t>R10328157</t>
  </si>
  <si>
    <t>R10356058</t>
  </si>
  <si>
    <t>R10475240</t>
  </si>
  <si>
    <t>R10409187</t>
  </si>
  <si>
    <t>R10304935</t>
  </si>
  <si>
    <t>R10419054</t>
  </si>
  <si>
    <t>R10348661</t>
  </si>
  <si>
    <t>R10325009</t>
  </si>
  <si>
    <t>R10363325</t>
  </si>
  <si>
    <t>R10356247</t>
  </si>
  <si>
    <t>R10467360</t>
  </si>
  <si>
    <t>R10356439</t>
  </si>
  <si>
    <t>R10328155</t>
  </si>
  <si>
    <t>R10488302</t>
  </si>
  <si>
    <t>R10343797</t>
  </si>
  <si>
    <t>R11334054</t>
  </si>
  <si>
    <t>R10390196</t>
  </si>
  <si>
    <t>R10393707</t>
  </si>
  <si>
    <t>R10324650</t>
  </si>
  <si>
    <t>R10318028</t>
  </si>
  <si>
    <t>R10284101</t>
  </si>
  <si>
    <t>R11323167</t>
  </si>
  <si>
    <t>R10364095</t>
  </si>
  <si>
    <t>R10291782</t>
  </si>
  <si>
    <t>R10356112</t>
  </si>
  <si>
    <t>R10319810</t>
  </si>
  <si>
    <t>R10284614</t>
  </si>
  <si>
    <t>R10311197</t>
  </si>
  <si>
    <t>R10379439</t>
  </si>
  <si>
    <t>R10390732</t>
  </si>
  <si>
    <t>R10345525</t>
  </si>
  <si>
    <t>R10443209</t>
  </si>
  <si>
    <t>R10291783</t>
  </si>
  <si>
    <t>R10301395</t>
  </si>
  <si>
    <t>R10311515</t>
  </si>
  <si>
    <t>R10463558</t>
  </si>
  <si>
    <t>R10284053</t>
  </si>
  <si>
    <t>R10343798</t>
  </si>
  <si>
    <t>R11066982</t>
  </si>
  <si>
    <t>R10393710</t>
  </si>
  <si>
    <t>R10400610</t>
  </si>
  <si>
    <t>R10390203</t>
  </si>
  <si>
    <t>R10000484</t>
  </si>
  <si>
    <t>R10366841</t>
  </si>
  <si>
    <t>R10284060</t>
  </si>
  <si>
    <t>R10390592</t>
  </si>
  <si>
    <t>African Student Organization</t>
  </si>
  <si>
    <t>Association of Information Technology Professionals</t>
  </si>
  <si>
    <t>Penalty</t>
  </si>
  <si>
    <t xml:space="preserve">Association of Information Technology Professionals </t>
  </si>
  <si>
    <t>Physician Assistant Student Organization</t>
  </si>
  <si>
    <t xml:space="preserve">Contingency </t>
  </si>
  <si>
    <t>R10379433</t>
  </si>
  <si>
    <t>R11336329</t>
  </si>
  <si>
    <t>R11364612</t>
  </si>
  <si>
    <t>R10284620</t>
  </si>
  <si>
    <t>R10284099</t>
  </si>
  <si>
    <t>R11377834</t>
  </si>
  <si>
    <t>R10380457</t>
  </si>
  <si>
    <t>R11371024</t>
  </si>
  <si>
    <t xml:space="preserve">Penalty </t>
  </si>
  <si>
    <t>American Association of Petroleum Geologists</t>
  </si>
  <si>
    <t>Animal &amp; Food Science Academic Quadrathlon Club</t>
  </si>
  <si>
    <t>Bayless Board</t>
  </si>
  <si>
    <t xml:space="preserve">Bayless Board </t>
  </si>
  <si>
    <t>Women's Service Org.</t>
  </si>
  <si>
    <t>R11429843</t>
  </si>
  <si>
    <t>R11425408</t>
  </si>
  <si>
    <t>R10357357</t>
  </si>
  <si>
    <t>R10311423</t>
  </si>
  <si>
    <t>R11441106</t>
  </si>
  <si>
    <t>expenses must have written approval from the advisor - including copy services</t>
  </si>
  <si>
    <t>Tech Kahaani Bollywood Dance Team</t>
  </si>
  <si>
    <t>Legend:</t>
  </si>
  <si>
    <t>Used full allocation</t>
  </si>
  <si>
    <t>R11489926</t>
  </si>
  <si>
    <t>College of Arts &amp; Sciences Student Ambassadors</t>
  </si>
  <si>
    <t>Tech Book History Club</t>
  </si>
  <si>
    <t>Tech Future Leaders in Transportation</t>
  </si>
  <si>
    <t>Tech Horn Society</t>
  </si>
  <si>
    <t>Veterans Association at TTU</t>
  </si>
  <si>
    <t>R10354088</t>
  </si>
  <si>
    <t>R11425175</t>
  </si>
  <si>
    <t>R10280553</t>
  </si>
  <si>
    <t>R11519643</t>
  </si>
  <si>
    <t xml:space="preserve">Registered </t>
  </si>
  <si>
    <t>Association of Bangladeshi Students &amp; Scholars</t>
  </si>
  <si>
    <t>Engineers Without Borders</t>
  </si>
  <si>
    <t>Kinesiology &amp; Sport Mgmt Dept Ambassadors</t>
  </si>
  <si>
    <t>Meat Science Academic Quiz Bowl Team</t>
  </si>
  <si>
    <t>Society of Petrophysicists &amp; Well Log Analysts</t>
  </si>
  <si>
    <t>Tech Feral Cat Coalition</t>
  </si>
  <si>
    <t>WishMakers on Campus</t>
  </si>
  <si>
    <t>R11381843</t>
  </si>
  <si>
    <t>R11544277</t>
  </si>
  <si>
    <t>R11500115</t>
  </si>
  <si>
    <t>R11555434</t>
  </si>
  <si>
    <t>R10314255</t>
  </si>
  <si>
    <t>R10403207</t>
  </si>
  <si>
    <t>R11562257</t>
  </si>
  <si>
    <t>Advisor:</t>
  </si>
  <si>
    <t>Andrew Relyea</t>
  </si>
  <si>
    <t>Douglas Guberman - douglas.guberman@ttu.edu</t>
  </si>
  <si>
    <t>Org Contact:</t>
  </si>
  <si>
    <t>Org Contact updated</t>
  </si>
  <si>
    <t>Russell Carter</t>
  </si>
  <si>
    <t>Org Contacts:</t>
  </si>
  <si>
    <t>Reid Wiseman - reid.wiseman@ttu.edu &amp; Eva Schexnider - eva.schexnider@ttu.edu</t>
  </si>
  <si>
    <t>Filipino Student Association</t>
  </si>
  <si>
    <t xml:space="preserve">R10319804 </t>
  </si>
  <si>
    <t>History Club</t>
  </si>
  <si>
    <t>Knowledge Empowering You Outreach Program</t>
  </si>
  <si>
    <t>Raider Aerospace Society</t>
  </si>
  <si>
    <t>R11507599</t>
  </si>
  <si>
    <t>RaiderThon - Dance Marathon</t>
  </si>
  <si>
    <t>R10000510</t>
  </si>
  <si>
    <t>Rawls Information Security Administration</t>
  </si>
  <si>
    <t>Texas State Teachers Association</t>
  </si>
  <si>
    <t>R11378397</t>
  </si>
  <si>
    <t>The Techtones</t>
  </si>
  <si>
    <t>Women in Business</t>
  </si>
  <si>
    <t>R11375497</t>
  </si>
  <si>
    <t>R11613939</t>
  </si>
  <si>
    <t>Per Advisor - this org may NOT use funds for travel</t>
  </si>
  <si>
    <t>DO NOT PROCESS TRAVEL IN THE ADVISOR's NAME FOR THIS ORG - USE TAC CARD</t>
  </si>
  <si>
    <t>Kinesiology &amp; Sport Management Ambassadors</t>
  </si>
  <si>
    <t>R11652721</t>
  </si>
  <si>
    <t>Eta Sigma Delta International Hospitality Management Society</t>
  </si>
  <si>
    <t>Institute of Transportation Engineers</t>
  </si>
  <si>
    <t>Raiders Defending Life</t>
  </si>
  <si>
    <t>Restaurant, Hotel, &amp; Institutional Mgmt</t>
  </si>
  <si>
    <t>Restaurant Hotel &amp; Institutional Mgmt</t>
  </si>
  <si>
    <t>Student American Society of Landscape Architects</t>
  </si>
  <si>
    <t>Tech K-Pop Club</t>
  </si>
  <si>
    <t>The STEM &amp; Leaf Corp</t>
  </si>
  <si>
    <t>Women in Physics</t>
  </si>
  <si>
    <t>Tech Pre-Vet Society</t>
  </si>
  <si>
    <t>Biotechnology Organization for Student Success</t>
  </si>
  <si>
    <t>Chi Epsilon</t>
  </si>
  <si>
    <t>Communication Studies Society</t>
  </si>
  <si>
    <t>Korean Student Association</t>
  </si>
  <si>
    <t>Lubbock Youth Outreach</t>
  </si>
  <si>
    <t xml:space="preserve">Lubbock Youth Outreach </t>
  </si>
  <si>
    <t>National Society of Collegiate Scholars</t>
  </si>
  <si>
    <t>Raider Sailing</t>
  </si>
  <si>
    <t>Tech Italian Student Association</t>
  </si>
  <si>
    <t>American Association of Drilling Engineers</t>
  </si>
  <si>
    <t>American Public Works Association</t>
  </si>
  <si>
    <t>R10394336</t>
  </si>
  <si>
    <t>X</t>
  </si>
  <si>
    <t>R10490784</t>
  </si>
  <si>
    <t>Contact:    James Decker</t>
  </si>
  <si>
    <t>Kelly Riccitelli    834-8133</t>
  </si>
  <si>
    <t>Garlihevage, Isankaupul &lt;Isankaupul.Garlihevage@ttu.edu&gt;</t>
  </si>
  <si>
    <t>treasurer 20-21</t>
  </si>
  <si>
    <t>Witte, Savannah &lt;Savannah.Witte@ttu.edu&gt; treasure</t>
  </si>
  <si>
    <t>Kathryn Jones, president</t>
  </si>
  <si>
    <t>Alexandra Lavorato, president</t>
  </si>
  <si>
    <t>Laci Johnson, treasurer</t>
  </si>
  <si>
    <t>Skyler Schrage</t>
  </si>
  <si>
    <t>Giselle Guzman  president</t>
  </si>
  <si>
    <t>Reason for penality</t>
  </si>
  <si>
    <t>The STEM &amp; Leaf Corps (pride)</t>
  </si>
  <si>
    <t>Above All Odds</t>
  </si>
  <si>
    <t>R11649803</t>
  </si>
  <si>
    <t>Cole Perkins</t>
  </si>
  <si>
    <t>Mark Miller - Advisor</t>
  </si>
  <si>
    <t>Kelly Riccitelli</t>
  </si>
  <si>
    <t>Leslie Thompson</t>
  </si>
  <si>
    <t>Christina Butler  president</t>
  </si>
  <si>
    <t>Danica Jorgeanson</t>
  </si>
  <si>
    <t>Ryan Rathmann</t>
  </si>
  <si>
    <t>Animal Food Sci</t>
  </si>
  <si>
    <t>Human Sciences Ambassadors</t>
  </si>
  <si>
    <t>Sam Jackson</t>
  </si>
  <si>
    <t>Mariah Beyers</t>
  </si>
  <si>
    <t>America Mock World Health</t>
  </si>
  <si>
    <t>Association of Latino Professinals in Am</t>
  </si>
  <si>
    <t>Biotechnology for Student Success</t>
  </si>
  <si>
    <t>Dancers with Soul</t>
  </si>
  <si>
    <t>Define American</t>
  </si>
  <si>
    <t>Developer Student Club</t>
  </si>
  <si>
    <t>Genki Club</t>
  </si>
  <si>
    <t>Knight Raiders Chess Club</t>
  </si>
  <si>
    <t>Korean Christian Student Association</t>
  </si>
  <si>
    <t>Medical &amp; Dental Global Brigades</t>
  </si>
  <si>
    <t>Multicultural Asso of PerMed Scholars</t>
  </si>
  <si>
    <t>Multicultural Greek Council</t>
  </si>
  <si>
    <t>Providing the Outside World w/Empowerment &amp; Resouces - POWER</t>
  </si>
  <si>
    <t>Pre Physical Therapy</t>
  </si>
  <si>
    <t>Project Climate</t>
  </si>
  <si>
    <t>Raiderland Native American Student Asso</t>
  </si>
  <si>
    <t>Silver Wings</t>
  </si>
  <si>
    <t>Student Association of Fire Ecology</t>
  </si>
  <si>
    <t>Tech Business Valuation</t>
  </si>
  <si>
    <t>Tech Minorities &amp; Philosophy</t>
  </si>
  <si>
    <t>Tech Rodeo Association</t>
  </si>
  <si>
    <t>Tech She's the First</t>
  </si>
  <si>
    <t>The Math Club</t>
  </si>
  <si>
    <t>Wildlife Society at Tech</t>
  </si>
  <si>
    <t>Wildening Horizons</t>
  </si>
  <si>
    <t>American Medical Student Association</t>
  </si>
  <si>
    <t>American Monk World Health</t>
  </si>
  <si>
    <t>Association of Latino Professionals in America</t>
  </si>
  <si>
    <t>Dancer With Soul</t>
  </si>
  <si>
    <t>Knight Raider Chess Club</t>
  </si>
  <si>
    <t>Raider Power of Paranormal</t>
  </si>
  <si>
    <t>Raider Medical Screening Society</t>
  </si>
  <si>
    <t>Raider Medcial Screening Society</t>
  </si>
  <si>
    <t>R11709468</t>
  </si>
  <si>
    <t>R10128329</t>
  </si>
  <si>
    <t>R11450261</t>
  </si>
  <si>
    <t>R11498763</t>
  </si>
  <si>
    <t>R11720014</t>
  </si>
  <si>
    <t>R11455179</t>
  </si>
  <si>
    <t>R11433985</t>
  </si>
  <si>
    <t>R11673486</t>
  </si>
  <si>
    <t>R11002187</t>
  </si>
  <si>
    <t>R10355781</t>
  </si>
  <si>
    <t>R10348137</t>
  </si>
  <si>
    <t>R11701132</t>
  </si>
  <si>
    <t>R11424391</t>
  </si>
  <si>
    <t>R11574031</t>
  </si>
  <si>
    <t>R11571409</t>
  </si>
  <si>
    <t>High Riders</t>
  </si>
  <si>
    <t>Innovation Hub</t>
  </si>
  <si>
    <t>Innovatin Hub</t>
  </si>
  <si>
    <t>Omicron Delta Kappa</t>
  </si>
  <si>
    <t>Tech Geophysical Society</t>
  </si>
  <si>
    <t>Tech Habitat</t>
  </si>
  <si>
    <t>Vietnamese Student Association</t>
  </si>
  <si>
    <t>Pride STEM</t>
  </si>
  <si>
    <t>Finance Association</t>
  </si>
  <si>
    <t>International Student Council</t>
  </si>
  <si>
    <t>Jerrad Hofstetter</t>
  </si>
  <si>
    <t>Kimberly Laco  214-748-9792</t>
  </si>
  <si>
    <t>students pay for everything upfront</t>
  </si>
  <si>
    <t>TAC 1619</t>
  </si>
  <si>
    <t>Tech National Retail Federation Student Asso</t>
  </si>
  <si>
    <t>Tech National Retail Federation</t>
  </si>
  <si>
    <t>Student Dietetic Association</t>
  </si>
  <si>
    <t>TC account frozen as of 11-5-2020</t>
  </si>
  <si>
    <t>Define America</t>
  </si>
  <si>
    <t>Red Raider Racing (Formula)</t>
  </si>
  <si>
    <t>Spanish Club</t>
  </si>
  <si>
    <t>Eta Sigma Delta International Hospitalityx Management Society</t>
  </si>
  <si>
    <t>FROZEN AS OF 12-18-2020</t>
  </si>
  <si>
    <t>Office of LGBTQIA Education &amp; Engagement</t>
  </si>
  <si>
    <t>Danial Wooldridge</t>
  </si>
  <si>
    <t>missael Duarte</t>
  </si>
  <si>
    <t>Gilberto Garcia</t>
  </si>
  <si>
    <t>Elizabeth Antohi</t>
  </si>
  <si>
    <t>Jenna Frink</t>
  </si>
  <si>
    <t>Conner McKeinzie; Taylor Schertz</t>
  </si>
  <si>
    <t>Lost entire balance FY21</t>
  </si>
  <si>
    <t>Child Rights and You</t>
  </si>
  <si>
    <t>Computational Thinking Club</t>
  </si>
  <si>
    <t>Computational Thinkng Club</t>
  </si>
  <si>
    <t>Health Occupations Students of AM</t>
  </si>
  <si>
    <t>Lubbock Public Health Initiative</t>
  </si>
  <si>
    <t>Raider Riot</t>
  </si>
  <si>
    <t>Raider Sisters for Christ</t>
  </si>
  <si>
    <t>ADDED 9-1-2021</t>
  </si>
  <si>
    <t>Rawls Banking Association</t>
  </si>
  <si>
    <t>Tech Actuarial Society</t>
  </si>
  <si>
    <t>Tech Food Recovery Network</t>
  </si>
  <si>
    <t>Tech Music Med</t>
  </si>
  <si>
    <t>Tech Russian &amp; Slavic Association</t>
  </si>
  <si>
    <t>Tech Russian &amp; Slavic Associatoin</t>
  </si>
  <si>
    <t>Tech Women in High Perforamce Computing</t>
  </si>
  <si>
    <t>Tech Women in High Performace computing</t>
  </si>
  <si>
    <t>West Txas Asso for Women in STEAM</t>
  </si>
  <si>
    <t>Raider Hacks</t>
  </si>
  <si>
    <t>Alpha Phi Alpha</t>
  </si>
  <si>
    <t>20; 21</t>
  </si>
  <si>
    <t>Institute of Industrial and Systems Engineers</t>
  </si>
  <si>
    <t>Tech Public Relations Society of Am</t>
  </si>
  <si>
    <t>19; 20</t>
  </si>
  <si>
    <t>18;19</t>
  </si>
  <si>
    <t>21; 22</t>
  </si>
  <si>
    <t>Texas Tech Rodeo</t>
  </si>
  <si>
    <t>R11799969</t>
  </si>
  <si>
    <t>Golden Key International Honour Society</t>
  </si>
  <si>
    <t>Avery.m.garcia</t>
  </si>
  <si>
    <t>21' apply for 1000.00 - no show on interview - did not rec'v funding</t>
  </si>
  <si>
    <t>20'  200.00 rec'v but was penalized which left balance of 133.33 - org did not spend</t>
  </si>
  <si>
    <t>19'  DNA</t>
  </si>
  <si>
    <t>18'   $150.00</t>
  </si>
  <si>
    <t>Dr. Bernard A. Harris Jr. Pre-Med Society</t>
  </si>
  <si>
    <t>The Biochemical Society</t>
  </si>
  <si>
    <t>R11334059</t>
  </si>
  <si>
    <t>TAC 5704   TTU579</t>
  </si>
  <si>
    <t>Student for Global Connections</t>
  </si>
  <si>
    <t>Contact:   Beth Mora</t>
  </si>
  <si>
    <t>American Asso of Family &amp; Consumer Sciences</t>
  </si>
  <si>
    <r>
      <t xml:space="preserve">CISER Scholar Service Organization </t>
    </r>
    <r>
      <rPr>
        <u/>
        <sz val="10"/>
        <color theme="10"/>
        <rFont val="Calibri"/>
        <family val="2"/>
        <scheme val="minor"/>
      </rPr>
      <t>(Formally: Howard Hughes Medical Institute Scholar Service)</t>
    </r>
  </si>
  <si>
    <r>
      <t>Students for Global Connection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0"/>
        <color theme="10"/>
        <rFont val="Calibri"/>
        <family val="2"/>
        <scheme val="minor"/>
      </rPr>
      <t>(formally International Student Council)</t>
    </r>
  </si>
  <si>
    <t>Requirements not met</t>
  </si>
  <si>
    <t>NEED TO FILL OUT VENDOR SET UP FORMS</t>
  </si>
  <si>
    <t>Geoscience Student Society</t>
  </si>
  <si>
    <t>Techtones A Cappella</t>
  </si>
  <si>
    <t>Alexis Everett FY22</t>
  </si>
  <si>
    <t>Black Business Students Association</t>
  </si>
  <si>
    <t>Black Student Association</t>
  </si>
  <si>
    <t>Black Business Students Associaiton</t>
  </si>
  <si>
    <t>Tech Ducks Unlimited</t>
  </si>
  <si>
    <t>Arnold Air Society</t>
  </si>
  <si>
    <t>Atlas Campus Fellowship</t>
  </si>
  <si>
    <t>Collegiate 100</t>
  </si>
  <si>
    <t>Destination Imagination</t>
  </si>
  <si>
    <t>Minorities in Agriculture Natural Resources and Related Sciences</t>
  </si>
  <si>
    <t>Model United Nations</t>
  </si>
  <si>
    <t>One World</t>
  </si>
  <si>
    <t>Student Made Initiatives in Leadership &amp; Equality</t>
  </si>
  <si>
    <t>Tech Secular Student Alliance</t>
  </si>
  <si>
    <t>Tech Students for Mental Health</t>
  </si>
  <si>
    <t>The Masked Bakers</t>
  </si>
  <si>
    <t>Wesley Foundation at TTU</t>
  </si>
  <si>
    <t>West Texas Asso for Botany</t>
  </si>
  <si>
    <t>Tech Pre-Occupationall Therapy</t>
  </si>
  <si>
    <t>Tech Chinese Language &amp; Culture</t>
  </si>
  <si>
    <t>Geoscience Leadership Org for Women</t>
  </si>
  <si>
    <t>Geoscience Society</t>
  </si>
  <si>
    <t>Diversity In Media</t>
  </si>
  <si>
    <t>September 2022-August 2023</t>
  </si>
  <si>
    <t>2nd attendee</t>
  </si>
  <si>
    <t>Diversity In Medica</t>
  </si>
  <si>
    <t>Geoscience Leadership for Women</t>
  </si>
  <si>
    <t>STUDENT MAKERSPACE ORGANIZATION</t>
  </si>
  <si>
    <t>Minorities in Agriculture, Natural Resources and Related Sciences</t>
  </si>
  <si>
    <t>Student Made Initiatives in Leadership and Equality</t>
  </si>
  <si>
    <t>Tech Chinese Language and Culture Association</t>
  </si>
  <si>
    <t>Tech Pre-Occupational Therapy Club</t>
  </si>
  <si>
    <t>Tech Supply Chain Association</t>
  </si>
  <si>
    <t>Wesley Foundation</t>
  </si>
  <si>
    <t>West Texas Association for Botany</t>
  </si>
  <si>
    <t>1st officer</t>
  </si>
  <si>
    <t>Org's R# (as a vendor w/TTU)</t>
  </si>
  <si>
    <t>Frozen/Inactive</t>
  </si>
  <si>
    <t>Did not apply</t>
  </si>
  <si>
    <t>Davis College Student Agricultural Council</t>
  </si>
  <si>
    <t>Tech Supply Chain Asso</t>
  </si>
  <si>
    <t>Veteran's Association</t>
  </si>
  <si>
    <t>ORG THAT HAVE NOT APPLY IN LAST 2 YEARS</t>
  </si>
  <si>
    <t>As of 9-1-2022</t>
  </si>
  <si>
    <t>x</t>
  </si>
  <si>
    <t>Association of Students Acting in Service</t>
  </si>
  <si>
    <t>2 students attended training</t>
  </si>
  <si>
    <t>Red Theater   (not in TechConnect )   9-19</t>
  </si>
  <si>
    <t>Alpha Psi Omega  (not in TechConnect)    9-19</t>
  </si>
  <si>
    <t>1 student attended training</t>
  </si>
  <si>
    <t>Ceramics Club  (not in TechConnect)   9-19</t>
  </si>
  <si>
    <t>American String Teachers Association (in TC)   9-19)</t>
  </si>
  <si>
    <t>2 Students attended training</t>
  </si>
  <si>
    <t>Geology Student Society   (not in TC)    9-19</t>
  </si>
  <si>
    <t>Raider Cricket club   (in TC)   9-19</t>
  </si>
  <si>
    <t>Tech Pre-Vet Society (in TC)   9-19</t>
  </si>
  <si>
    <t>2 students attened FT (not activite for last 2 yrs)</t>
  </si>
  <si>
    <t>Forensic Science Society  (In TC)   9-19</t>
  </si>
  <si>
    <t xml:space="preserve">2 attended FT </t>
  </si>
  <si>
    <t>Robotics &amp; Advanced Tech Soc (In TC)   9-19</t>
  </si>
  <si>
    <t>2 students attended FT (congency in FY22)</t>
  </si>
  <si>
    <t>2 students attended FT (not activite for last 2 yrs)</t>
  </si>
  <si>
    <t>Tech Kahaani Hollywood Dance Team (in TC)  9-19</t>
  </si>
  <si>
    <t>Tech Team Luke Hope for Minds (In TC)   NEW</t>
  </si>
  <si>
    <t xml:space="preserve">2 students attended FT </t>
  </si>
  <si>
    <t>Joycentric Organization (In TC)   9-19</t>
  </si>
  <si>
    <t>2 student attended FT</t>
  </si>
  <si>
    <t>Animal and Food Science Academic Quadrathlon Club</t>
  </si>
  <si>
    <t>SGA Undergrad Funding FY23</t>
  </si>
  <si>
    <t>Tech Creative Media Association (in TC)   9-19</t>
  </si>
  <si>
    <t>2 students attened FT</t>
  </si>
  <si>
    <t>Classical &amp; Modern Languages and Literatures Ambassadors (in TC)</t>
  </si>
  <si>
    <t>Agricultural Communicators of Tommor</t>
  </si>
  <si>
    <t>need a tab</t>
  </si>
  <si>
    <t>American Associatin of Family &amp; Consumer Sci</t>
  </si>
  <si>
    <t>Minority Associatin of Premedical Students</t>
  </si>
  <si>
    <t>San Antonio  10-1 to 10-2</t>
  </si>
  <si>
    <t>Houstion, TX   9-30 to 10-5</t>
  </si>
  <si>
    <t>TV2302177</t>
  </si>
  <si>
    <t>Req 162957461 - Enterprisse</t>
  </si>
  <si>
    <t xml:space="preserve">9-30 to 10-2 </t>
  </si>
  <si>
    <t>Student Makerspace Org</t>
  </si>
  <si>
    <t>Travel - used TAC card</t>
  </si>
  <si>
    <t>9-30 to 10-01 - Fort Worth, TX</t>
  </si>
  <si>
    <t>Steve Wilson - GS</t>
  </si>
  <si>
    <t>contingency approved on 9-21-22</t>
  </si>
  <si>
    <t>Hutchinson, KS</t>
  </si>
  <si>
    <t>TB - Enterprise</t>
  </si>
  <si>
    <t>req 163235448    10-8 to 10-13</t>
  </si>
  <si>
    <t>Columbus, Ohio</t>
  </si>
  <si>
    <t>Travel -- used TAC card (Kelly's card)</t>
  </si>
  <si>
    <t>10-8 to 10-13 - Colunbus, Ohio</t>
  </si>
  <si>
    <t>TAC - Wyalusing, Pennsylavania</t>
  </si>
  <si>
    <t>9-27 to 10-3</t>
  </si>
  <si>
    <t>2022 Easern National Contest</t>
  </si>
  <si>
    <t>TAC  10-13 TO 10-18   Kansas City, MO</t>
  </si>
  <si>
    <t>TAC  11-8 TO 11-15     Louisville, KY</t>
  </si>
  <si>
    <t>2 students attended FY</t>
  </si>
  <si>
    <t>National Society of Leadership and Success (in TC)   9-29</t>
  </si>
  <si>
    <t>Black Business Students Association (frozen)</t>
  </si>
  <si>
    <t>9-15-</t>
  </si>
  <si>
    <t>TB - Local Legends Print Factory</t>
  </si>
  <si>
    <t xml:space="preserve">req </t>
  </si>
  <si>
    <t>Travel - Stephenville, TX   9-30-22 to 10-3</t>
  </si>
  <si>
    <t>Travel - El Reno, OK   10-14 to 10-16</t>
  </si>
  <si>
    <t>Travel - Stephenville, TX   11-18 to 11-20</t>
  </si>
  <si>
    <t>TV 2302747   to Frisco, TX</t>
  </si>
  <si>
    <t>9/13/2022 to 9/17/2022</t>
  </si>
  <si>
    <t>TAC 630 - Michael Becker</t>
  </si>
  <si>
    <t>10-31 to 11-3 - guest speaker</t>
  </si>
  <si>
    <t>Richard Harris - GS</t>
  </si>
  <si>
    <t>John Bartlett - GS</t>
  </si>
  <si>
    <t>TV 2303000 - DALLAS, TX</t>
  </si>
  <si>
    <t>STATE FAIR OF TX  -  SWBIZ &amp; Advancement</t>
  </si>
  <si>
    <t>Stephanie Goodrich</t>
  </si>
  <si>
    <t>10-1-2022 had a turnover of officers</t>
  </si>
  <si>
    <t>airBNB total</t>
  </si>
  <si>
    <t>clearning fee; service fee; and occupancy tax</t>
  </si>
  <si>
    <t>Used TAC 7069 for ABNB   PENDING</t>
  </si>
  <si>
    <t>SWBIZ  airline tickets to Houston, TX</t>
  </si>
  <si>
    <t>10-19 to 10-23</t>
  </si>
  <si>
    <t>Mens retreat to Ruidoso, NM</t>
  </si>
  <si>
    <t>IH - weekly rental for services</t>
  </si>
  <si>
    <t>E50369/E50370/E50371/E50372</t>
  </si>
  <si>
    <t>Womens retreat to Ruidoso, NM</t>
  </si>
  <si>
    <t>TV do</t>
  </si>
  <si>
    <t>Austin, TX</t>
  </si>
  <si>
    <t>Orlando, FL  11-15 to 11-18</t>
  </si>
  <si>
    <t>Amazon - Cricket tennis balls</t>
  </si>
  <si>
    <t>org making purchse need to reimburse</t>
  </si>
  <si>
    <t>RaiderHacks</t>
  </si>
  <si>
    <t>to compete in Hackathon</t>
  </si>
  <si>
    <t>TV 2303654  to Austin</t>
  </si>
  <si>
    <t>11-1-2022    charged on tac 603</t>
  </si>
  <si>
    <t>TV 2303719 - Minneapolis, MI</t>
  </si>
  <si>
    <t>Attend conference   11-15 TO 11-19</t>
  </si>
  <si>
    <t>TAC - AA tickets to Charlott, NC</t>
  </si>
  <si>
    <t>Engineering dept pay for remaining balance</t>
  </si>
  <si>
    <t>TB - 163757908</t>
  </si>
  <si>
    <t>TB -     163760393</t>
  </si>
  <si>
    <t>TB - Advance Grahix</t>
  </si>
  <si>
    <t>Women in STEM</t>
  </si>
  <si>
    <t>2 students attended FT</t>
  </si>
  <si>
    <t>contingency approved on 10-4</t>
  </si>
  <si>
    <t>TV 2303906 industrial trip to Austin, TX</t>
  </si>
  <si>
    <t>Pcard - registration for conf</t>
  </si>
  <si>
    <t>paid on 10-17</t>
  </si>
  <si>
    <t>Guest speaker fees -  REQ 163916502</t>
  </si>
  <si>
    <t>R11878250</t>
  </si>
  <si>
    <t>TAC 5464 SOUTHWEST GROUP TICKETS</t>
  </si>
  <si>
    <t>LITTLE ROCK, AK</t>
  </si>
  <si>
    <t>INDIVIDUAL TICKET FOR DERIUS KNOWLES</t>
  </si>
  <si>
    <t>Trip to Austin, TX   TV 2304390</t>
  </si>
  <si>
    <t>TAC 7069 trip to Austin, TX</t>
  </si>
  <si>
    <t>TAC 7689 trip to Austin, TX</t>
  </si>
  <si>
    <t>reimb - gas and 3 rental   9-14 to 9-16</t>
  </si>
  <si>
    <t>gas and hotel   9-14 to 9-16</t>
  </si>
  <si>
    <t>hotel   9-14 to 9-16</t>
  </si>
  <si>
    <t>Kennith Freeman - GS</t>
  </si>
  <si>
    <t>Trombone studio recital   req 164139296</t>
  </si>
  <si>
    <t>TV 2304502 for remaining expenses</t>
  </si>
  <si>
    <t>REQ 164164334  -  Oklahoma city, OK</t>
  </si>
  <si>
    <t>TB - Advance Graphix</t>
  </si>
  <si>
    <t>req 164177322 - t shirts</t>
  </si>
  <si>
    <t>Residence Inn for Houston, TX</t>
  </si>
  <si>
    <t>ASME student leader weekend</t>
  </si>
  <si>
    <t>TV 2304735  - DALLAS, TX</t>
  </si>
  <si>
    <t>11-17 to 11-20    marketing event</t>
  </si>
  <si>
    <t>req 164265775    t-shirts</t>
  </si>
  <si>
    <t>TB - Sigma Delta Pi reimbursment</t>
  </si>
  <si>
    <t>R10467473</t>
  </si>
  <si>
    <t>370 - $500.00/371 - $500.00/372 - $125.00</t>
  </si>
  <si>
    <t>IH Event 51267 to 51276</t>
  </si>
  <si>
    <t>Kent Hance Chaple</t>
  </si>
  <si>
    <t>TB - Spoil Me Rotton</t>
  </si>
  <si>
    <t>req 164338912</t>
  </si>
  <si>
    <t>Maci Wisdom</t>
  </si>
  <si>
    <t>TAC 400 Woodward OK</t>
  </si>
  <si>
    <t>Wodward, OK</t>
  </si>
  <si>
    <t>TAC  400   9-28 to 9-31</t>
  </si>
  <si>
    <t>TAC 400  10-1 to 10-10   Tulsa, OK and Dallas</t>
  </si>
  <si>
    <t>last YR active</t>
  </si>
  <si>
    <t>req 164427856   t-shirts</t>
  </si>
  <si>
    <t>TAC 7689   charge SW group tickets</t>
  </si>
  <si>
    <t>R11887355</t>
  </si>
  <si>
    <t>req 164596877 - t shirts.</t>
  </si>
  <si>
    <t>TV 2305367</t>
  </si>
  <si>
    <t>Wichita Falls, TX</t>
  </si>
  <si>
    <t>zMichael Becker - GS</t>
  </si>
  <si>
    <t>req 164714235</t>
  </si>
  <si>
    <t>hotel</t>
  </si>
  <si>
    <t>food/gas</t>
  </si>
  <si>
    <t>not posted</t>
  </si>
  <si>
    <t>TV 2302164</t>
  </si>
  <si>
    <t>Andria Fennig - GS</t>
  </si>
  <si>
    <t>charged on TAC - airfare</t>
  </si>
  <si>
    <t>TB - Enterprise   11/29/2022 to 12/4/2022</t>
  </si>
  <si>
    <t>REQ 165046449 -   Ft. Worth, TX   7 passanger van</t>
  </si>
  <si>
    <t>req 165055822 - Ft. Worth, TX    full size car</t>
  </si>
  <si>
    <t>TV 2305107</t>
  </si>
  <si>
    <t>TB - sheet music reimbursement</t>
  </si>
  <si>
    <t>req 165064713</t>
  </si>
  <si>
    <t>Pcard registration</t>
  </si>
  <si>
    <t>Printing tshirts.    Org is paying up front, need reimb</t>
  </si>
  <si>
    <t>DP - reimburse for venue rental</t>
  </si>
  <si>
    <t>req 165259111</t>
  </si>
  <si>
    <t>Friona, TX    10-24 to 10-30</t>
  </si>
  <si>
    <t>TAC - Omaha, NE   10-9 to 10-17</t>
  </si>
  <si>
    <t>TV 2306607</t>
  </si>
  <si>
    <t>TV 2306608</t>
  </si>
  <si>
    <t>TV 2304984</t>
  </si>
  <si>
    <t>TB - Advance graphix</t>
  </si>
  <si>
    <t>req 165686573</t>
  </si>
  <si>
    <t>Andrew Gennig - GS</t>
  </si>
  <si>
    <t>TB - Staybridge 165787535</t>
  </si>
  <si>
    <t>TAC 7689    Southwest</t>
  </si>
  <si>
    <t>Denver for chess conference 7 ticekts</t>
  </si>
  <si>
    <t>TAC 7689  Southwest</t>
  </si>
  <si>
    <t>Denver for chess conference 1 ticekts</t>
  </si>
  <si>
    <t>Auroar, CO</t>
  </si>
  <si>
    <t>TAC 654 (Kelly card) - Columbu, OH and OK</t>
  </si>
  <si>
    <t>10-31-2022 to 11-5-2022</t>
  </si>
  <si>
    <t>department donation  84A446-B56000-G10</t>
  </si>
  <si>
    <t xml:space="preserve">TV2306040  do  </t>
  </si>
  <si>
    <t>TAC 654 (Kelly card) - Oklahoma</t>
  </si>
  <si>
    <t>12/03/2022 statement</t>
  </si>
  <si>
    <t>TAC 654 (Kelly card) - Ft Worth</t>
  </si>
  <si>
    <t>1/03/2022 statement</t>
  </si>
  <si>
    <t>STATEMENT 11-3-2022</t>
  </si>
  <si>
    <t>11-17 TO 11-20    ON STATEMENT 11/03/2022</t>
  </si>
  <si>
    <t>ON STATEMENT 11/03/2022</t>
  </si>
  <si>
    <t>TAC 7689 ON 11/3/2022 STATEMENT</t>
  </si>
  <si>
    <t>ON 11/03/2022 STATEMENT</t>
  </si>
  <si>
    <t>1-20 to 1-24-2023</t>
  </si>
  <si>
    <t>posted on 11/03/2022 tac statement</t>
  </si>
  <si>
    <t>posted on 11/03/2022 statement</t>
  </si>
  <si>
    <t>TAC 7069 travel to McGregor, TX</t>
  </si>
  <si>
    <t>on statement 12/03/2022</t>
  </si>
  <si>
    <t>TAC 0693 travel to McGregor, TX</t>
  </si>
  <si>
    <t>1 hotel room</t>
  </si>
  <si>
    <t>TAC 400 (4230)  Illonois</t>
  </si>
  <si>
    <t>TAC 400 (4230)  Stillwater, OK</t>
  </si>
  <si>
    <t>Travel 1-8 to 1-13 to Brighton, CO &amp; Larame, WY</t>
  </si>
  <si>
    <t>STATEMENT 12-3-2022   mailed 12-19</t>
  </si>
  <si>
    <t>Peter Steiner - GS</t>
  </si>
  <si>
    <t>TB - Staybridge 166502329</t>
  </si>
  <si>
    <t>AIRFARE</t>
  </si>
  <si>
    <t>HOTEL</t>
  </si>
  <si>
    <t>Actual expenses</t>
  </si>
  <si>
    <t>SGA</t>
  </si>
  <si>
    <t>RAWLS</t>
  </si>
  <si>
    <t>CONOCO</t>
  </si>
  <si>
    <t>OVERAGE</t>
  </si>
  <si>
    <t>TAC 0693 - Best Western</t>
  </si>
  <si>
    <t>Amazon</t>
  </si>
  <si>
    <t>Staples</t>
  </si>
  <si>
    <t>TAC trip to Dallas</t>
  </si>
  <si>
    <t>2-1 to 2-3</t>
  </si>
  <si>
    <t>TAC 604 charges from trip to Little Rock</t>
  </si>
  <si>
    <t>California T - t-shirts</t>
  </si>
  <si>
    <t>req 167701089</t>
  </si>
  <si>
    <t>TV2310533 - Austin, TX</t>
  </si>
  <si>
    <t>trip to NM   -  retreat</t>
  </si>
  <si>
    <t>TV  2311025</t>
  </si>
  <si>
    <t xml:space="preserve">TB - Scarborough </t>
  </si>
  <si>
    <t>req 167932515   tshirts</t>
  </si>
  <si>
    <t>TV 2311047</t>
  </si>
  <si>
    <t>TRIP TO DENVER, CO  org paying for everything</t>
  </si>
  <si>
    <t>req 167947412  -  poloes</t>
  </si>
  <si>
    <t>REQ 167966753    T-SHIRTS</t>
  </si>
  <si>
    <t>REQ  167970589   t-shirts</t>
  </si>
  <si>
    <t>TAC 7069  trip to Raleigh, NC</t>
  </si>
  <si>
    <t>statement 1-3-2023</t>
  </si>
  <si>
    <t>12-14 TO 12-17   mailed 2-9</t>
  </si>
  <si>
    <t>req 168063459  -  tshirts</t>
  </si>
  <si>
    <t>TB - reibmursemnt for CPR training hosting</t>
  </si>
  <si>
    <t>req 168215960</t>
  </si>
  <si>
    <t>R11862151</t>
  </si>
  <si>
    <t>TB - Staybridge</t>
  </si>
  <si>
    <t>req 168218903</t>
  </si>
  <si>
    <t>Guest speaker:   Kolten Powell</t>
  </si>
  <si>
    <t>printing</t>
  </si>
  <si>
    <t>venue rental merket</t>
  </si>
  <si>
    <t>scarborrough</t>
  </si>
  <si>
    <t>video reimburse - Gabriel Chavez</t>
  </si>
  <si>
    <t>conference registration</t>
  </si>
  <si>
    <t>travel to missouri</t>
  </si>
  <si>
    <t>TV 2311743</t>
  </si>
  <si>
    <t>TB - staples - games for kids</t>
  </si>
  <si>
    <t>req 168235155</t>
  </si>
  <si>
    <t>TV 2311813   - Midland, TX</t>
  </si>
  <si>
    <t>workshop</t>
  </si>
  <si>
    <t>TV 2311819 - Austin, TX</t>
  </si>
  <si>
    <t>conf  2-28 to 3-4-2023</t>
  </si>
  <si>
    <t>Travel to Houston, TX   3-8 to 3-14</t>
  </si>
  <si>
    <t>use their TAC</t>
  </si>
  <si>
    <t>Travel to Houston for Livestock show   15 students</t>
  </si>
  <si>
    <t>TAC</t>
  </si>
  <si>
    <t>Tech Classical Society</t>
  </si>
  <si>
    <t>contingency approved on 2-15</t>
  </si>
  <si>
    <t>Tech Sport Management Club</t>
  </si>
  <si>
    <t>Christian Camacho   cam90413@ttu.edu</t>
  </si>
  <si>
    <t>Travel to Houston, TX to attend Lone Star Council Showdown</t>
  </si>
  <si>
    <t>50 members attending</t>
  </si>
  <si>
    <t>req 164268034  -  office supplies</t>
  </si>
  <si>
    <t>IH - ICC venue rental for Spelling Bee</t>
  </si>
  <si>
    <t>TAC 5464 - Southwest Airlines</t>
  </si>
  <si>
    <t>Noah Levine - GS</t>
  </si>
  <si>
    <t>Nicole Hune - GS</t>
  </si>
  <si>
    <t>Rebecca Berg - GS</t>
  </si>
  <si>
    <t>Cynthia Schiebel - reimb gas and food, GS driving</t>
  </si>
  <si>
    <t>Travel to Denver, CO</t>
  </si>
  <si>
    <t>Wool Juding Team</t>
  </si>
  <si>
    <t>paid on TAC 1734</t>
  </si>
  <si>
    <t>TB - California T's</t>
  </si>
  <si>
    <t>req 168520698   tshirts</t>
  </si>
  <si>
    <t>TB - Peter Steiner</t>
  </si>
  <si>
    <t>req 168542842  -   Guest Speaker</t>
  </si>
  <si>
    <t>TB - Larry Zalking</t>
  </si>
  <si>
    <t>REQ 168549677  -  banner</t>
  </si>
  <si>
    <t>TB - 4 IMPRINT</t>
  </si>
  <si>
    <t>req 168567722   lanyards</t>
  </si>
  <si>
    <t>eq 168632875</t>
  </si>
  <si>
    <t>req 167003459</t>
  </si>
  <si>
    <t>TB - Cotton Court</t>
  </si>
  <si>
    <t>req 168652558 - Nicole Hune - Guest Speaker</t>
  </si>
  <si>
    <t>req 168653809 - Rebecca Berg - Guest Speaker</t>
  </si>
  <si>
    <t>REQ 168654563  -  Noah Levine - Guest Speaker</t>
  </si>
  <si>
    <t>req 168627191 - Cynthia Schinbel - Guest Speaker</t>
  </si>
  <si>
    <t>req 168660723   venue rental</t>
  </si>
  <si>
    <t>2-+25</t>
  </si>
  <si>
    <t>TV 2312756 2 members to New Orleans</t>
  </si>
  <si>
    <t>Am Finance Association confernece</t>
  </si>
  <si>
    <t>DP - ABSS - reimburse rental event</t>
  </si>
  <si>
    <t>req 168778355</t>
  </si>
  <si>
    <t>req 168837390   banner</t>
  </si>
  <si>
    <t>TAC - Kansas City</t>
  </si>
  <si>
    <t>TAC - Arlington, TX</t>
  </si>
  <si>
    <t>hotel, food on TAC;   need to reimb Gas</t>
  </si>
  <si>
    <t>TB - California T - tshirs</t>
  </si>
  <si>
    <t>req 168903830</t>
  </si>
  <si>
    <t>req 168913937   -  jackets</t>
  </si>
  <si>
    <t>TV 2313526   Denver, CO</t>
  </si>
  <si>
    <t>3-12 to 3-18</t>
  </si>
  <si>
    <t>TB - Bates Wells - tshirts</t>
  </si>
  <si>
    <t>req 169082000</t>
  </si>
  <si>
    <t>TV 2313644 TO Tulsa, OK</t>
  </si>
  <si>
    <t>bonding event</t>
  </si>
  <si>
    <t>Double T Locksport</t>
  </si>
  <si>
    <t>Dehvyn Veazey</t>
  </si>
  <si>
    <t>PENDING</t>
  </si>
  <si>
    <t>TAC 400 - 4230   Oklahoma City</t>
  </si>
  <si>
    <t>1-7 to 1-12  ---   02-03-23 sttement</t>
  </si>
  <si>
    <t>Statement was for $5268.86</t>
  </si>
  <si>
    <t>SGA paid 2702.43</t>
  </si>
  <si>
    <t>Dept paid 2566.43</t>
  </si>
  <si>
    <t>DP - International Cultural Center</t>
  </si>
  <si>
    <t>event "Mothers Language Day"   venue rental</t>
  </si>
  <si>
    <t>3-12 to 3-13</t>
  </si>
  <si>
    <t>IH - Event 52310 to 52325, 52636</t>
  </si>
  <si>
    <t>TV 2314758</t>
  </si>
  <si>
    <t>Guadalupe, NM</t>
  </si>
  <si>
    <t>joint trip with Geoscience Leadership org</t>
  </si>
  <si>
    <t>California Ts</t>
  </si>
  <si>
    <t>shirt order</t>
  </si>
  <si>
    <t>on TAC 7069</t>
  </si>
  <si>
    <t>Registration for conference in June</t>
  </si>
  <si>
    <t>Laci Hardman requesting FOP for Ag TAC Card</t>
  </si>
  <si>
    <t>1119.82 AIRBNB charged on SGA TAC</t>
  </si>
  <si>
    <t>744.94 charged on TV</t>
  </si>
  <si>
    <t>TV 2315550</t>
  </si>
  <si>
    <t>requistion 170044277</t>
  </si>
  <si>
    <t>Lupin Nora</t>
  </si>
  <si>
    <t>Maria S</t>
  </si>
  <si>
    <t>Eva Copeland</t>
  </si>
  <si>
    <t>Travel to Amarillo, TX</t>
  </si>
  <si>
    <t>4-12 to 4-18</t>
  </si>
  <si>
    <t>IH - Vehicle rental trhough Geo department</t>
  </si>
  <si>
    <t>Food on TAC 7689</t>
  </si>
  <si>
    <t>TAC 654 (Kelly card) - Westworth vill, TX</t>
  </si>
  <si>
    <t>mailed in 3-29</t>
  </si>
  <si>
    <t>TTU rec center rental venue   paid 3-31</t>
  </si>
  <si>
    <t>parking    paid 3-31</t>
  </si>
  <si>
    <t>4-20 to 4-23</t>
  </si>
  <si>
    <t>TAC 0693 trip to DFW area</t>
  </si>
  <si>
    <t>2939.84 on SW tickets for 8 students</t>
  </si>
  <si>
    <t>HANSON</t>
  </si>
  <si>
    <t>TB -    Advance Graphix</t>
  </si>
  <si>
    <t>TB - Highpoint priting</t>
  </si>
  <si>
    <t>req 170380761</t>
  </si>
  <si>
    <t>req 170439700</t>
  </si>
  <si>
    <t>req 170461498</t>
  </si>
  <si>
    <t>req 170462401</t>
  </si>
  <si>
    <t>TRAVEL 2315293 TO Asburn, AL</t>
  </si>
  <si>
    <t>IH - University Rec.</t>
  </si>
  <si>
    <t>Drill competition on 4-15-2023</t>
  </si>
  <si>
    <t>$1108.60 on 0693  3-3 statement</t>
  </si>
  <si>
    <t>1067.14 on 7689    3-3 statement</t>
  </si>
  <si>
    <t>17 airline tickets national conference</t>
  </si>
  <si>
    <t>3-22 to 3-26</t>
  </si>
  <si>
    <t>TV 2313948   travel to Ruidoso, NM</t>
  </si>
  <si>
    <t>TB - reimbusement for venue rental</t>
  </si>
  <si>
    <t>Sprint Ranch event</t>
  </si>
  <si>
    <t>Org meetings</t>
  </si>
  <si>
    <t>2/9; 2/23; 3/2; 3/23; 4/6</t>
  </si>
  <si>
    <t>Lauren Kalman guest speaker for symposium</t>
  </si>
  <si>
    <t>req 170879142</t>
  </si>
  <si>
    <t>James Thurman guest speaker for symposium</t>
  </si>
  <si>
    <t>req 170881332</t>
  </si>
  <si>
    <t>Mary Pearse guest speaker for symposium</t>
  </si>
  <si>
    <t>req 170882637</t>
  </si>
  <si>
    <t>Linda Threadgill guest speaker for symposium</t>
  </si>
  <si>
    <t>req 170901681</t>
  </si>
  <si>
    <t>Bruce Metcalf gu8est speaker for symposium</t>
  </si>
  <si>
    <t>req 170929416</t>
  </si>
  <si>
    <t>Reimb org for venue rental</t>
  </si>
  <si>
    <t>req 170939998</t>
  </si>
  <si>
    <t>Reimburse misc operational expenses 170992051</t>
  </si>
  <si>
    <t>req 171037018</t>
  </si>
  <si>
    <t>R11807307</t>
  </si>
  <si>
    <t>TV 2317718 to Crosbyton, TX</t>
  </si>
  <si>
    <t>outreach event</t>
  </si>
  <si>
    <t>TB - Scarborough Specialists</t>
  </si>
  <si>
    <t>req 171111379</t>
  </si>
  <si>
    <t>TAC 5464 - travel to Seattle, WA</t>
  </si>
  <si>
    <t>mailed 4-26</t>
  </si>
  <si>
    <t>TV 2317888</t>
  </si>
  <si>
    <t>TB - reimburse for venue rental</t>
  </si>
  <si>
    <t>req 171140129</t>
  </si>
  <si>
    <t>amazon order</t>
  </si>
  <si>
    <t>TV2318026   - Colorado Springs, CO</t>
  </si>
  <si>
    <t>E52110 $500.00 AND E52111 FOR $500.00</t>
  </si>
  <si>
    <t>paid on 5-2</t>
  </si>
  <si>
    <t>TB - F. CARDENAS - Guest speaker</t>
  </si>
  <si>
    <t>req  171532103</t>
  </si>
  <si>
    <t>TB - reimburse venue rental and supplies</t>
  </si>
  <si>
    <t>req 171587359</t>
  </si>
  <si>
    <t>registration</t>
  </si>
  <si>
    <t>TV 2313582</t>
  </si>
  <si>
    <t>IH - venue rental</t>
  </si>
  <si>
    <t>Hub Center - TTU</t>
  </si>
  <si>
    <t>TV 2318576 to Las Cruses 2-24 to 2-26</t>
  </si>
  <si>
    <t>TV 2319114 - Canyon, TX   2-11 TO 2-12</t>
  </si>
  <si>
    <t>req 171799954    first aid kit</t>
  </si>
  <si>
    <t>TB - Am Instittue of Chemical Engineers</t>
  </si>
  <si>
    <t>req 171819432</t>
  </si>
  <si>
    <t>TV 2319353  Memphis TN  3-17 to 3-19</t>
  </si>
  <si>
    <t>Air far for Rachel Behnke to Miani</t>
  </si>
  <si>
    <t>R11648703</t>
  </si>
  <si>
    <t>TB reimburse various supplies</t>
  </si>
  <si>
    <t>req 172117591</t>
  </si>
  <si>
    <t>TB - advance graphix</t>
  </si>
  <si>
    <t>req 171834213</t>
  </si>
  <si>
    <t>TB - CALIFORNIA T</t>
  </si>
  <si>
    <t>req 172134634</t>
  </si>
  <si>
    <t>TV Miliwaukee, WI   (AIR)</t>
  </si>
  <si>
    <t>FOOD/UBERS/GAS</t>
  </si>
  <si>
    <t>TB - Fibermax</t>
  </si>
  <si>
    <t xml:space="preserve">req 172462853       year end event </t>
  </si>
  <si>
    <t>DP - reimburse Staples order</t>
  </si>
  <si>
    <t>req 172465610</t>
  </si>
  <si>
    <t>req 172473374</t>
  </si>
  <si>
    <t>Days Inn - Milwaukee</t>
  </si>
  <si>
    <t>Travel to Columbus, Ohio</t>
  </si>
  <si>
    <t>confernece ARHE  6-24 to 6-28</t>
  </si>
  <si>
    <t>Natalie ticket from Houston to Ohio</t>
  </si>
  <si>
    <t>for confernece</t>
  </si>
  <si>
    <t>TV 2321087 for Columbus, Ohio trip</t>
  </si>
  <si>
    <t>TV 2318843</t>
  </si>
  <si>
    <t>enterprise rentals</t>
  </si>
  <si>
    <t>DP - reimbment</t>
  </si>
  <si>
    <t>event materials and supplies</t>
  </si>
  <si>
    <t>req 172946377</t>
  </si>
  <si>
    <t>REQ 172951029</t>
  </si>
  <si>
    <t>TB - stap0les</t>
  </si>
  <si>
    <t>req 173018152</t>
  </si>
  <si>
    <t>DP - reimburse org expenes</t>
  </si>
  <si>
    <t>req 173056667</t>
  </si>
  <si>
    <t>req 173059643</t>
  </si>
  <si>
    <t>TB - Advance Grphix</t>
  </si>
  <si>
    <t>req 173064991</t>
  </si>
  <si>
    <t>TAC 7069   trip to Missour</t>
  </si>
  <si>
    <t>tac 5464 trip to Missour competition</t>
  </si>
  <si>
    <t>TB - California T</t>
  </si>
  <si>
    <t>name tags   req 173239335</t>
  </si>
  <si>
    <t>REQ 173240308</t>
  </si>
  <si>
    <t>trip to El Paso, TX</t>
  </si>
  <si>
    <t>TV2322158</t>
  </si>
  <si>
    <t>req 173547701</t>
  </si>
  <si>
    <t>TB - reimbursement</t>
  </si>
  <si>
    <t>req 173597867   venue rental</t>
  </si>
  <si>
    <t>Colorado, Denver to attend Colorado Buddhist Temple Poson Poya</t>
  </si>
  <si>
    <t>TV 2322220</t>
  </si>
  <si>
    <t>TB - Adavnce Graphix</t>
  </si>
  <si>
    <t>DP - theater rental</t>
  </si>
  <si>
    <t>DP - tshirts order from CT's</t>
  </si>
  <si>
    <t>REQ 173650933</t>
  </si>
  <si>
    <t>Ambassadors</t>
  </si>
  <si>
    <t>Human Development and Family scineces Early Childhood</t>
  </si>
  <si>
    <t>contingency approved on 12-2022</t>
  </si>
  <si>
    <t>Ruidoso, NM     8-4 to 8-9</t>
  </si>
  <si>
    <t>TB - Advane Graphix</t>
  </si>
  <si>
    <t>req 173966422</t>
  </si>
  <si>
    <t>req 173974171</t>
  </si>
  <si>
    <t>Pcard - Amason</t>
  </si>
  <si>
    <t>TV       to Phoenix, AZ</t>
  </si>
  <si>
    <t>8-3 to 8-6</t>
  </si>
  <si>
    <t>req 174153728</t>
  </si>
  <si>
    <t>req 174156682</t>
  </si>
  <si>
    <t>req 174159057</t>
  </si>
  <si>
    <t>req 174159976</t>
  </si>
  <si>
    <t>req 174172142</t>
  </si>
  <si>
    <t>req 174173463</t>
  </si>
  <si>
    <t>TB - Diania Jacob</t>
  </si>
  <si>
    <t>req 174111053</t>
  </si>
  <si>
    <t>TB - Andrea Zarate</t>
  </si>
  <si>
    <t>req 174108648</t>
  </si>
  <si>
    <t>TB - Dieudonne Afatsawo</t>
  </si>
  <si>
    <t>req 174113857</t>
  </si>
  <si>
    <t>reimburse partcial order with Calf T printing</t>
  </si>
  <si>
    <t>IH - TTU Copy mail</t>
  </si>
  <si>
    <t>Copy mail</t>
  </si>
  <si>
    <t>TB - reimb giant checks printed</t>
  </si>
  <si>
    <t>IH Tech mail print</t>
  </si>
  <si>
    <t>Allen Theater rental</t>
  </si>
  <si>
    <t>Hampton Inn</t>
  </si>
  <si>
    <t>req 173624293</t>
  </si>
  <si>
    <t>TB - Staples</t>
  </si>
  <si>
    <t>req 174325981</t>
  </si>
  <si>
    <t>TB - reimb meeting room expense</t>
  </si>
  <si>
    <t>req 174461137</t>
  </si>
  <si>
    <t>TB - Mallet event center in Levelland</t>
  </si>
  <si>
    <t>req 174541212</t>
  </si>
  <si>
    <t>DP - Dancer with Soul reimbursement</t>
  </si>
  <si>
    <t>req 174588803   venue rental</t>
  </si>
  <si>
    <t>TB - 4Imprint</t>
  </si>
  <si>
    <t>req 174773399</t>
  </si>
  <si>
    <t>7*26</t>
  </si>
  <si>
    <t>req 174803792</t>
  </si>
  <si>
    <t>req 174806611</t>
  </si>
  <si>
    <t>REQ 174820056</t>
  </si>
  <si>
    <t>req 174850832</t>
  </si>
  <si>
    <t>Salt Lake City, UT</t>
  </si>
  <si>
    <t>TV 0100-0100-1544   GAS</t>
  </si>
  <si>
    <t>TV 0100-0100-1544   portion of FOOD</t>
  </si>
  <si>
    <t>TAC 8041 Mjudging card</t>
  </si>
  <si>
    <t>St. Paul, Minnesotqa</t>
  </si>
  <si>
    <t>trip was on 6-22 to 6-29-2023</t>
  </si>
  <si>
    <t>67-3</t>
  </si>
  <si>
    <t>TAC 8041 ON 7-3-2023 STATEMENT</t>
  </si>
  <si>
    <t>trip expense to St. Paul Minnesota</t>
  </si>
  <si>
    <t>TB - reimb advisor for honor cords</t>
  </si>
  <si>
    <t>req 174905068</t>
  </si>
  <si>
    <t>TB - Advance Grpahix</t>
  </si>
  <si>
    <t>req 174912782</t>
  </si>
  <si>
    <t>TB - reimb for pre law conference registration</t>
  </si>
  <si>
    <t>req 174915719</t>
  </si>
  <si>
    <t>REQ 174917579</t>
  </si>
  <si>
    <t>USB; luggage tags; pens</t>
  </si>
  <si>
    <t>req 174970161</t>
  </si>
  <si>
    <t>req 175033262</t>
  </si>
  <si>
    <t>TB - Scarborough Specialites</t>
  </si>
  <si>
    <t>req 175058029</t>
  </si>
  <si>
    <t>REQ 175058816</t>
  </si>
  <si>
    <t>TTUHSC printing   PENDING</t>
  </si>
  <si>
    <t>4-13 TO 4-15 Big Springs, TX</t>
  </si>
  <si>
    <t>competition</t>
  </si>
  <si>
    <t>2-23 TO 2-25 - Odessa</t>
  </si>
  <si>
    <t>0100-3281-0335</t>
  </si>
  <si>
    <t>TB - SCARBOROUGH SPEA</t>
  </si>
  <si>
    <t>REQ 175138044</t>
  </si>
  <si>
    <t>REQ 175140851</t>
  </si>
  <si>
    <t>DP - reimbursement for Top Tier Chaple resv</t>
  </si>
  <si>
    <t>DP - reimburse for banner stand</t>
  </si>
  <si>
    <t>TB - STAPLES</t>
  </si>
  <si>
    <t>req 175146689</t>
  </si>
  <si>
    <t>4-20 - Stephenville, TX</t>
  </si>
  <si>
    <t>3-23 TO 3-25  Sweetwater, TX</t>
  </si>
  <si>
    <t>0100-3282-8236</t>
  </si>
  <si>
    <t>Pcard - Amazon</t>
  </si>
  <si>
    <t>3-30 TO 4-1  Snyder, TX</t>
  </si>
  <si>
    <t>0100-3289-2564</t>
  </si>
  <si>
    <t>TB - ADVANCE GRAPHIX</t>
  </si>
  <si>
    <t>REQ 175343990</t>
  </si>
  <si>
    <t>REQ 175347213</t>
  </si>
  <si>
    <t>DP - reimburse for printing</t>
  </si>
  <si>
    <t>req 175349715</t>
  </si>
  <si>
    <t>AG - t shirts     req 175351363   $334.54 part paid on CORE</t>
  </si>
  <si>
    <t>req 175431891</t>
  </si>
  <si>
    <t>REQ 175458141</t>
  </si>
  <si>
    <t>REQ 175459260</t>
  </si>
  <si>
    <t>TABLE THROWN</t>
  </si>
  <si>
    <t>POLOS</t>
  </si>
  <si>
    <t>REQ 175460216</t>
  </si>
  <si>
    <t>3 BANNERS</t>
  </si>
  <si>
    <t>REQ 175460907</t>
  </si>
  <si>
    <t>REQ 175468137</t>
  </si>
  <si>
    <t>req 175745011</t>
  </si>
  <si>
    <t>Vex Robotics</t>
  </si>
  <si>
    <t>TAC BNB</t>
  </si>
  <si>
    <t>Updated: 08/31/2023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</si>
</sst>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m/d/yy;@"/>
  </numFmts>
  <fonts count="28" x14ac:knownFonts="1">
    <font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Wingdings"/>
      <charset val="2"/>
    </font>
    <font>
      <sz val="8"/>
      <color rgb="FF000000"/>
      <name val="Times New Roman"/>
      <family val="1"/>
    </font>
    <font>
      <sz val="12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color rgb="FF000000"/>
      <name val="DaunPenh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51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4" fontId="0" fillId="0" borderId="0" xfId="0" applyNumberFormat="1"/>
    <xf numFmtId="14" fontId="1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3" fillId="0" borderId="0" xfId="0" applyFont="1"/>
    <xf numFmtId="0" fontId="6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1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/>
    </xf>
    <xf numFmtId="0" fontId="7" fillId="0" borderId="0" xfId="0" applyFont="1"/>
    <xf numFmtId="14" fontId="7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0" fontId="8" fillId="0" borderId="0" xfId="0" applyFon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" fontId="0" fillId="0" borderId="0" xfId="0" applyNumberFormat="1"/>
    <xf numFmtId="0" fontId="0" fillId="2" borderId="0" xfId="0" applyFill="1"/>
    <xf numFmtId="165" fontId="0" fillId="0" borderId="0" xfId="0" applyNumberForma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top" wrapText="1"/>
    </xf>
    <xf numFmtId="165" fontId="1" fillId="0" borderId="0" xfId="0" applyNumberFormat="1" applyFont="1"/>
    <xf numFmtId="165" fontId="4" fillId="0" borderId="0" xfId="0" applyNumberFormat="1" applyFont="1"/>
    <xf numFmtId="165" fontId="8" fillId="0" borderId="0" xfId="0" applyNumberFormat="1" applyFont="1"/>
    <xf numFmtId="0" fontId="0" fillId="0" borderId="0" xfId="0" applyAlignment="1">
      <alignment vertical="center"/>
    </xf>
    <xf numFmtId="16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9" fillId="0" borderId="0" xfId="0" applyFont="1"/>
    <xf numFmtId="165" fontId="2" fillId="0" borderId="0" xfId="0" applyNumberFormat="1" applyFont="1" applyAlignment="1">
      <alignment horizontal="center" vertical="center" wrapText="1"/>
    </xf>
    <xf numFmtId="166" fontId="1" fillId="0" borderId="0" xfId="0" applyNumberFormat="1" applyFont="1"/>
    <xf numFmtId="166" fontId="2" fillId="0" borderId="0" xfId="0" applyNumberFormat="1" applyFont="1"/>
    <xf numFmtId="166" fontId="0" fillId="0" borderId="0" xfId="0" applyNumberFormat="1"/>
    <xf numFmtId="166" fontId="2" fillId="0" borderId="0" xfId="0" applyNumberFormat="1" applyFont="1" applyAlignment="1">
      <alignment horizontal="center"/>
    </xf>
    <xf numFmtId="165" fontId="2" fillId="0" borderId="0" xfId="0" applyNumberFormat="1" applyFont="1"/>
    <xf numFmtId="14" fontId="8" fillId="0" borderId="0" xfId="0" applyNumberFormat="1" applyFont="1"/>
    <xf numFmtId="16" fontId="8" fillId="0" borderId="0" xfId="0" applyNumberFormat="1" applyFont="1"/>
    <xf numFmtId="14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16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6" fillId="0" borderId="0" xfId="0" applyFont="1" applyAlignment="1">
      <alignment vertical="top"/>
    </xf>
    <xf numFmtId="0" fontId="7" fillId="0" borderId="0" xfId="0" applyFont="1" applyAlignment="1">
      <alignment wrapText="1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166" fontId="0" fillId="0" borderId="0" xfId="0" applyNumberFormat="1" applyAlignment="1">
      <alignment vertical="top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4" fontId="0" fillId="0" borderId="4" xfId="0" applyNumberFormat="1" applyBorder="1"/>
    <xf numFmtId="164" fontId="0" fillId="0" borderId="5" xfId="0" applyNumberFormat="1" applyBorder="1"/>
    <xf numFmtId="14" fontId="0" fillId="0" borderId="3" xfId="0" applyNumberFormat="1" applyBorder="1"/>
    <xf numFmtId="0" fontId="0" fillId="0" borderId="10" xfId="0" applyBorder="1"/>
    <xf numFmtId="14" fontId="0" fillId="0" borderId="10" xfId="0" applyNumberFormat="1" applyBorder="1" applyAlignment="1">
      <alignment vertical="top"/>
    </xf>
    <xf numFmtId="14" fontId="0" fillId="0" borderId="7" xfId="0" applyNumberFormat="1" applyBorder="1"/>
    <xf numFmtId="164" fontId="0" fillId="0" borderId="8" xfId="0" applyNumberFormat="1" applyBorder="1"/>
    <xf numFmtId="14" fontId="0" fillId="0" borderId="3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14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wrapText="1"/>
    </xf>
    <xf numFmtId="14" fontId="0" fillId="0" borderId="7" xfId="0" applyNumberFormat="1" applyBorder="1" applyAlignment="1">
      <alignment vertical="top"/>
    </xf>
    <xf numFmtId="164" fontId="0" fillId="0" borderId="8" xfId="0" applyNumberFormat="1" applyBorder="1" applyAlignment="1">
      <alignment vertical="top"/>
    </xf>
    <xf numFmtId="0" fontId="0" fillId="0" borderId="9" xfId="0" applyBorder="1" applyAlignment="1">
      <alignment vertical="top" wrapText="1"/>
    </xf>
    <xf numFmtId="1" fontId="9" fillId="0" borderId="0" xfId="0" applyNumberFormat="1" applyFont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14" fontId="0" fillId="0" borderId="4" xfId="0" applyNumberFormat="1" applyBorder="1" applyAlignment="1">
      <alignment vertical="top"/>
    </xf>
    <xf numFmtId="164" fontId="0" fillId="0" borderId="5" xfId="0" applyNumberFormat="1" applyBorder="1" applyAlignment="1">
      <alignment vertical="top"/>
    </xf>
    <xf numFmtId="14" fontId="0" fillId="0" borderId="6" xfId="0" applyNumberFormat="1" applyBorder="1" applyAlignment="1">
      <alignment horizontal="left" vertical="top" wrapText="1"/>
    </xf>
    <xf numFmtId="165" fontId="0" fillId="0" borderId="0" xfId="0" applyNumberFormat="1" applyAlignment="1">
      <alignment vertical="top" wrapText="1"/>
    </xf>
    <xf numFmtId="0" fontId="0" fillId="0" borderId="6" xfId="0" applyBorder="1" applyAlignment="1">
      <alignment vertical="top" wrapText="1"/>
    </xf>
    <xf numFmtId="14" fontId="7" fillId="0" borderId="4" xfId="0" applyNumberFormat="1" applyFont="1" applyBorder="1"/>
    <xf numFmtId="164" fontId="7" fillId="0" borderId="5" xfId="0" applyNumberFormat="1" applyFont="1" applyBorder="1"/>
    <xf numFmtId="0" fontId="6" fillId="0" borderId="6" xfId="0" applyFont="1" applyBorder="1"/>
    <xf numFmtId="0" fontId="7" fillId="0" borderId="10" xfId="0" applyFont="1" applyBorder="1"/>
    <xf numFmtId="14" fontId="7" fillId="0" borderId="3" xfId="0" applyNumberFormat="1" applyFont="1" applyBorder="1"/>
    <xf numFmtId="0" fontId="7" fillId="0" borderId="9" xfId="0" applyFont="1" applyBorder="1"/>
    <xf numFmtId="164" fontId="0" fillId="3" borderId="0" xfId="0" applyNumberFormat="1" applyFill="1" applyAlignment="1">
      <alignment vertical="top"/>
    </xf>
    <xf numFmtId="164" fontId="0" fillId="3" borderId="0" xfId="0" applyNumberFormat="1" applyFill="1"/>
    <xf numFmtId="164" fontId="8" fillId="0" borderId="0" xfId="0" applyNumberFormat="1" applyFont="1" applyAlignment="1">
      <alignment vertical="top"/>
    </xf>
    <xf numFmtId="0" fontId="7" fillId="2" borderId="0" xfId="0" applyFont="1" applyFill="1"/>
    <xf numFmtId="14" fontId="7" fillId="0" borderId="7" xfId="0" applyNumberFormat="1" applyFont="1" applyBorder="1"/>
    <xf numFmtId="164" fontId="7" fillId="0" borderId="8" xfId="0" applyNumberFormat="1" applyFont="1" applyBorder="1"/>
    <xf numFmtId="14" fontId="0" fillId="0" borderId="6" xfId="0" applyNumberFormat="1" applyBorder="1" applyAlignment="1">
      <alignment wrapText="1"/>
    </xf>
    <xf numFmtId="14" fontId="0" fillId="0" borderId="9" xfId="0" applyNumberFormat="1" applyBorder="1" applyAlignment="1">
      <alignment wrapText="1"/>
    </xf>
    <xf numFmtId="14" fontId="0" fillId="0" borderId="10" xfId="0" applyNumberFormat="1" applyBorder="1"/>
    <xf numFmtId="0" fontId="8" fillId="0" borderId="0" xfId="0" applyFont="1" applyAlignment="1">
      <alignment wrapText="1"/>
    </xf>
    <xf numFmtId="43" fontId="8" fillId="0" borderId="0" xfId="0" applyNumberFormat="1" applyFont="1"/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65" fontId="7" fillId="0" borderId="0" xfId="0" applyNumberFormat="1" applyFont="1"/>
    <xf numFmtId="0" fontId="0" fillId="4" borderId="0" xfId="0" applyFill="1" applyAlignment="1">
      <alignment vertical="center"/>
    </xf>
    <xf numFmtId="0" fontId="9" fillId="4" borderId="0" xfId="0" applyFont="1" applyFill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4" fontId="8" fillId="0" borderId="0" xfId="2" applyFont="1" applyFill="1"/>
    <xf numFmtId="44" fontId="0" fillId="0" borderId="0" xfId="2" applyFont="1"/>
    <xf numFmtId="44" fontId="0" fillId="0" borderId="11" xfId="2" applyFont="1" applyBorder="1"/>
    <xf numFmtId="1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14" fontId="8" fillId="0" borderId="12" xfId="0" applyNumberFormat="1" applyFont="1" applyBorder="1"/>
    <xf numFmtId="164" fontId="8" fillId="0" borderId="13" xfId="0" applyNumberFormat="1" applyFont="1" applyBorder="1"/>
    <xf numFmtId="0" fontId="0" fillId="0" borderId="14" xfId="0" applyBorder="1"/>
    <xf numFmtId="14" fontId="8" fillId="0" borderId="15" xfId="0" applyNumberFormat="1" applyFont="1" applyBorder="1"/>
    <xf numFmtId="0" fontId="0" fillId="0" borderId="16" xfId="0" applyBorder="1"/>
    <xf numFmtId="14" fontId="8" fillId="0" borderId="17" xfId="0" applyNumberFormat="1" applyFont="1" applyBorder="1"/>
    <xf numFmtId="164" fontId="8" fillId="0" borderId="11" xfId="0" applyNumberFormat="1" applyFont="1" applyBorder="1"/>
    <xf numFmtId="0" fontId="0" fillId="0" borderId="18" xfId="0" applyBorder="1"/>
    <xf numFmtId="0" fontId="14" fillId="0" borderId="1" xfId="1" applyFill="1" applyBorder="1" applyAlignment="1">
      <alignment vertical="center" wrapText="1"/>
    </xf>
    <xf numFmtId="0" fontId="14" fillId="0" borderId="1" xfId="1" applyBorder="1" applyAlignment="1">
      <alignment vertical="center" wrapText="1"/>
    </xf>
    <xf numFmtId="164" fontId="15" fillId="0" borderId="1" xfId="0" applyNumberFormat="1" applyFont="1" applyBorder="1" applyAlignment="1">
      <alignment vertical="center"/>
    </xf>
    <xf numFmtId="0" fontId="14" fillId="0" borderId="0" xfId="1" applyFill="1" applyBorder="1"/>
    <xf numFmtId="0" fontId="0" fillId="4" borderId="21" xfId="0" applyFill="1" applyBorder="1" applyAlignment="1">
      <alignment vertical="center"/>
    </xf>
    <xf numFmtId="0" fontId="2" fillId="4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14" fillId="0" borderId="0" xfId="1" applyFill="1"/>
    <xf numFmtId="0" fontId="16" fillId="0" borderId="0" xfId="0" applyFont="1"/>
    <xf numFmtId="164" fontId="0" fillId="0" borderId="25" xfId="0" applyNumberFormat="1" applyBorder="1" applyAlignment="1">
      <alignment vertical="center"/>
    </xf>
    <xf numFmtId="0" fontId="14" fillId="0" borderId="0" xfId="1"/>
    <xf numFmtId="0" fontId="0" fillId="0" borderId="21" xfId="0" applyBorder="1"/>
    <xf numFmtId="164" fontId="0" fillId="0" borderId="3" xfId="0" applyNumberFormat="1" applyBorder="1" applyAlignment="1">
      <alignment vertical="center"/>
    </xf>
    <xf numFmtId="0" fontId="0" fillId="0" borderId="21" xfId="0" applyBorder="1" applyAlignment="1">
      <alignment horizontal="center"/>
    </xf>
    <xf numFmtId="164" fontId="0" fillId="0" borderId="2" xfId="0" applyNumberFormat="1" applyBorder="1" applyAlignment="1">
      <alignment vertical="center"/>
    </xf>
    <xf numFmtId="164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0" fillId="6" borderId="0" xfId="0" applyFill="1" applyAlignment="1">
      <alignment vertical="center"/>
    </xf>
    <xf numFmtId="164" fontId="6" fillId="0" borderId="0" xfId="2" applyNumberFormat="1" applyFont="1"/>
    <xf numFmtId="0" fontId="17" fillId="4" borderId="26" xfId="0" applyFont="1" applyFill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9" fillId="0" borderId="0" xfId="0" applyFont="1"/>
    <xf numFmtId="165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2" borderId="0" xfId="0" applyFill="1" applyAlignment="1">
      <alignment wrapText="1"/>
    </xf>
    <xf numFmtId="164" fontId="0" fillId="2" borderId="0" xfId="0" applyNumberFormat="1" applyFill="1"/>
    <xf numFmtId="0" fontId="15" fillId="0" borderId="0" xfId="0" applyFont="1"/>
    <xf numFmtId="14" fontId="0" fillId="2" borderId="0" xfId="0" applyNumberFormat="1" applyFill="1"/>
    <xf numFmtId="44" fontId="0" fillId="0" borderId="0" xfId="0" applyNumberFormat="1"/>
    <xf numFmtId="0" fontId="12" fillId="2" borderId="0" xfId="0" applyFont="1" applyFill="1" applyAlignment="1">
      <alignment vertical="center"/>
    </xf>
    <xf numFmtId="44" fontId="0" fillId="0" borderId="11" xfId="0" applyNumberFormat="1" applyBorder="1"/>
    <xf numFmtId="0" fontId="0" fillId="7" borderId="0" xfId="0" applyFill="1" applyAlignment="1">
      <alignment vertical="center"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center"/>
    </xf>
    <xf numFmtId="0" fontId="0" fillId="8" borderId="0" xfId="0" applyFill="1" applyAlignment="1">
      <alignment vertical="center"/>
    </xf>
    <xf numFmtId="44" fontId="0" fillId="0" borderId="0" xfId="2" applyFont="1" applyFill="1"/>
    <xf numFmtId="43" fontId="0" fillId="0" borderId="0" xfId="0" applyNumberFormat="1"/>
    <xf numFmtId="0" fontId="0" fillId="0" borderId="11" xfId="0" applyBorder="1"/>
    <xf numFmtId="0" fontId="14" fillId="0" borderId="0" xfId="1" applyFill="1" applyBorder="1" applyAlignment="1">
      <alignment horizontal="left" vertical="center" wrapText="1"/>
    </xf>
    <xf numFmtId="164" fontId="0" fillId="0" borderId="19" xfId="0" applyNumberFormat="1" applyBorder="1" applyAlignment="1">
      <alignment horizontal="right" vertical="center" wrapText="1"/>
    </xf>
    <xf numFmtId="164" fontId="6" fillId="0" borderId="19" xfId="0" applyNumberFormat="1" applyFont="1" applyBorder="1" applyAlignment="1">
      <alignment horizontal="right" vertical="center" wrapText="1"/>
    </xf>
    <xf numFmtId="164" fontId="0" fillId="0" borderId="22" xfId="0" applyNumberFormat="1" applyBorder="1" applyAlignment="1">
      <alignment horizontal="right" vertical="center" wrapText="1"/>
    </xf>
    <xf numFmtId="164" fontId="0" fillId="0" borderId="21" xfId="0" applyNumberFormat="1" applyBorder="1" applyAlignment="1">
      <alignment horizontal="center" vertical="center" wrapText="1"/>
    </xf>
    <xf numFmtId="8" fontId="0" fillId="0" borderId="0" xfId="0" applyNumberFormat="1" applyAlignment="1">
      <alignment horizontal="left"/>
    </xf>
    <xf numFmtId="0" fontId="0" fillId="0" borderId="0" xfId="2" applyNumberFormat="1" applyFont="1" applyAlignment="1">
      <alignment horizontal="left"/>
    </xf>
    <xf numFmtId="0" fontId="0" fillId="0" borderId="0" xfId="0" applyAlignment="1">
      <alignment horizontal="right" vertical="top" wrapText="1"/>
    </xf>
    <xf numFmtId="0" fontId="14" fillId="0" borderId="0" xfId="1" applyFill="1" applyAlignment="1">
      <alignment wrapText="1"/>
    </xf>
    <xf numFmtId="0" fontId="14" fillId="0" borderId="21" xfId="1" applyFill="1" applyBorder="1" applyAlignment="1">
      <alignment vertical="center" wrapText="1"/>
    </xf>
    <xf numFmtId="164" fontId="0" fillId="0" borderId="21" xfId="0" applyNumberForma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6" fillId="0" borderId="24" xfId="0" applyNumberFormat="1" applyFont="1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14" fontId="2" fillId="0" borderId="0" xfId="0" applyNumberFormat="1" applyFont="1" applyAlignment="1">
      <alignment wrapText="1"/>
    </xf>
    <xf numFmtId="164" fontId="0" fillId="0" borderId="13" xfId="0" applyNumberFormat="1" applyBorder="1" applyAlignment="1">
      <alignment vertical="center"/>
    </xf>
    <xf numFmtId="164" fontId="6" fillId="0" borderId="13" xfId="0" applyNumberFormat="1" applyFon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6" fillId="0" borderId="31" xfId="0" applyNumberFormat="1" applyFont="1" applyBorder="1" applyAlignment="1">
      <alignment vertical="center"/>
    </xf>
    <xf numFmtId="164" fontId="0" fillId="0" borderId="26" xfId="0" applyNumberFormat="1" applyBorder="1" applyAlignment="1">
      <alignment vertical="center"/>
    </xf>
    <xf numFmtId="0" fontId="14" fillId="0" borderId="0" xfId="1" applyFill="1" applyBorder="1" applyAlignment="1">
      <alignment vertical="center" wrapText="1"/>
    </xf>
    <xf numFmtId="0" fontId="14" fillId="0" borderId="32" xfId="1" applyFill="1" applyBorder="1" applyAlignment="1">
      <alignment vertical="center" wrapText="1"/>
    </xf>
    <xf numFmtId="0" fontId="14" fillId="9" borderId="1" xfId="1" applyFill="1" applyBorder="1" applyAlignment="1">
      <alignment vertical="center" wrapText="1"/>
    </xf>
    <xf numFmtId="164" fontId="0" fillId="9" borderId="1" xfId="0" applyNumberFormat="1" applyFill="1" applyBorder="1" applyAlignment="1">
      <alignment vertical="center"/>
    </xf>
    <xf numFmtId="164" fontId="6" fillId="9" borderId="1" xfId="0" applyNumberFormat="1" applyFont="1" applyFill="1" applyBorder="1" applyAlignment="1">
      <alignment vertical="center"/>
    </xf>
    <xf numFmtId="164" fontId="15" fillId="9" borderId="1" xfId="0" applyNumberFormat="1" applyFont="1" applyFill="1" applyBorder="1" applyAlignment="1">
      <alignment vertical="center"/>
    </xf>
    <xf numFmtId="164" fontId="0" fillId="9" borderId="2" xfId="0" applyNumberFormat="1" applyFill="1" applyBorder="1" applyAlignment="1">
      <alignment vertical="center"/>
    </xf>
    <xf numFmtId="164" fontId="0" fillId="9" borderId="21" xfId="0" applyNumberFormat="1" applyFill="1" applyBorder="1" applyAlignment="1">
      <alignment horizontal="center" vertical="center"/>
    </xf>
    <xf numFmtId="0" fontId="0" fillId="9" borderId="0" xfId="0" applyFill="1"/>
    <xf numFmtId="0" fontId="0" fillId="9" borderId="21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17" fillId="9" borderId="26" xfId="0" applyFont="1" applyFill="1" applyBorder="1" applyAlignment="1">
      <alignment vertical="center"/>
    </xf>
    <xf numFmtId="0" fontId="0" fillId="9" borderId="21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10" borderId="0" xfId="0" applyFill="1" applyAlignment="1">
      <alignment vertical="center" wrapText="1"/>
    </xf>
    <xf numFmtId="0" fontId="14" fillId="10" borderId="0" xfId="1" applyFill="1" applyAlignment="1">
      <alignment vertical="center" wrapText="1"/>
    </xf>
    <xf numFmtId="164" fontId="0" fillId="10" borderId="1" xfId="0" applyNumberFormat="1" applyFill="1" applyBorder="1" applyAlignment="1">
      <alignment vertical="center"/>
    </xf>
    <xf numFmtId="164" fontId="6" fillId="10" borderId="1" xfId="0" applyNumberFormat="1" applyFont="1" applyFill="1" applyBorder="1" applyAlignment="1">
      <alignment vertical="center"/>
    </xf>
    <xf numFmtId="164" fontId="0" fillId="10" borderId="2" xfId="0" applyNumberFormat="1" applyFill="1" applyBorder="1" applyAlignment="1">
      <alignment vertical="center"/>
    </xf>
    <xf numFmtId="164" fontId="0" fillId="10" borderId="21" xfId="0" applyNumberFormat="1" applyFill="1" applyBorder="1" applyAlignment="1">
      <alignment horizontal="center" vertical="center"/>
    </xf>
    <xf numFmtId="0" fontId="0" fillId="10" borderId="21" xfId="0" applyFill="1" applyBorder="1"/>
    <xf numFmtId="0" fontId="0" fillId="10" borderId="21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17" fillId="10" borderId="26" xfId="0" applyFont="1" applyFill="1" applyBorder="1" applyAlignment="1">
      <alignment vertical="center"/>
    </xf>
    <xf numFmtId="0" fontId="0" fillId="10" borderId="21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1" fillId="9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0" fillId="10" borderId="29" xfId="0" applyFill="1" applyBorder="1" applyAlignment="1">
      <alignment horizontal="center"/>
    </xf>
    <xf numFmtId="165" fontId="0" fillId="10" borderId="21" xfId="0" applyNumberFormat="1" applyFill="1" applyBorder="1" applyAlignment="1">
      <alignment horizontal="center" vertical="center"/>
    </xf>
    <xf numFmtId="165" fontId="0" fillId="10" borderId="28" xfId="0" applyNumberFormat="1" applyFill="1" applyBorder="1" applyAlignment="1">
      <alignment horizontal="center" vertical="center"/>
    </xf>
    <xf numFmtId="0" fontId="14" fillId="10" borderId="1" xfId="1" applyFill="1" applyBorder="1" applyAlignment="1">
      <alignment vertical="center" wrapText="1"/>
    </xf>
    <xf numFmtId="0" fontId="0" fillId="10" borderId="0" xfId="0" applyFill="1"/>
    <xf numFmtId="0" fontId="0" fillId="10" borderId="0" xfId="0" applyFill="1" applyAlignment="1">
      <alignment horizontal="center"/>
    </xf>
    <xf numFmtId="0" fontId="14" fillId="10" borderId="0" xfId="1" applyFill="1"/>
    <xf numFmtId="0" fontId="18" fillId="10" borderId="26" xfId="0" applyFont="1" applyFill="1" applyBorder="1" applyAlignment="1">
      <alignment vertical="center"/>
    </xf>
    <xf numFmtId="0" fontId="6" fillId="10" borderId="21" xfId="0" applyFont="1" applyFill="1" applyBorder="1"/>
    <xf numFmtId="0" fontId="6" fillId="10" borderId="21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/>
    </xf>
    <xf numFmtId="0" fontId="6" fillId="10" borderId="26" xfId="0" applyFont="1" applyFill="1" applyBorder="1" applyAlignment="1">
      <alignment horizontal="center"/>
    </xf>
    <xf numFmtId="164" fontId="7" fillId="10" borderId="1" xfId="0" applyNumberFormat="1" applyFont="1" applyFill="1" applyBorder="1" applyAlignment="1">
      <alignment vertical="center"/>
    </xf>
    <xf numFmtId="164" fontId="7" fillId="10" borderId="21" xfId="0" applyNumberFormat="1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vertical="center"/>
    </xf>
    <xf numFmtId="0" fontId="7" fillId="10" borderId="0" xfId="0" applyFont="1" applyFill="1" applyAlignment="1">
      <alignment vertical="center"/>
    </xf>
    <xf numFmtId="0" fontId="14" fillId="9" borderId="20" xfId="1" applyFill="1" applyBorder="1" applyAlignment="1">
      <alignment vertical="center" wrapText="1"/>
    </xf>
    <xf numFmtId="0" fontId="22" fillId="0" borderId="0" xfId="0" applyFont="1"/>
    <xf numFmtId="44" fontId="0" fillId="0" borderId="0" xfId="2" applyFont="1" applyBorder="1"/>
    <xf numFmtId="0" fontId="19" fillId="0" borderId="0" xfId="0" applyFont="1" applyAlignment="1">
      <alignment vertical="top" wrapText="1"/>
    </xf>
    <xf numFmtId="0" fontId="24" fillId="0" borderId="1" xfId="1" applyFont="1" applyFill="1" applyBorder="1" applyAlignment="1">
      <alignment vertical="center" wrapText="1"/>
    </xf>
    <xf numFmtId="164" fontId="19" fillId="0" borderId="1" xfId="0" applyNumberFormat="1" applyFont="1" applyBorder="1" applyAlignment="1">
      <alignment vertical="center"/>
    </xf>
    <xf numFmtId="164" fontId="19" fillId="0" borderId="2" xfId="0" applyNumberFormat="1" applyFont="1" applyBorder="1" applyAlignment="1">
      <alignment vertical="center"/>
    </xf>
    <xf numFmtId="164" fontId="19" fillId="0" borderId="21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4" fillId="0" borderId="23" xfId="1" applyFill="1" applyBorder="1" applyAlignment="1">
      <alignment vertical="center" wrapText="1"/>
    </xf>
    <xf numFmtId="164" fontId="0" fillId="0" borderId="23" xfId="0" applyNumberFormat="1" applyBorder="1" applyAlignment="1">
      <alignment vertical="center"/>
    </xf>
    <xf numFmtId="164" fontId="6" fillId="0" borderId="23" xfId="0" applyNumberFormat="1" applyFon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2" fillId="4" borderId="1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9" borderId="27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9" fillId="4" borderId="21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44" fontId="8" fillId="0" borderId="0" xfId="2" applyFont="1"/>
    <xf numFmtId="44" fontId="8" fillId="0" borderId="11" xfId="2" applyFont="1" applyBorder="1"/>
    <xf numFmtId="44" fontId="0" fillId="0" borderId="0" xfId="0" applyNumberFormat="1" applyAlignment="1">
      <alignment vertical="top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8" fontId="0" fillId="0" borderId="0" xfId="0" applyNumberFormat="1"/>
    <xf numFmtId="0" fontId="0" fillId="0" borderId="34" xfId="0" applyBorder="1"/>
    <xf numFmtId="164" fontId="27" fillId="0" borderId="1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 wrapText="1"/>
    </xf>
    <xf numFmtId="44" fontId="0" fillId="0" borderId="0" xfId="2" applyFont="1" applyAlignment="1">
      <alignment vertical="top"/>
    </xf>
    <xf numFmtId="0" fontId="1" fillId="11" borderId="1" xfId="0" applyFont="1" applyFill="1" applyBorder="1" applyAlignment="1">
      <alignment vertical="center" wrapText="1"/>
    </xf>
    <xf numFmtId="164" fontId="0" fillId="11" borderId="1" xfId="0" applyNumberFormat="1" applyFill="1" applyBorder="1" applyAlignment="1">
      <alignment vertical="center"/>
    </xf>
    <xf numFmtId="164" fontId="6" fillId="11" borderId="1" xfId="0" applyNumberFormat="1" applyFont="1" applyFill="1" applyBorder="1" applyAlignment="1">
      <alignment vertical="center"/>
    </xf>
    <xf numFmtId="164" fontId="15" fillId="11" borderId="1" xfId="0" applyNumberFormat="1" applyFont="1" applyFill="1" applyBorder="1" applyAlignment="1">
      <alignment vertical="center"/>
    </xf>
    <xf numFmtId="164" fontId="0" fillId="11" borderId="2" xfId="0" applyNumberFormat="1" applyFill="1" applyBorder="1" applyAlignment="1">
      <alignment vertical="center"/>
    </xf>
    <xf numFmtId="164" fontId="0" fillId="11" borderId="21" xfId="0" applyNumberFormat="1" applyFill="1" applyBorder="1" applyAlignment="1">
      <alignment horizontal="center" vertical="center"/>
    </xf>
    <xf numFmtId="165" fontId="0" fillId="11" borderId="21" xfId="0" applyNumberFormat="1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11" borderId="27" xfId="0" applyFill="1" applyBorder="1" applyAlignment="1">
      <alignment vertical="center"/>
    </xf>
    <xf numFmtId="0" fontId="0" fillId="11" borderId="21" xfId="0" applyFill="1" applyBorder="1" applyAlignment="1">
      <alignment vertical="center"/>
    </xf>
    <xf numFmtId="0" fontId="0" fillId="11" borderId="0" xfId="0" applyFill="1" applyAlignment="1">
      <alignment vertical="center"/>
    </xf>
    <xf numFmtId="0" fontId="14" fillId="11" borderId="1" xfId="1" applyFill="1" applyBorder="1" applyAlignment="1">
      <alignment vertical="center" wrapText="1"/>
    </xf>
    <xf numFmtId="0" fontId="0" fillId="11" borderId="0" xfId="0" applyFill="1" applyAlignment="1">
      <alignment horizontal="center"/>
    </xf>
    <xf numFmtId="0" fontId="0" fillId="11" borderId="0" xfId="0" applyFill="1"/>
    <xf numFmtId="0" fontId="0" fillId="11" borderId="33" xfId="0" applyFill="1" applyBorder="1" applyAlignment="1">
      <alignment horizontal="center"/>
    </xf>
    <xf numFmtId="0" fontId="1" fillId="12" borderId="1" xfId="0" applyFont="1" applyFill="1" applyBorder="1" applyAlignment="1">
      <alignment vertical="center" wrapText="1"/>
    </xf>
    <xf numFmtId="164" fontId="0" fillId="12" borderId="1" xfId="0" applyNumberFormat="1" applyFill="1" applyBorder="1" applyAlignment="1">
      <alignment vertical="center"/>
    </xf>
    <xf numFmtId="164" fontId="6" fillId="12" borderId="1" xfId="0" applyNumberFormat="1" applyFont="1" applyFill="1" applyBorder="1" applyAlignment="1">
      <alignment vertical="center"/>
    </xf>
    <xf numFmtId="164" fontId="0" fillId="12" borderId="2" xfId="0" applyNumberFormat="1" applyFill="1" applyBorder="1" applyAlignment="1">
      <alignment vertical="center"/>
    </xf>
    <xf numFmtId="164" fontId="0" fillId="12" borderId="21" xfId="0" applyNumberFormat="1" applyFill="1" applyBorder="1" applyAlignment="1">
      <alignment horizontal="center" vertical="center"/>
    </xf>
    <xf numFmtId="165" fontId="0" fillId="12" borderId="21" xfId="0" applyNumberFormat="1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12" borderId="27" xfId="0" applyFill="1" applyBorder="1" applyAlignment="1">
      <alignment vertical="center"/>
    </xf>
    <xf numFmtId="0" fontId="0" fillId="12" borderId="21" xfId="0" applyFill="1" applyBorder="1" applyAlignment="1">
      <alignment vertical="center"/>
    </xf>
    <xf numFmtId="0" fontId="0" fillId="12" borderId="0" xfId="0" applyFill="1" applyAlignment="1">
      <alignment vertical="center"/>
    </xf>
    <xf numFmtId="164" fontId="15" fillId="12" borderId="1" xfId="0" applyNumberFormat="1" applyFont="1" applyFill="1" applyBorder="1" applyAlignment="1">
      <alignment vertical="center"/>
    </xf>
    <xf numFmtId="0" fontId="14" fillId="12" borderId="0" xfId="1" applyFill="1"/>
    <xf numFmtId="165" fontId="0" fillId="12" borderId="28" xfId="0" applyNumberFormat="1" applyFill="1" applyBorder="1" applyAlignment="1">
      <alignment horizontal="center" vertical="center"/>
    </xf>
    <xf numFmtId="0" fontId="14" fillId="12" borderId="1" xfId="1" applyFill="1" applyBorder="1" applyAlignment="1">
      <alignment vertical="center" wrapText="1"/>
    </xf>
    <xf numFmtId="0" fontId="13" fillId="12" borderId="1" xfId="0" applyFont="1" applyFill="1" applyBorder="1" applyAlignment="1">
      <alignment vertical="center" wrapText="1"/>
    </xf>
    <xf numFmtId="164" fontId="7" fillId="12" borderId="1" xfId="0" applyNumberFormat="1" applyFont="1" applyFill="1" applyBorder="1" applyAlignment="1">
      <alignment vertical="center"/>
    </xf>
    <xf numFmtId="164" fontId="7" fillId="12" borderId="2" xfId="0" applyNumberFormat="1" applyFont="1" applyFill="1" applyBorder="1" applyAlignment="1">
      <alignment vertical="center"/>
    </xf>
    <xf numFmtId="164" fontId="7" fillId="12" borderId="21" xfId="0" applyNumberFormat="1" applyFont="1" applyFill="1" applyBorder="1" applyAlignment="1">
      <alignment horizontal="center" vertical="center"/>
    </xf>
    <xf numFmtId="0" fontId="7" fillId="12" borderId="27" xfId="0" applyFont="1" applyFill="1" applyBorder="1" applyAlignment="1">
      <alignment vertical="center"/>
    </xf>
    <xf numFmtId="0" fontId="7" fillId="12" borderId="21" xfId="0" applyFont="1" applyFill="1" applyBorder="1" applyAlignment="1">
      <alignment vertical="center"/>
    </xf>
    <xf numFmtId="0" fontId="7" fillId="12" borderId="0" xfId="0" applyFont="1" applyFill="1" applyAlignment="1">
      <alignment vertical="center"/>
    </xf>
    <xf numFmtId="0" fontId="14" fillId="12" borderId="0" xfId="1" applyFill="1" applyBorder="1"/>
    <xf numFmtId="0" fontId="14" fillId="11" borderId="20" xfId="1" applyFill="1" applyBorder="1" applyAlignment="1">
      <alignment wrapText="1"/>
    </xf>
    <xf numFmtId="0" fontId="0" fillId="11" borderId="0" xfId="0" applyFill="1" applyAlignment="1">
      <alignment horizontal="center" vertical="center"/>
    </xf>
    <xf numFmtId="165" fontId="0" fillId="11" borderId="28" xfId="0" applyNumberFormat="1" applyFill="1" applyBorder="1" applyAlignment="1">
      <alignment horizontal="center" vertical="center"/>
    </xf>
    <xf numFmtId="0" fontId="14" fillId="11" borderId="0" xfId="1" applyFill="1"/>
    <xf numFmtId="0" fontId="0" fillId="0" borderId="11" xfId="0" applyBorder="1" applyAlignment="1">
      <alignment horizontal="left"/>
    </xf>
    <xf numFmtId="164" fontId="26" fillId="0" borderId="0" xfId="0" applyNumberFormat="1" applyFont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4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9" fillId="2" borderId="0" xfId="0" applyFont="1" applyFill="1" applyAlignment="1">
      <alignment horizontal="center" wrapText="1"/>
    </xf>
  </cellXfs>
  <cellStyles count="3">
    <cellStyle name="Currency" xfId="2" builtinId="4"/>
    <cellStyle name="Hyperlink" xfId="1" builtinId="8"/>
    <cellStyle name="Normal" xfId="0" builtinId="0"/>
  </cellStyles>
  <dxfs count="1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externalLink" Target="externalLinks/externalLink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calcChain" Target="calcChain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3-Graduate-O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 Orgs"/>
      <sheetName val="AEGSO"/>
      <sheetName val="AECGO"/>
      <sheetName val="ARMA"/>
      <sheetName val="TTUAB"/>
      <sheetName val="ANRS"/>
      <sheetName val="BGSA"/>
      <sheetName val="BOSS"/>
      <sheetName val="Cefiro"/>
      <sheetName val="CEGSA"/>
      <sheetName val="CGSO"/>
      <sheetName val="CPGSC"/>
      <sheetName val="EGSO"/>
      <sheetName val="FSS"/>
      <sheetName val="GCC"/>
      <sheetName val="GHRMS"/>
      <sheetName val="GNO"/>
      <sheetName val="GOCPS"/>
      <sheetName val="GSAL"/>
      <sheetName val="HGSO"/>
      <sheetName val="HDFS-GSA"/>
      <sheetName val="HFES"/>
      <sheetName val="LESETAC"/>
      <sheetName val="MHSA"/>
      <sheetName val="RGA"/>
      <sheetName val="Red2Black"/>
      <sheetName val="SPE"/>
      <sheetName val="SA-TIEHH"/>
      <sheetName val="SCAMS"/>
      <sheetName val="TASM"/>
      <sheetName val="TPC"/>
      <sheetName val="Zamo"/>
      <sheetName val="Misc"/>
      <sheetName val="Cont"/>
      <sheetName val="PGSA"/>
    </sheetNames>
    <sheetDataSet>
      <sheetData sheetId="0">
        <row r="38">
          <cell r="B38">
            <v>650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avis, Teresa Y" id="{69189AA9-0B03-483B-8352-14637B9A9C88}" userId="S::teresa.y.davis@ttu.edu::7362e2fb-8a3a-4449-a53a-cce3a3c5a7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2-09-20T16:04:12.42" personId="{69189AA9-0B03-483B-8352-14637B9A9C88}" id="{6DF24A77-56B2-4134-B60C-4F7506404CC4}">
    <text>FROZEN</text>
  </threadedComment>
  <threadedComment ref="H5" dT="2022-06-28T20:07:18.81" personId="{69189AA9-0B03-483B-8352-14637B9A9C88}" id="{ACDDBB9E-30FC-45EC-9A2D-9A98F777A045}">
    <text>FROZEN</text>
  </threadedComment>
  <threadedComment ref="I5" dT="2022-09-01T21:28:20.05" personId="{69189AA9-0B03-483B-8352-14637B9A9C88}" id="{CCBE999F-8AEC-4B65-949E-6657F9AC2A0F}">
    <text>FROZEN</text>
  </threadedComment>
  <threadedComment ref="B7" dT="2022-09-20T19:06:07.00" personId="{69189AA9-0B03-483B-8352-14637B9A9C88}" id="{21FDDDDB-FA6D-4FB4-8832-47A5D8965F10}">
    <text>DID NOT APPLY FY23</text>
  </threadedComment>
  <threadedComment ref="B10" dT="2022-09-20T19:13:20.33" personId="{69189AA9-0B03-483B-8352-14637B9A9C88}" id="{C676C594-4DC0-4381-8B7E-F15EF335162E}">
    <text>Did not apply/last funding in 22</text>
  </threadedComment>
  <threadedComment ref="B11" dT="2022-09-20T19:32:10.32" personId="{69189AA9-0B03-483B-8352-14637B9A9C88}" id="{C95B378B-0828-4912-A41D-596287E0E22C}">
    <text>Did not apply</text>
  </threadedComment>
  <threadedComment ref="B14" dT="2022-09-20T19:17:56.74" personId="{69189AA9-0B03-483B-8352-14637B9A9C88}" id="{C315A61C-9B11-4739-B202-532BD75FC57A}">
    <text>DID NOT ATTEND FUNDING INTERVIEW</text>
  </threadedComment>
  <threadedComment ref="J15" dT="2022-09-26T21:48:33.55" personId="{69189AA9-0B03-483B-8352-14637B9A9C88}" id="{B75CDAB6-84A9-471B-8CD8-A3CA98F90A1B}">
    <text>Emailed on 9-26 about training</text>
  </threadedComment>
  <threadedComment ref="B16" dT="2022-09-20T16:14:50.75" personId="{69189AA9-0B03-483B-8352-14637B9A9C88}" id="{2D88AFD3-963D-425E-B60B-61169E60CF47}">
    <text>FROZEN</text>
  </threadedComment>
  <threadedComment ref="H16" dT="2022-06-28T20:14:45.84" personId="{69189AA9-0B03-483B-8352-14637B9A9C88}" id="{490542BE-93F5-4A58-8351-1D5E42CB3644}">
    <text>FROZEN</text>
  </threadedComment>
  <threadedComment ref="H16" dT="2022-09-01T20:59:22.73" personId="{69189AA9-0B03-483B-8352-14637B9A9C88}" id="{F6902281-77BC-4647-B9FB-9BB7D8418188}" parentId="{490542BE-93F5-4A58-8351-1D5E42CB3644}">
    <text>not listed in TC</text>
  </threadedComment>
  <threadedComment ref="B30" dT="2022-09-20T19:34:01.47" personId="{69189AA9-0B03-483B-8352-14637B9A9C88}" id="{8DFEFA2F-5F02-4467-8B3F-465E67887BD6}">
    <text>Did not apply</text>
  </threadedComment>
  <threadedComment ref="J32" dT="2022-09-26T21:51:09.00" personId="{69189AA9-0B03-483B-8352-14637B9A9C88}" id="{31639D03-326F-49EB-ADD5-3ABDC9A8A48D}">
    <text>Email about training</text>
  </threadedComment>
  <threadedComment ref="B38" dT="2022-07-18T17:10:23.79" personId="{69189AA9-0B03-483B-8352-14637B9A9C88}" id="{30C3A99A-5121-47FB-A69A-9F898E0C54D4}">
    <text>FROZEN/INACTIVE</text>
  </threadedComment>
  <threadedComment ref="I38" dT="2022-09-01T21:27:22.01" personId="{69189AA9-0B03-483B-8352-14637B9A9C88}" id="{B1ED8EAC-9613-4B1C-945D-9FB0DC4A4A97}">
    <text>FROZEN</text>
  </threadedComment>
  <threadedComment ref="J39" dT="2022-09-26T21:55:55.98" personId="{69189AA9-0B03-483B-8352-14637B9A9C88}" id="{9BE66A7F-205F-4D85-9C97-6BD06885C652}">
    <text>Emailed about training</text>
  </threadedComment>
  <threadedComment ref="B41" dT="2022-09-20T19:36:00.65" personId="{69189AA9-0B03-483B-8352-14637B9A9C88}" id="{C612ACDC-4E54-4CDF-81B5-782A6C1EA6FC}">
    <text>Did not apply</text>
  </threadedComment>
  <threadedComment ref="B42" dT="2022-07-18T18:48:50.45" personId="{69189AA9-0B03-483B-8352-14637B9A9C88}" id="{1525EB88-6469-4194-9A1D-93D185CD29A1}">
    <text>FROZEN</text>
  </threadedComment>
  <threadedComment ref="I42" dT="2022-09-01T21:26:21.91" personId="{69189AA9-0B03-483B-8352-14637B9A9C88}" id="{B6344A45-6547-4B33-8AD6-A4407E8967B5}">
    <text>ck TC, FROZEN</text>
  </threadedComment>
  <threadedComment ref="B44" dT="2023-04-18T21:00:06.52" personId="{69189AA9-0B03-483B-8352-14637B9A9C88}" id="{635799D8-DB0F-49F1-852A-5F6CE9B931A7}">
    <text>Received 1000.00 in core values</text>
  </threadedComment>
  <threadedComment ref="B47" dT="2022-07-18T20:09:23.50" personId="{69189AA9-0B03-483B-8352-14637B9A9C88}" id="{1AC3EA8C-5ED0-40B3-B205-7F48550AB28A}">
    <text>FROZEN</text>
  </threadedComment>
  <threadedComment ref="I47" dT="2022-09-01T21:25:00.45" personId="{69189AA9-0B03-483B-8352-14637B9A9C88}" id="{621AF168-5681-4A04-AEE7-1F11628D7667}">
    <text>ck TC, no response</text>
  </threadedComment>
  <threadedComment ref="I47" dT="2022-09-01T21:26:52.03" personId="{69189AA9-0B03-483B-8352-14637B9A9C88}" id="{AAFEFDEE-303B-4F34-95D0-6060EC442A4C}" parentId="{621AF168-5681-4A04-AEE7-1F11628D7667}">
    <text>FROZEN</text>
  </threadedComment>
  <threadedComment ref="B52" dT="2022-09-20T19:38:47.10" personId="{69189AA9-0B03-483B-8352-14637B9A9C88}" id="{DD0AE72F-E3AD-4BA0-ACD1-5E984708468E}">
    <text>Did not apply</text>
  </threadedComment>
  <threadedComment ref="B59" dT="2022-07-18T20:14:53.92" personId="{69189AA9-0B03-483B-8352-14637B9A9C88}" id="{2FA1694E-DF50-4128-AF48-E571AE2F73DD}">
    <text>FROZEN</text>
  </threadedComment>
  <threadedComment ref="I59" dT="2022-09-01T21:24:42.25" personId="{69189AA9-0B03-483B-8352-14637B9A9C88}" id="{E2EEC00F-9FA9-49F0-89BA-28F69EE82740}">
    <text>ck TC, no response</text>
  </threadedComment>
  <threadedComment ref="B61" dT="2022-07-18T20:15:34.54" personId="{69189AA9-0B03-483B-8352-14637B9A9C88}" id="{E919A6D1-B97F-4231-9A21-3F4628305EF5}">
    <text>DID NOT APPLY</text>
  </threadedComment>
  <threadedComment ref="B65" dT="2022-09-20T16:49:45.87" personId="{69189AA9-0B03-483B-8352-14637B9A9C88}" id="{096C377A-1763-4631-A1B0-A2F6903C9170}">
    <text>DID NOT APPLY FOR FY23</text>
  </threadedComment>
  <threadedComment ref="B67" dT="2022-09-20T16:53:45.38" personId="{69189AA9-0B03-483B-8352-14637B9A9C88}" id="{A830B92E-70A8-4F10-89A3-E26DF0D63986}">
    <text>FROZEN</text>
  </threadedComment>
  <threadedComment ref="B71" dT="2022-09-20T16:55:40.43" personId="{69189AA9-0B03-483B-8352-14637B9A9C88}" id="{13B2A4BC-3F2C-41C5-BE61-F674BC32F26F}">
    <text>FROZEN</text>
  </threadedComment>
  <threadedComment ref="I75" dT="2022-09-01T21:23:35.84" personId="{69189AA9-0B03-483B-8352-14637B9A9C88}" id="{6D99277D-1592-420E-9206-2C486ACE6D2F}">
    <text>ck TC, no response</text>
  </threadedComment>
  <threadedComment ref="B81" dT="2022-09-20T14:31:49.82" personId="{69189AA9-0B03-483B-8352-14637B9A9C88}" id="{853E9CAC-7D5D-4CD0-B044-E6289FAB23B8}">
    <text>NOT IN TECH CONNECT</text>
  </threadedComment>
  <threadedComment ref="B97" dT="2022-09-20T19:44:57.56" personId="{69189AA9-0B03-483B-8352-14637B9A9C88}" id="{F70628BB-21F4-4980-B65C-87864AADFB0A}">
    <text>DID NOT APPLY</text>
  </threadedComment>
  <threadedComment ref="B105" dT="2022-07-18T19:08:39.81" personId="{69189AA9-0B03-483B-8352-14637B9A9C88}" id="{783BAC3C-879B-4422-9291-6A7D8A547477}">
    <text>FROZEN</text>
  </threadedComment>
  <threadedComment ref="A115" dT="2021-10-07T14:56:19.89" personId="{69189AA9-0B03-483B-8352-14637B9A9C88}" id="{85143305-5800-48F4-8C5C-41957BE3E112}">
    <text>changed name on 10-2021</text>
  </threadedComment>
  <threadedComment ref="B124" dT="2022-09-20T17:03:51.88" personId="{69189AA9-0B03-483B-8352-14637B9A9C88}" id="{50427B06-55DF-406A-B065-B19575596299}">
    <text>FROZEN</text>
  </threadedComment>
  <threadedComment ref="B129" dT="2022-07-18T19:36:57.32" personId="{69189AA9-0B03-483B-8352-14637B9A9C88}" id="{C7C02D27-781F-4743-80D5-D116E08540CD}">
    <text>FROZEN</text>
  </threadedComment>
  <threadedComment ref="H130" dT="2021-10-13T15:24:09.91" personId="{69189AA9-0B03-483B-8352-14637B9A9C88}" id="{12066F70-4E05-4059-B39D-5E1B45F73877}">
    <text>og scheduled for reg on 11-10 - will not be penalized per Teresa</text>
  </threadedComment>
  <threadedComment ref="B132" dT="2022-09-20T19:49:07.78" personId="{69189AA9-0B03-483B-8352-14637B9A9C88}" id="{E8219C57-1CD8-4125-8FFC-B7612D048E7F}">
    <text>DID NOT APPLY</text>
  </threadedComment>
  <threadedComment ref="B135" dT="2022-07-18T19:41:03.26" personId="{69189AA9-0B03-483B-8352-14637B9A9C88}" id="{99DAE1DF-0045-4CC6-BEC0-91ECCD75A00C}">
    <text>FROZEN</text>
  </threadedComment>
  <threadedComment ref="B141" dT="2022-07-18T19:44:04.32" personId="{69189AA9-0B03-483B-8352-14637B9A9C88}" id="{EBD950C6-7C8A-4779-AC96-01C0B7D6FCF6}">
    <text>FROZEN</text>
  </threadedComment>
  <threadedComment ref="B143" dT="2022-09-20T19:46:39.53" personId="{69189AA9-0B03-483B-8352-14637B9A9C88}" id="{49F1E720-70DD-42C3-9846-6760F328EDF8}">
    <text>DID NOT APPLY</text>
  </threadedComment>
  <threadedComment ref="B143" dT="2022-09-20T19:47:28.33" personId="{69189AA9-0B03-483B-8352-14637B9A9C88}" id="{7DB8503C-8756-4FD0-A10C-7E34458E898D}" parentId="{49F1E720-70DD-42C3-9846-6760F328EDF8}">
    <text>APPLY FY21 AND 22</text>
  </threadedComment>
  <threadedComment ref="B149" dT="2022-09-20T15:58:53.41" personId="{69189AA9-0B03-483B-8352-14637B9A9C88}" id="{40124329-CDD8-4E9C-AECF-BDB27E3C0FEB}">
    <text>FROZEN</text>
  </threadedComment>
  <threadedComment ref="I149" dT="2022-09-01T21:31:39.00" personId="{69189AA9-0B03-483B-8352-14637B9A9C88}" id="{8725D0EC-36AA-40CC-8722-2F5A960B5906}">
    <text>FROZEN</text>
  </threadedComment>
  <threadedComment ref="B156" dT="2022-07-18T19:47:59.69" personId="{69189AA9-0B03-483B-8352-14637B9A9C88}" id="{0B689193-699C-4A87-857B-6DD5611A677F}">
    <text>FROZEN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5" dT="2022-10-06T20:24:41.54" personId="{69189AA9-0B03-483B-8352-14637B9A9C88}" id="{2969FBE9-E3F8-4B64-9EA2-345807499B9F}">
    <text>Must be paid back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17" dT="2022-09-30T19:51:55.90" personId="{69189AA9-0B03-483B-8352-14637B9A9C88}" id="{9A6AC065-1DFD-4CE4-9C25-63230B958827}">
    <text>Did not apply for FY22 funding, did have time to apply.   FY23 apply for contingency, on the note they would apply for FY24 funding.</text>
  </threadedComment>
  <threadedComment ref="C26" dT="2022-09-20T19:37:04.62" personId="{69189AA9-0B03-483B-8352-14637B9A9C88}" id="{527E2E05-06A4-45D9-828B-EC1F1E51D7D0}">
    <text>Last activity in SGA 2019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B6" dT="2022-06-19T18:18:44.97" personId="{69189AA9-0B03-483B-8352-14637B9A9C88}" id="{F8C49743-BF98-4291-AD59-8C9653092611}">
    <text>DID NOT APPLY</text>
  </threadedComment>
  <threadedComment ref="B7" dT="2022-06-19T18:20:54.85" personId="{69189AA9-0B03-483B-8352-14637B9A9C88}" id="{70EA6EF0-72FA-47C8-8CBA-40DB0B284403}">
    <text>DID NOT APPLY</text>
  </threadedComment>
  <threadedComment ref="B8" dT="2022-06-19T18:21:43.57" personId="{69189AA9-0B03-483B-8352-14637B9A9C88}" id="{6FD7199C-0670-4435-91D9-76CAB6518785}">
    <text>DID NOT APPLY</text>
  </threadedComment>
  <threadedComment ref="B9" dT="2022-06-19T18:22:44.83" personId="{69189AA9-0B03-483B-8352-14637B9A9C88}" id="{CF006CF1-A787-438E-9993-6359AE37B5E3}">
    <text>DID NOT APPY</text>
  </threadedComment>
  <threadedComment ref="B10" dT="2022-06-19T18:23:33.30" personId="{69189AA9-0B03-483B-8352-14637B9A9C88}" id="{8E71F3E1-C604-4FFA-B6D7-F890AA5F5E18}">
    <text>DID NOT APPLY</text>
  </threadedComment>
  <threadedComment ref="B11" dT="2022-06-19T18:27:16.14" personId="{69189AA9-0B03-483B-8352-14637B9A9C88}" id="{EFB851FF-D42F-450E-A30D-F7C2B3263CB4}">
    <text>DID NOT APPLY</text>
  </threadedComment>
  <threadedComment ref="B12" dT="2022-06-19T18:27:56.28" personId="{69189AA9-0B03-483B-8352-14637B9A9C88}" id="{116182DD-7BFB-4F19-9063-2D6302469F9B}">
    <text>DID NOT APPLY</text>
  </threadedComment>
  <threadedComment ref="B13" dT="2022-06-19T18:29:00.52" personId="{69189AA9-0B03-483B-8352-14637B9A9C88}" id="{A868AFC4-AB60-4F5B-9560-8741EA3E0080}">
    <text>DID NOT APPLY</text>
  </threadedComment>
  <threadedComment ref="B14" dT="2022-06-19T18:29:54.61" personId="{69189AA9-0B03-483B-8352-14637B9A9C88}" id="{D930B707-1431-4B67-8DB5-55F280ABE728}">
    <text>DID NOT APPLY</text>
  </threadedComment>
  <threadedComment ref="B15" dT="2022-06-19T18:31:23.57" personId="{69189AA9-0B03-483B-8352-14637B9A9C88}" id="{B876F9E6-E54F-461E-960A-20CF082CAE44}">
    <text>did not apply</text>
  </threadedComment>
  <threadedComment ref="A16" dT="2022-01-31T22:38:27.40" personId="{69189AA9-0B03-483B-8352-14637B9A9C88}" id="{FDF8C0F9-891D-4EEB-A6AF-A889BF86F631}">
    <text>FROZEN</text>
  </threadedComment>
  <threadedComment ref="B16" dT="2022-06-19T18:32:07.61" personId="{69189AA9-0B03-483B-8352-14637B9A9C88}" id="{DDBD18BA-CA65-496B-9CD4-66E40FC12169}">
    <text>DID NOT APPLY</text>
  </threadedComment>
  <threadedComment ref="A17" dT="2021-09-21T14:30:48.56" personId="{69189AA9-0B03-483B-8352-14637B9A9C88}" id="{EA0C9DB7-6988-4EC8-9209-518846F9C406}">
    <text>FY 21 rec'v $260.00 DN attend FT lost bal
FY22 DNA/rec'v contingency $500.00</text>
  </threadedComment>
  <threadedComment ref="B17" dT="2022-06-19T18:33:58.96" personId="{69189AA9-0B03-483B-8352-14637B9A9C88}" id="{E1A69993-FFFC-47AB-B94B-0EB796963031}">
    <text>DID NOT APPLY</text>
  </threadedComment>
  <threadedComment ref="B18" dT="2022-06-19T18:34:19.88" personId="{69189AA9-0B03-483B-8352-14637B9A9C88}" id="{27B6127F-A036-4504-BDF3-0866AEF26330}">
    <text>DID NOT APPLY</text>
  </threadedComment>
  <threadedComment ref="B19" dT="2022-06-19T18:36:06.01" personId="{69189AA9-0B03-483B-8352-14637B9A9C88}" id="{9CAAEBE5-97F8-451B-837C-3041A095D410}">
    <text>DID NOT APPLLY</text>
  </threadedComment>
  <threadedComment ref="B20" dT="2022-06-19T18:37:12.28" personId="{69189AA9-0B03-483B-8352-14637B9A9C88}" id="{B6C0001B-8842-4FB1-9BE2-0A5179ABDD0C}">
    <text>DID NOT APPLY</text>
  </threadedComment>
  <threadedComment ref="B21" dT="2022-06-19T18:37:41.73" personId="{69189AA9-0B03-483B-8352-14637B9A9C88}" id="{DEE7A76D-36CD-4204-8B18-63C02085A75E}">
    <text>DID NOT APPLY</text>
  </threadedComment>
  <threadedComment ref="B22" dT="2022-06-19T19:00:08.50" personId="{69189AA9-0B03-483B-8352-14637B9A9C88}" id="{9F01633D-1F6C-40DD-9334-F9B0E07333D5}">
    <text>DID NOT APPLY</text>
  </threadedComment>
  <threadedComment ref="B23" dT="2022-06-19T19:02:15.37" personId="{69189AA9-0B03-483B-8352-14637B9A9C88}" id="{D1969A94-E36E-47D3-9B7B-334EA5BB68DE}">
    <text>DID NOT APPLY</text>
  </threadedComment>
  <threadedComment ref="B24" dT="2022-06-19T19:07:20.31" personId="{69189AA9-0B03-483B-8352-14637B9A9C88}" id="{F9E1F5CB-2EF6-45FE-90D1-E984ECACF81E}">
    <text>DID NOT APPLY</text>
  </threadedComment>
  <threadedComment ref="B25" dT="2022-06-19T19:09:13.92" personId="{69189AA9-0B03-483B-8352-14637B9A9C88}" id="{707FA273-9A7B-49D1-BD68-C42EB1985643}">
    <text>DID NOT APPLY</text>
  </threadedComment>
  <threadedComment ref="A26" dT="2022-01-31T22:34:50.23" personId="{69189AA9-0B03-483B-8352-14637B9A9C88}" id="{B86D1684-0187-47D8-9A6E-5FC61BA90924}">
    <text>FROZEN</text>
  </threadedComment>
  <threadedComment ref="B26" dT="2022-06-19T19:10:33.17" personId="{69189AA9-0B03-483B-8352-14637B9A9C88}" id="{765BAD31-EA4B-437D-AAAC-4CD73D1CB33E}">
    <text>DID NOT APPLY</text>
  </threadedComment>
  <threadedComment ref="A27" dT="2021-09-21T19:21:06.73" personId="{69189AA9-0B03-483B-8352-14637B9A9C88}" id="{4C19E10A-3465-4C09-8396-5A9A2F13A670}">
    <text>not activite for past 3 yrs</text>
  </threadedComment>
  <threadedComment ref="B27" dT="2022-06-19T19:11:43.77" personId="{69189AA9-0B03-483B-8352-14637B9A9C88}" id="{D657DDF2-15C6-4F98-A3A3-61AE946642FC}">
    <text>DID NOT APPLY</text>
  </threadedComment>
  <threadedComment ref="A29" dT="2022-01-31T22:32:26.04" personId="{69189AA9-0B03-483B-8352-14637B9A9C88}" id="{B965BD10-2C8A-482F-9459-479E8B8A1EDC}">
    <text>FROZEN</text>
  </threadedComment>
  <threadedComment ref="B29" dT="2022-06-19T19:12:05.27" personId="{69189AA9-0B03-483B-8352-14637B9A9C88}" id="{5EEE039D-0582-4345-8BC1-8C607C10927D}">
    <text>DID NOT APPLY</text>
  </threadedComment>
  <threadedComment ref="B30" dT="2022-06-19T19:12:46.36" personId="{69189AA9-0B03-483B-8352-14637B9A9C88}" id="{0773F3F1-9262-4AE4-A591-10CAAE010A01}">
    <text>DID NOT APPLY</text>
  </threadedComment>
  <threadedComment ref="B31" dT="2022-07-18T20:28:39.52" personId="{69189AA9-0B03-483B-8352-14637B9A9C88}" id="{F0A5ECEF-7DB8-4EE6-9300-878841824A1E}">
    <text>FROZEN</text>
  </threadedComment>
  <threadedComment ref="I31" dT="2022-09-01T21:28:51.52" personId="{69189AA9-0B03-483B-8352-14637B9A9C88}" id="{0B5AA053-D0CB-428F-BB66-0DCD633E8300}">
    <text>FROZEN</text>
  </threadedComment>
  <threadedComment ref="B32" dT="2022-07-18T20:29:08.76" personId="{69189AA9-0B03-483B-8352-14637B9A9C88}" id="{F0939CF4-BC2D-47EB-9BF3-6A9F2A7B6396}">
    <text>FROZEN</text>
  </threadedComment>
  <threadedComment ref="I32" dT="2022-09-01T21:29:17.19" personId="{69189AA9-0B03-483B-8352-14637B9A9C88}" id="{0506BB82-4B91-473C-8037-66039DB1FB8E}">
    <text>FROZEN</text>
  </threadedComment>
  <threadedComment ref="I33" dT="2022-09-01T21:29:42.79" personId="{69189AA9-0B03-483B-8352-14637B9A9C88}" id="{95E39638-83BD-4323-922F-932D879C9D94}">
    <text>FROZEN</text>
  </threadedComment>
  <threadedComment ref="B34" dT="2022-06-19T19:13:36.25" personId="{69189AA9-0B03-483B-8352-14637B9A9C88}" id="{43F75AD5-44A9-450E-923A-5AA9FDC22FBB}">
    <text>DID NOT APPLY</text>
  </threadedComment>
  <threadedComment ref="I34" dT="2022-01-12T21:20:07.49" personId="{69189AA9-0B03-483B-8352-14637B9A9C88}" id="{1133C9F6-A5D4-4BDA-BCCB-FF2BD6A12B2A}">
    <text>have not completed risk management as of 1-12</text>
  </threadedComment>
  <threadedComment ref="I34" dT="2022-05-23T13:29:53.26" personId="{69189AA9-0B03-483B-8352-14637B9A9C88}" id="{9455A0AE-8E86-41E2-9BAC-7EAB8CC28E53}" parentId="{1133C9F6-A5D4-4BDA-BCCB-FF2BD6A12B2A}">
    <text>FROZEN</text>
  </threadedComment>
  <threadedComment ref="B35" dT="2022-06-19T19:18:41.25" personId="{69189AA9-0B03-483B-8352-14637B9A9C88}" id="{718424E1-C02B-4BB7-9CEC-BC57541203AE}">
    <text>DID NJOT APPLY</text>
  </threadedComment>
  <threadedComment ref="B36" dT="2022-06-19T19:20:32.99" personId="{69189AA9-0B03-483B-8352-14637B9A9C88}" id="{EFED6F49-427C-4548-84AE-A06E57DF8E7B}">
    <text>DID NOT APPLY</text>
  </threadedComment>
  <threadedComment ref="B37" dT="2022-06-19T19:21:48.92" personId="{69189AA9-0B03-483B-8352-14637B9A9C88}" id="{1609A5D7-1ADA-4E0D-A4D0-D7158B99FED2}">
    <text>DID NOT APPLY</text>
  </threadedComment>
  <threadedComment ref="B38" dT="2022-06-19T19:23:41.86" personId="{69189AA9-0B03-483B-8352-14637B9A9C88}" id="{4B29905A-6827-4BDC-A333-2F896E53705C}">
    <text>did not apply</text>
  </threadedComment>
  <threadedComment ref="B39" dT="2022-06-19T19:24:15.38" personId="{69189AA9-0B03-483B-8352-14637B9A9C88}" id="{3D094BF4-733B-49B0-89D6-B97488A4C693}">
    <text>DID NOT APPLY</text>
  </threadedComment>
  <threadedComment ref="B40" dT="2022-06-19T19:24:44.35" personId="{69189AA9-0B03-483B-8352-14637B9A9C88}" id="{BE393F41-2257-4858-ADDB-54FE1AF4C5CB}">
    <text>DID NO0T APPLY</text>
  </threadedComment>
  <threadedComment ref="B41" dT="2022-06-19T19:26:09.38" personId="{69189AA9-0B03-483B-8352-14637B9A9C88}" id="{B562480A-3C1B-4075-89EE-C5D37B11441C}">
    <text>DID NOT APPLY</text>
  </threadedComment>
  <threadedComment ref="B42" dT="2022-06-19T19:27:09.53" personId="{69189AA9-0B03-483B-8352-14637B9A9C88}" id="{9E5D641D-348B-4026-A74F-04DD71A1A772}">
    <text>DID NOT APPLY</text>
  </threadedComment>
  <threadedComment ref="B43" dT="2022-06-19T19:26:35.49" personId="{69189AA9-0B03-483B-8352-14637B9A9C88}" id="{7584A599-480E-414F-97C5-18CC9B48E205}">
    <text>DID NOT APPLY</text>
  </threadedComment>
  <threadedComment ref="B44" dT="2022-06-19T19:26:58.61" personId="{69189AA9-0B03-483B-8352-14637B9A9C88}" id="{677566DE-A216-4E77-BA32-56D3DE5E5709}">
    <text>DID NOT APPLY</text>
  </threadedComment>
  <threadedComment ref="B45" dT="2022-06-19T19:28:05.10" personId="{69189AA9-0B03-483B-8352-14637B9A9C88}" id="{D077D9C5-B322-445E-B14F-A9B4C75B02B6}">
    <text>DID NOT APPLY</text>
  </threadedComment>
  <threadedComment ref="B47" dT="2022-06-19T19:29:00.75" personId="{69189AA9-0B03-483B-8352-14637B9A9C88}" id="{C8523D89-3BAB-451C-B2B9-4A106340C7EB}">
    <text>DID NOT APPLY</text>
  </threadedComment>
  <threadedComment ref="B48" dT="2022-07-18T19:50:05.52" personId="{69189AA9-0B03-483B-8352-14637B9A9C88}" id="{A0349447-6D65-4860-B640-6D91AAE11A7C}">
    <text>FROZEN</text>
  </threadedComment>
  <threadedComment ref="I48" dT="2022-09-01T21:32:07.17" personId="{69189AA9-0B03-483B-8352-14637B9A9C88}" id="{0FE63D76-282A-4888-A7C2-396681EEEADD}">
    <text>FROZEN</text>
  </threadedComment>
  <threadedComment ref="B50" dT="2022-06-19T19:32:15.05" personId="{69189AA9-0B03-483B-8352-14637B9A9C88}" id="{14E877DE-AA0E-4E38-8FEB-B309A0C0F24C}">
    <text>DID NOT APPLY</text>
  </threadedComment>
  <threadedComment ref="B51" dT="2022-06-19T19:34:22.09" personId="{69189AA9-0B03-483B-8352-14637B9A9C88}" id="{46C88794-CEE3-465B-AC42-30ACC606831F}">
    <text>DID NOT APPLY</text>
  </threadedComment>
  <threadedComment ref="H51" dT="2022-06-22T20:33:41.13" personId="{69189AA9-0B03-483B-8352-14637B9A9C88}" id="{7F49D89D-5A81-4B77-B1C7-59536348BE4C}">
    <text>FROZEN</text>
  </threadedComment>
  <threadedComment ref="J51" dT="2022-01-05T17:06:16.87" personId="{69189AA9-0B03-483B-8352-14637B9A9C88}" id="{D367E0AD-5CB1-4D32-B07E-CA07F073C5B2}">
    <text>FROZEN AS OF 2020-2021</text>
  </threadedComment>
  <threadedComment ref="B52" dT="2022-06-19T19:38:43.59" personId="{69189AA9-0B03-483B-8352-14637B9A9C88}" id="{29FB6C10-BE6D-4555-B57F-DA2FE5079052}">
    <text>DID NOT APPLY</text>
  </threadedComment>
  <threadedComment ref="B53" dT="2022-06-19T19:37:17.01" personId="{69189AA9-0B03-483B-8352-14637B9A9C88}" id="{829BC695-1F6E-4000-90F9-D8654C954F5D}">
    <text>DID NOT APPLY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4.bin"/><Relationship Id="rId4" Type="http://schemas.microsoft.com/office/2017/10/relationships/threadedComment" Target="../threadedComments/threadedComment2.xml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15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7.bin"/><Relationship Id="rId4" Type="http://schemas.microsoft.com/office/2017/10/relationships/threadedComment" Target="../threadedComments/threadedComment3.xml"/></Relationships>
</file>

<file path=xl/worksheets/_rels/sheet15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8.bin"/><Relationship Id="rId4" Type="http://schemas.microsoft.com/office/2017/10/relationships/threadedComment" Target="../threadedComments/threadedComment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247"/>
  <sheetViews>
    <sheetView tabSelected="1" zoomScale="125" zoomScaleNormal="125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C1"/>
    </sheetView>
  </sheetViews>
  <sheetFormatPr defaultColWidth="11" defaultRowHeight="15.75" x14ac:dyDescent="0.25"/>
  <cols>
    <col min="1" max="1" width="40" style="72" customWidth="1"/>
    <col min="2" max="2" width="12.625" style="69" customWidth="1"/>
    <col min="3" max="3" width="12.25" style="69" customWidth="1"/>
    <col min="4" max="4" width="10.875" style="71" customWidth="1"/>
    <col min="5" max="5" width="12" style="69" customWidth="1"/>
    <col min="6" max="6" width="12.125" style="69" customWidth="1"/>
    <col min="7" max="7" width="16.125" style="69" customWidth="1"/>
    <col min="8" max="8" width="12.625" style="70" customWidth="1"/>
    <col min="9" max="11" width="13.5" style="70" customWidth="1"/>
    <col min="12" max="12" width="11" style="126" customWidth="1"/>
    <col min="13" max="16" width="11" style="149" customWidth="1"/>
    <col min="17" max="17" width="11" style="38" customWidth="1"/>
    <col min="18" max="16384" width="11" style="38"/>
  </cols>
  <sheetData>
    <row r="1" spans="1:16" ht="30" customHeight="1" x14ac:dyDescent="0.25">
      <c r="A1" s="340" t="s">
        <v>452</v>
      </c>
      <c r="B1" s="340"/>
      <c r="C1" s="340"/>
      <c r="I1" s="339" t="s">
        <v>984</v>
      </c>
      <c r="J1" s="339"/>
      <c r="K1" s="339"/>
    </row>
    <row r="2" spans="1:16" ht="25.5" hidden="1" customHeight="1" x14ac:dyDescent="0.25">
      <c r="A2" s="290" t="s">
        <v>407</v>
      </c>
      <c r="J2" s="338"/>
      <c r="K2" s="338"/>
      <c r="L2" s="338"/>
    </row>
    <row r="3" spans="1:16" ht="18.75" hidden="1" x14ac:dyDescent="0.25">
      <c r="A3" s="201"/>
      <c r="D3" s="74"/>
      <c r="E3" s="74"/>
      <c r="F3" s="74"/>
      <c r="J3" s="339" t="s">
        <v>12</v>
      </c>
      <c r="K3" s="339"/>
    </row>
    <row r="4" spans="1:16" s="30" customFormat="1" ht="31.5" x14ac:dyDescent="0.25">
      <c r="A4" s="30" t="s">
        <v>8</v>
      </c>
      <c r="B4" s="31" t="s">
        <v>9</v>
      </c>
      <c r="C4" s="31" t="s">
        <v>2</v>
      </c>
      <c r="D4" s="33" t="s">
        <v>131</v>
      </c>
      <c r="E4" s="31" t="s">
        <v>3</v>
      </c>
      <c r="F4" s="31" t="s">
        <v>10</v>
      </c>
      <c r="G4" s="31" t="s">
        <v>420</v>
      </c>
      <c r="H4" s="42" t="s">
        <v>168</v>
      </c>
      <c r="I4" s="42" t="s">
        <v>11</v>
      </c>
      <c r="J4" s="42" t="s">
        <v>419</v>
      </c>
      <c r="K4" s="42" t="s">
        <v>408</v>
      </c>
      <c r="L4" s="273" t="s">
        <v>565</v>
      </c>
      <c r="M4" s="150"/>
      <c r="N4" s="150"/>
      <c r="O4" s="150"/>
      <c r="P4" s="150"/>
    </row>
    <row r="5" spans="1:16" s="30" customFormat="1" ht="20.100000000000001" customHeight="1" x14ac:dyDescent="0.25">
      <c r="A5" s="186" t="s">
        <v>246</v>
      </c>
      <c r="B5" s="187">
        <v>0</v>
      </c>
      <c r="C5" s="187">
        <f>AAO!B6</f>
        <v>0</v>
      </c>
      <c r="D5" s="188">
        <v>0</v>
      </c>
      <c r="E5" s="187">
        <f>AAO!B8</f>
        <v>0</v>
      </c>
      <c r="F5" s="189">
        <f>B5+C5-D5-E5</f>
        <v>0</v>
      </c>
      <c r="G5" s="190" t="s">
        <v>292</v>
      </c>
      <c r="H5" s="124"/>
      <c r="I5" s="158"/>
      <c r="J5" s="158"/>
      <c r="K5" s="202"/>
      <c r="L5" s="274"/>
      <c r="M5" s="150"/>
      <c r="N5" s="150"/>
      <c r="O5" s="150"/>
      <c r="P5" s="150"/>
    </row>
    <row r="6" spans="1:16" ht="20.100000000000001" customHeight="1" x14ac:dyDescent="0.25">
      <c r="A6" s="122" t="s">
        <v>129</v>
      </c>
      <c r="B6" s="121">
        <v>3500</v>
      </c>
      <c r="C6" s="121">
        <f>African!B6</f>
        <v>0</v>
      </c>
      <c r="D6" s="123">
        <f>African!B7</f>
        <v>0</v>
      </c>
      <c r="E6" s="121">
        <f>African!B8</f>
        <v>2352.64</v>
      </c>
      <c r="F6" s="159">
        <f>B6+C6-D6-E6</f>
        <v>1147.3600000000001</v>
      </c>
      <c r="G6" s="160" t="s">
        <v>135</v>
      </c>
      <c r="H6" s="158" t="s">
        <v>232</v>
      </c>
      <c r="I6" s="161" t="s">
        <v>232</v>
      </c>
      <c r="J6" s="158" t="s">
        <v>232</v>
      </c>
      <c r="K6" s="202" t="s">
        <v>232</v>
      </c>
      <c r="L6" s="275"/>
    </row>
    <row r="7" spans="1:16" ht="20.100000000000001" customHeight="1" x14ac:dyDescent="0.25">
      <c r="A7" s="122" t="s">
        <v>456</v>
      </c>
      <c r="B7" s="121">
        <v>0</v>
      </c>
      <c r="C7" s="121">
        <v>0</v>
      </c>
      <c r="D7" s="123">
        <v>0</v>
      </c>
      <c r="E7" s="121">
        <v>0</v>
      </c>
      <c r="F7" s="159">
        <v>0</v>
      </c>
      <c r="G7" s="160" t="s">
        <v>78</v>
      </c>
      <c r="H7" s="285"/>
      <c r="I7" s="286"/>
      <c r="J7" s="158" t="s">
        <v>232</v>
      </c>
      <c r="K7" s="202"/>
      <c r="L7" s="275"/>
      <c r="M7" s="149" t="s">
        <v>457</v>
      </c>
    </row>
    <row r="8" spans="1:16" ht="20.100000000000001" customHeight="1" x14ac:dyDescent="0.25">
      <c r="A8" s="122" t="s">
        <v>13</v>
      </c>
      <c r="B8" s="121">
        <v>5000</v>
      </c>
      <c r="C8" s="121">
        <f>APO!B6</f>
        <v>0</v>
      </c>
      <c r="D8" s="123">
        <f>APO!B7</f>
        <v>0</v>
      </c>
      <c r="E8" s="121">
        <f>APO!B8</f>
        <v>4782.12</v>
      </c>
      <c r="F8" s="159">
        <f>B8+C8-D8-E8</f>
        <v>217.88000000000011</v>
      </c>
      <c r="G8" s="160" t="s">
        <v>79</v>
      </c>
      <c r="H8" s="124" t="s">
        <v>232</v>
      </c>
      <c r="I8" s="124" t="s">
        <v>232</v>
      </c>
      <c r="J8" s="158" t="s">
        <v>232</v>
      </c>
      <c r="K8" s="202" t="s">
        <v>232</v>
      </c>
      <c r="L8" s="275"/>
    </row>
    <row r="9" spans="1:16" s="320" customFormat="1" ht="20.100000000000001" customHeight="1" x14ac:dyDescent="0.25">
      <c r="A9" s="309" t="s">
        <v>229</v>
      </c>
      <c r="B9" s="310">
        <v>1000</v>
      </c>
      <c r="C9" s="310">
        <f>AADE!B6</f>
        <v>400</v>
      </c>
      <c r="D9" s="311">
        <f>AADE!B7</f>
        <v>0</v>
      </c>
      <c r="E9" s="310">
        <f>AADE!B8</f>
        <v>1386</v>
      </c>
      <c r="F9" s="312">
        <f>B9+C9-D9-E9</f>
        <v>14</v>
      </c>
      <c r="G9" s="313" t="s">
        <v>231</v>
      </c>
      <c r="H9" s="314" t="s">
        <v>232</v>
      </c>
      <c r="I9" s="315" t="s">
        <v>232</v>
      </c>
      <c r="J9" s="316" t="s">
        <v>232</v>
      </c>
      <c r="K9" s="317" t="s">
        <v>232</v>
      </c>
      <c r="L9" s="318"/>
      <c r="M9" s="319"/>
      <c r="N9" s="319"/>
      <c r="O9" s="319"/>
      <c r="P9" s="319"/>
    </row>
    <row r="10" spans="1:16" ht="20.100000000000001" customHeight="1" x14ac:dyDescent="0.25">
      <c r="A10" s="122" t="s">
        <v>458</v>
      </c>
      <c r="B10" s="121">
        <v>0</v>
      </c>
      <c r="C10" s="121">
        <v>0</v>
      </c>
      <c r="D10" s="123">
        <v>0</v>
      </c>
      <c r="E10" s="121">
        <v>0</v>
      </c>
      <c r="F10" s="159">
        <v>0</v>
      </c>
      <c r="G10" s="160"/>
      <c r="H10" s="156" t="s">
        <v>232</v>
      </c>
      <c r="I10" s="161" t="s">
        <v>232</v>
      </c>
      <c r="J10" s="158" t="s">
        <v>232</v>
      </c>
      <c r="K10" s="202" t="s">
        <v>232</v>
      </c>
      <c r="L10" s="276"/>
      <c r="M10" s="151"/>
      <c r="N10" s="151"/>
      <c r="O10" s="151"/>
      <c r="P10" s="151"/>
    </row>
    <row r="11" spans="1:16" ht="20.100000000000001" customHeight="1" x14ac:dyDescent="0.25">
      <c r="A11" s="122" t="s">
        <v>144</v>
      </c>
      <c r="B11" s="121">
        <v>0</v>
      </c>
      <c r="C11" s="121">
        <v>0</v>
      </c>
      <c r="D11" s="123">
        <v>0</v>
      </c>
      <c r="E11" s="121">
        <v>0</v>
      </c>
      <c r="F11" s="159">
        <v>0</v>
      </c>
      <c r="G11" s="160"/>
      <c r="H11" s="156"/>
      <c r="I11" s="161"/>
      <c r="J11" s="158"/>
      <c r="K11" s="202"/>
      <c r="L11" s="276"/>
      <c r="M11" s="151"/>
      <c r="N11" s="151"/>
      <c r="O11" s="151"/>
      <c r="P11" s="151"/>
    </row>
    <row r="12" spans="1:16" ht="20.100000000000001" customHeight="1" x14ac:dyDescent="0.25">
      <c r="A12" s="122" t="s">
        <v>14</v>
      </c>
      <c r="B12" s="121">
        <v>2000</v>
      </c>
      <c r="C12" s="121">
        <f>'ACS-SA'!B6</f>
        <v>0</v>
      </c>
      <c r="D12" s="123">
        <f>'ACS-SA'!B7</f>
        <v>0</v>
      </c>
      <c r="E12" s="121">
        <f>'ACS-SA'!B8</f>
        <v>0</v>
      </c>
      <c r="F12" s="159">
        <f>B12+C12-D12-E12</f>
        <v>2000</v>
      </c>
      <c r="G12" s="160" t="s">
        <v>85</v>
      </c>
      <c r="H12" s="171" t="s">
        <v>232</v>
      </c>
      <c r="I12" s="161" t="s">
        <v>232</v>
      </c>
      <c r="J12" s="158" t="s">
        <v>232</v>
      </c>
      <c r="K12" s="202" t="s">
        <v>232</v>
      </c>
      <c r="L12" s="275"/>
    </row>
    <row r="13" spans="1:16" s="320" customFormat="1" ht="20.100000000000001" customHeight="1" x14ac:dyDescent="0.25">
      <c r="A13" s="309" t="s">
        <v>60</v>
      </c>
      <c r="B13" s="310">
        <v>5500</v>
      </c>
      <c r="C13" s="310">
        <f>AIChE!B6</f>
        <v>0</v>
      </c>
      <c r="D13" s="311">
        <f>AIChE!B7</f>
        <v>0</v>
      </c>
      <c r="E13" s="310">
        <f>AIChE!B8</f>
        <v>5477.28</v>
      </c>
      <c r="F13" s="312">
        <f>B13+C13-D13-E13</f>
        <v>22.720000000000255</v>
      </c>
      <c r="G13" s="313" t="s">
        <v>832</v>
      </c>
      <c r="H13" s="314" t="s">
        <v>232</v>
      </c>
      <c r="I13" s="315" t="s">
        <v>232</v>
      </c>
      <c r="J13" s="316" t="s">
        <v>232</v>
      </c>
      <c r="K13" s="317" t="s">
        <v>232</v>
      </c>
      <c r="L13" s="318"/>
      <c r="M13" s="319"/>
      <c r="N13" s="319"/>
      <c r="O13" s="319"/>
      <c r="P13" s="319"/>
    </row>
    <row r="14" spans="1:16" ht="20.100000000000001" customHeight="1" x14ac:dyDescent="0.25">
      <c r="A14" s="122" t="s">
        <v>284</v>
      </c>
      <c r="B14" s="121">
        <v>0</v>
      </c>
      <c r="C14" s="121">
        <v>0</v>
      </c>
      <c r="D14" s="123">
        <v>0</v>
      </c>
      <c r="E14" s="121">
        <v>0</v>
      </c>
      <c r="F14" s="159">
        <v>0</v>
      </c>
      <c r="G14" s="160"/>
      <c r="H14"/>
      <c r="I14" s="161"/>
      <c r="J14" s="158" t="s">
        <v>232</v>
      </c>
      <c r="K14" s="202" t="s">
        <v>232</v>
      </c>
      <c r="L14" s="275"/>
    </row>
    <row r="15" spans="1:16" s="304" customFormat="1" ht="20.100000000000001" customHeight="1" x14ac:dyDescent="0.25">
      <c r="A15" s="292" t="s">
        <v>82</v>
      </c>
      <c r="B15" s="293">
        <v>528</v>
      </c>
      <c r="C15" s="293">
        <f>AMWA!B6</f>
        <v>42</v>
      </c>
      <c r="D15" s="294">
        <f>AMWA!B7</f>
        <v>0</v>
      </c>
      <c r="E15" s="295">
        <f>AMWA!B8</f>
        <v>569.31000000000006</v>
      </c>
      <c r="F15" s="296">
        <f t="shared" ref="F15:F29" si="0">B15+C15-D15-E15</f>
        <v>0.68999999999994088</v>
      </c>
      <c r="G15" s="297" t="s">
        <v>149</v>
      </c>
      <c r="H15" s="298" t="s">
        <v>232</v>
      </c>
      <c r="I15" s="299" t="s">
        <v>232</v>
      </c>
      <c r="J15" s="300" t="s">
        <v>232</v>
      </c>
      <c r="K15" s="301" t="s">
        <v>232</v>
      </c>
      <c r="L15" s="302"/>
      <c r="M15" s="303"/>
      <c r="N15" s="303"/>
      <c r="O15" s="303"/>
      <c r="P15" s="303"/>
    </row>
    <row r="16" spans="1:16" ht="20.100000000000001" customHeight="1" x14ac:dyDescent="0.25">
      <c r="A16" s="145" t="s">
        <v>259</v>
      </c>
      <c r="B16" s="121">
        <v>400</v>
      </c>
      <c r="C16" s="121">
        <f>AMWH!B6</f>
        <v>0</v>
      </c>
      <c r="D16" s="123">
        <f>AMWH!B7</f>
        <v>0</v>
      </c>
      <c r="E16" s="121">
        <f>AMWH!B8</f>
        <v>0</v>
      </c>
      <c r="F16" s="159">
        <f t="shared" si="0"/>
        <v>400</v>
      </c>
      <c r="G16" s="160"/>
      <c r="H16"/>
      <c r="I16" s="161"/>
      <c r="J16" s="158"/>
      <c r="K16" s="202"/>
      <c r="L16" s="276"/>
      <c r="M16" s="151"/>
      <c r="N16" s="151"/>
      <c r="O16" s="151"/>
      <c r="P16" s="151"/>
    </row>
    <row r="17" spans="1:16" s="320" customFormat="1" ht="20.100000000000001" customHeight="1" x14ac:dyDescent="0.25">
      <c r="A17" s="309" t="s">
        <v>15</v>
      </c>
      <c r="B17" s="310">
        <v>4000</v>
      </c>
      <c r="C17" s="310">
        <v>500</v>
      </c>
      <c r="D17" s="311">
        <f>ASCE!B7</f>
        <v>0</v>
      </c>
      <c r="E17" s="321">
        <f>ASCE!B8</f>
        <v>4500</v>
      </c>
      <c r="F17" s="312">
        <f t="shared" si="0"/>
        <v>0</v>
      </c>
      <c r="G17" s="313" t="s">
        <v>150</v>
      </c>
      <c r="H17" s="314" t="s">
        <v>232</v>
      </c>
      <c r="I17" s="315" t="s">
        <v>232</v>
      </c>
      <c r="J17" s="316" t="s">
        <v>232</v>
      </c>
      <c r="K17" s="317" t="s">
        <v>232</v>
      </c>
      <c r="L17" s="318"/>
      <c r="M17" s="319"/>
      <c r="N17" s="319"/>
      <c r="O17" s="319"/>
      <c r="P17" s="319"/>
    </row>
    <row r="18" spans="1:16" s="304" customFormat="1" ht="20.100000000000001" customHeight="1" x14ac:dyDescent="0.25">
      <c r="A18" s="292" t="s">
        <v>61</v>
      </c>
      <c r="B18" s="293">
        <v>4000</v>
      </c>
      <c r="C18" s="293">
        <f>ASID!B6</f>
        <v>500</v>
      </c>
      <c r="D18" s="294">
        <f>ASID!B7</f>
        <v>0</v>
      </c>
      <c r="E18" s="295">
        <f>ASID!B8</f>
        <v>4500</v>
      </c>
      <c r="F18" s="296">
        <f t="shared" si="0"/>
        <v>0</v>
      </c>
      <c r="G18" s="297" t="s">
        <v>86</v>
      </c>
      <c r="H18" s="298" t="s">
        <v>232</v>
      </c>
      <c r="I18" s="299" t="s">
        <v>232</v>
      </c>
      <c r="J18" s="300" t="s">
        <v>232</v>
      </c>
      <c r="K18" s="301" t="s">
        <v>232</v>
      </c>
      <c r="L18" s="302"/>
      <c r="M18" s="303"/>
      <c r="N18" s="303"/>
      <c r="O18" s="303"/>
      <c r="P18" s="303"/>
    </row>
    <row r="19" spans="1:16" ht="20.100000000000001" customHeight="1" x14ac:dyDescent="0.25">
      <c r="A19" s="122" t="s">
        <v>16</v>
      </c>
      <c r="B19" s="121">
        <v>9000</v>
      </c>
      <c r="C19" s="121">
        <f>ASME!B6</f>
        <v>0</v>
      </c>
      <c r="D19" s="123">
        <f>ASME!B7</f>
        <v>0</v>
      </c>
      <c r="E19" s="147">
        <f>ASME!B8</f>
        <v>8183.7300000000005</v>
      </c>
      <c r="F19" s="159">
        <f t="shared" si="0"/>
        <v>816.26999999999953</v>
      </c>
      <c r="G19" s="160" t="s">
        <v>128</v>
      </c>
      <c r="H19" s="163" t="s">
        <v>232</v>
      </c>
      <c r="I19" s="161" t="s">
        <v>232</v>
      </c>
      <c r="J19" s="158" t="s">
        <v>232</v>
      </c>
      <c r="K19" s="202" t="s">
        <v>232</v>
      </c>
      <c r="L19" s="275"/>
    </row>
    <row r="20" spans="1:16" s="304" customFormat="1" ht="31.5" x14ac:dyDescent="0.25">
      <c r="A20" s="305" t="s">
        <v>451</v>
      </c>
      <c r="B20" s="293">
        <v>1080</v>
      </c>
      <c r="C20" s="293">
        <f>AFSAQC!B6</f>
        <v>0</v>
      </c>
      <c r="D20" s="294">
        <v>0</v>
      </c>
      <c r="E20" s="295">
        <f>AFSAQC!B8</f>
        <v>1080</v>
      </c>
      <c r="F20" s="296">
        <f t="shared" si="0"/>
        <v>0</v>
      </c>
      <c r="G20" s="297"/>
      <c r="H20" s="306" t="s">
        <v>232</v>
      </c>
      <c r="I20" s="299" t="s">
        <v>232</v>
      </c>
      <c r="J20" s="300" t="s">
        <v>232</v>
      </c>
      <c r="K20" s="301" t="s">
        <v>232</v>
      </c>
      <c r="L20" s="302"/>
      <c r="M20" s="303"/>
      <c r="N20" s="303"/>
      <c r="O20" s="303"/>
      <c r="P20" s="303"/>
    </row>
    <row r="21" spans="1:16" x14ac:dyDescent="0.25">
      <c r="A21" s="146" t="s">
        <v>71</v>
      </c>
      <c r="B21" s="121">
        <v>2600</v>
      </c>
      <c r="C21" s="121">
        <f>ArmyROTC!B6</f>
        <v>0</v>
      </c>
      <c r="D21" s="123">
        <f>ArmyROTC!B7</f>
        <v>0</v>
      </c>
      <c r="E21" s="121">
        <f>ArmyROTC!B8</f>
        <v>1989</v>
      </c>
      <c r="F21" s="159">
        <f t="shared" si="0"/>
        <v>611</v>
      </c>
      <c r="G21" s="160" t="s">
        <v>87</v>
      </c>
      <c r="H21" s="158" t="s">
        <v>232</v>
      </c>
      <c r="I21" s="161" t="s">
        <v>232</v>
      </c>
      <c r="J21" s="158" t="s">
        <v>232</v>
      </c>
      <c r="K21" s="202" t="s">
        <v>232</v>
      </c>
      <c r="L21" s="275"/>
    </row>
    <row r="22" spans="1:16" x14ac:dyDescent="0.25">
      <c r="A22" s="145" t="s">
        <v>389</v>
      </c>
      <c r="B22" s="121">
        <v>500</v>
      </c>
      <c r="C22" s="121">
        <v>0</v>
      </c>
      <c r="D22" s="123">
        <v>0</v>
      </c>
      <c r="E22" s="121">
        <v>0</v>
      </c>
      <c r="F22" s="159">
        <f t="shared" si="0"/>
        <v>500</v>
      </c>
      <c r="G22" s="160" t="s">
        <v>554</v>
      </c>
      <c r="H22" s="170" t="s">
        <v>232</v>
      </c>
      <c r="I22" s="161" t="s">
        <v>232</v>
      </c>
      <c r="J22" s="158" t="s">
        <v>232</v>
      </c>
      <c r="K22" s="202" t="s">
        <v>232</v>
      </c>
      <c r="L22" s="275"/>
    </row>
    <row r="23" spans="1:16" ht="26.25" customHeight="1" x14ac:dyDescent="0.25">
      <c r="A23" s="122" t="s">
        <v>169</v>
      </c>
      <c r="B23" s="121">
        <v>2000</v>
      </c>
      <c r="C23" s="121">
        <f>ABSS!B6</f>
        <v>0</v>
      </c>
      <c r="D23" s="123">
        <f>ABSS!B7</f>
        <v>0</v>
      </c>
      <c r="E23" s="147">
        <f>ABSS!B8</f>
        <v>1492</v>
      </c>
      <c r="F23" s="159">
        <f t="shared" si="0"/>
        <v>508</v>
      </c>
      <c r="G23" s="160" t="s">
        <v>180</v>
      </c>
      <c r="H23" s="158" t="s">
        <v>232</v>
      </c>
      <c r="I23" s="161" t="s">
        <v>232</v>
      </c>
      <c r="J23" s="158" t="s">
        <v>232</v>
      </c>
      <c r="K23" s="202" t="s">
        <v>232</v>
      </c>
      <c r="L23" s="276"/>
      <c r="M23" s="151"/>
      <c r="N23" s="151"/>
      <c r="O23" s="151"/>
      <c r="P23" s="151"/>
    </row>
    <row r="24" spans="1:16" s="304" customFormat="1" ht="31.5" x14ac:dyDescent="0.25">
      <c r="A24" s="292" t="s">
        <v>132</v>
      </c>
      <c r="B24" s="293">
        <v>4500</v>
      </c>
      <c r="C24" s="293">
        <f>AITP!B6</f>
        <v>0</v>
      </c>
      <c r="D24" s="294">
        <f>AITP!B7</f>
        <v>0</v>
      </c>
      <c r="E24" s="295">
        <f>AITP!B8</f>
        <v>4500</v>
      </c>
      <c r="F24" s="296">
        <f t="shared" si="0"/>
        <v>0</v>
      </c>
      <c r="G24" s="297" t="s">
        <v>136</v>
      </c>
      <c r="H24" s="298" t="s">
        <v>232</v>
      </c>
      <c r="I24" s="299" t="s">
        <v>232</v>
      </c>
      <c r="J24" s="300" t="s">
        <v>232</v>
      </c>
      <c r="K24" s="301" t="s">
        <v>232</v>
      </c>
      <c r="L24" s="302"/>
      <c r="M24" s="303"/>
      <c r="N24" s="303"/>
      <c r="O24" s="303"/>
      <c r="P24" s="303"/>
    </row>
    <row r="25" spans="1:16" ht="20.100000000000001" customHeight="1" x14ac:dyDescent="0.25">
      <c r="A25" s="145" t="s">
        <v>260</v>
      </c>
      <c r="B25" s="121">
        <v>650</v>
      </c>
      <c r="C25" s="121">
        <v>0</v>
      </c>
      <c r="D25" s="123">
        <f>ALPA!B7</f>
        <v>0</v>
      </c>
      <c r="E25" s="121">
        <f>ALPA!B8</f>
        <v>0</v>
      </c>
      <c r="F25" s="159">
        <f t="shared" si="0"/>
        <v>650</v>
      </c>
      <c r="G25" s="160" t="s">
        <v>294</v>
      </c>
      <c r="H25" s="158" t="s">
        <v>232</v>
      </c>
      <c r="I25" s="161" t="s">
        <v>232</v>
      </c>
      <c r="J25" s="158" t="s">
        <v>232</v>
      </c>
      <c r="K25" s="202" t="s">
        <v>232</v>
      </c>
      <c r="L25" s="276"/>
      <c r="M25" s="151"/>
      <c r="N25" s="151"/>
      <c r="O25" s="151"/>
      <c r="P25" s="151"/>
    </row>
    <row r="26" spans="1:16" ht="20.100000000000001" customHeight="1" x14ac:dyDescent="0.25">
      <c r="A26" s="122" t="s">
        <v>429</v>
      </c>
      <c r="B26" s="121">
        <v>8000</v>
      </c>
      <c r="C26" s="121">
        <f>ASAS!B6</f>
        <v>700</v>
      </c>
      <c r="D26" s="123">
        <f>ASAS!B7</f>
        <v>0</v>
      </c>
      <c r="E26" s="147">
        <f>ASAS!B8</f>
        <v>8425.2200000000012</v>
      </c>
      <c r="F26" s="159">
        <f t="shared" si="0"/>
        <v>274.77999999999884</v>
      </c>
      <c r="G26" s="160" t="s">
        <v>88</v>
      </c>
      <c r="H26" s="163" t="s">
        <v>232</v>
      </c>
      <c r="I26" s="161" t="s">
        <v>232</v>
      </c>
      <c r="J26" s="158" t="s">
        <v>232</v>
      </c>
      <c r="K26" s="202" t="s">
        <v>232</v>
      </c>
      <c r="L26" s="275"/>
    </row>
    <row r="27" spans="1:16" ht="20.100000000000001" customHeight="1" x14ac:dyDescent="0.25">
      <c r="A27" s="146" t="s">
        <v>390</v>
      </c>
      <c r="B27" s="121">
        <v>500</v>
      </c>
      <c r="C27" s="121"/>
      <c r="D27" s="123"/>
      <c r="E27" s="147"/>
      <c r="F27" s="159">
        <f t="shared" si="0"/>
        <v>500</v>
      </c>
      <c r="G27" s="160"/>
      <c r="H27" s="170" t="s">
        <v>232</v>
      </c>
      <c r="I27" s="161" t="s">
        <v>232</v>
      </c>
      <c r="J27" s="158" t="s">
        <v>232</v>
      </c>
      <c r="K27" s="202" t="s">
        <v>232</v>
      </c>
      <c r="L27" s="275"/>
    </row>
    <row r="28" spans="1:16" s="304" customFormat="1" ht="20.100000000000001" customHeight="1" x14ac:dyDescent="0.25">
      <c r="A28" s="292" t="s">
        <v>146</v>
      </c>
      <c r="B28" s="293">
        <v>1300</v>
      </c>
      <c r="C28" s="293">
        <f>BB!B6</f>
        <v>80</v>
      </c>
      <c r="D28" s="294">
        <f>BB!B7</f>
        <v>0</v>
      </c>
      <c r="E28" s="295">
        <f>BB!B8</f>
        <v>1377.25</v>
      </c>
      <c r="F28" s="296">
        <f t="shared" si="0"/>
        <v>2.75</v>
      </c>
      <c r="G28" s="297"/>
      <c r="H28" s="298" t="s">
        <v>232</v>
      </c>
      <c r="I28" s="299" t="s">
        <v>232</v>
      </c>
      <c r="J28" s="300" t="s">
        <v>232</v>
      </c>
      <c r="K28" s="301" t="s">
        <v>232</v>
      </c>
      <c r="L28" s="302"/>
      <c r="M28" s="303"/>
      <c r="N28" s="303"/>
      <c r="O28" s="303"/>
      <c r="P28" s="303"/>
    </row>
    <row r="29" spans="1:16" ht="20.100000000000001" customHeight="1" x14ac:dyDescent="0.25">
      <c r="A29" s="145" t="s">
        <v>386</v>
      </c>
      <c r="B29" s="121">
        <v>3000</v>
      </c>
      <c r="C29" s="121">
        <v>0</v>
      </c>
      <c r="D29" s="123">
        <v>0</v>
      </c>
      <c r="E29" s="121">
        <f>BSA!B8</f>
        <v>356.76</v>
      </c>
      <c r="F29" s="159">
        <f t="shared" si="0"/>
        <v>2643.24</v>
      </c>
      <c r="G29" s="160"/>
      <c r="H29" s="163" t="s">
        <v>232</v>
      </c>
      <c r="I29" s="161" t="s">
        <v>232</v>
      </c>
      <c r="J29" s="158" t="s">
        <v>232</v>
      </c>
      <c r="K29" s="202" t="s">
        <v>232</v>
      </c>
      <c r="L29" s="275"/>
    </row>
    <row r="30" spans="1:16" ht="20.100000000000001" customHeight="1" x14ac:dyDescent="0.25">
      <c r="A30" s="145" t="s">
        <v>385</v>
      </c>
      <c r="B30" s="121">
        <v>0</v>
      </c>
      <c r="C30" s="121">
        <f>BBSA!B6</f>
        <v>500</v>
      </c>
      <c r="D30" s="123">
        <v>0</v>
      </c>
      <c r="E30" s="121">
        <v>0</v>
      </c>
      <c r="F30" s="159">
        <f>B30+C30-E30</f>
        <v>500</v>
      </c>
      <c r="G30" s="160"/>
      <c r="H30" s="156"/>
      <c r="I30" s="161"/>
      <c r="J30" s="158"/>
      <c r="K30" s="202"/>
      <c r="L30" s="275"/>
    </row>
    <row r="31" spans="1:16" s="304" customFormat="1" ht="20.100000000000001" customHeight="1" x14ac:dyDescent="0.25">
      <c r="A31" s="292" t="s">
        <v>18</v>
      </c>
      <c r="B31" s="293">
        <v>3600</v>
      </c>
      <c r="C31" s="293">
        <f>'B&amp;B'!B6</f>
        <v>0</v>
      </c>
      <c r="D31" s="294">
        <v>0</v>
      </c>
      <c r="E31" s="295">
        <f>'B&amp;B'!B8</f>
        <v>3600</v>
      </c>
      <c r="F31" s="296">
        <f t="shared" ref="F31:F40" si="1">B31+C31-D31-E31</f>
        <v>0</v>
      </c>
      <c r="G31" s="297" t="s">
        <v>89</v>
      </c>
      <c r="H31" s="306" t="s">
        <v>232</v>
      </c>
      <c r="I31" s="299" t="s">
        <v>232</v>
      </c>
      <c r="J31" s="300" t="s">
        <v>232</v>
      </c>
      <c r="K31" s="301" t="s">
        <v>232</v>
      </c>
      <c r="L31" s="302"/>
      <c r="M31" s="303"/>
      <c r="N31" s="303"/>
      <c r="O31" s="303"/>
      <c r="P31" s="303"/>
    </row>
    <row r="32" spans="1:16" ht="20.100000000000001" customHeight="1" x14ac:dyDescent="0.25">
      <c r="A32" s="146" t="s">
        <v>19</v>
      </c>
      <c r="B32" s="121">
        <v>12000</v>
      </c>
      <c r="C32" s="121">
        <f>TechCRU!B6</f>
        <v>0</v>
      </c>
      <c r="D32" s="123">
        <f>TechCRU!B7</f>
        <v>0</v>
      </c>
      <c r="E32" s="147">
        <f>TechCRU!B8</f>
        <v>2062.8000000000002</v>
      </c>
      <c r="F32" s="159">
        <f t="shared" si="1"/>
        <v>9937.2000000000007</v>
      </c>
      <c r="G32" s="160" t="s">
        <v>90</v>
      </c>
      <c r="H32" s="163" t="s">
        <v>232</v>
      </c>
      <c r="I32" s="161" t="s">
        <v>232</v>
      </c>
      <c r="J32" s="158" t="s">
        <v>232</v>
      </c>
      <c r="K32" s="202" t="s">
        <v>232</v>
      </c>
      <c r="L32" s="275"/>
    </row>
    <row r="33" spans="1:16" s="79" customFormat="1" ht="20.100000000000001" customHeight="1" x14ac:dyDescent="0.25">
      <c r="A33" s="146" t="s">
        <v>20</v>
      </c>
      <c r="B33" s="121">
        <v>11070</v>
      </c>
      <c r="C33" s="121">
        <f>CSA!B6</f>
        <v>1000</v>
      </c>
      <c r="D33" s="123">
        <f>CSA!B7</f>
        <v>0</v>
      </c>
      <c r="E33" s="121">
        <f>CSA!B8</f>
        <v>12047.38</v>
      </c>
      <c r="F33" s="159">
        <f t="shared" si="1"/>
        <v>22.6200000000008</v>
      </c>
      <c r="G33" s="160" t="s">
        <v>91</v>
      </c>
      <c r="H33" s="163" t="s">
        <v>232</v>
      </c>
      <c r="I33" s="161" t="s">
        <v>232</v>
      </c>
      <c r="J33" s="158" t="s">
        <v>232</v>
      </c>
      <c r="K33" s="202" t="s">
        <v>232</v>
      </c>
      <c r="L33" s="275"/>
      <c r="M33" s="149"/>
      <c r="N33" s="149"/>
      <c r="O33" s="149"/>
      <c r="P33" s="149"/>
    </row>
    <row r="34" spans="1:16" ht="20.100000000000001" customHeight="1" x14ac:dyDescent="0.25">
      <c r="A34" s="146" t="s">
        <v>21</v>
      </c>
      <c r="B34" s="121">
        <v>750</v>
      </c>
      <c r="C34" s="121">
        <f>ChiRho!B6</f>
        <v>0</v>
      </c>
      <c r="D34" s="123">
        <v>0</v>
      </c>
      <c r="E34" s="121"/>
      <c r="F34" s="159">
        <f t="shared" si="1"/>
        <v>750</v>
      </c>
      <c r="G34" s="160" t="s">
        <v>92</v>
      </c>
      <c r="H34" s="158" t="s">
        <v>232</v>
      </c>
      <c r="I34" s="161" t="s">
        <v>232</v>
      </c>
      <c r="J34" s="158" t="s">
        <v>232</v>
      </c>
      <c r="K34" s="202" t="s">
        <v>232</v>
      </c>
      <c r="L34" s="275"/>
    </row>
    <row r="35" spans="1:16" s="79" customFormat="1" ht="20.100000000000001" customHeight="1" x14ac:dyDescent="0.25">
      <c r="A35" s="145" t="s">
        <v>338</v>
      </c>
      <c r="B35" s="121">
        <v>208</v>
      </c>
      <c r="C35" s="121">
        <v>0</v>
      </c>
      <c r="D35" s="123">
        <f>CRY!B7</f>
        <v>0</v>
      </c>
      <c r="E35" s="121">
        <f>CRY!B8</f>
        <v>0</v>
      </c>
      <c r="F35" s="159">
        <f t="shared" si="1"/>
        <v>208</v>
      </c>
      <c r="G35" s="160"/>
      <c r="H35" s="163" t="s">
        <v>232</v>
      </c>
      <c r="I35" s="161" t="s">
        <v>232</v>
      </c>
      <c r="J35" s="158" t="s">
        <v>232</v>
      </c>
      <c r="K35" s="202" t="s">
        <v>232</v>
      </c>
      <c r="L35" s="275"/>
      <c r="M35" s="149"/>
      <c r="N35" s="149"/>
      <c r="O35" s="149"/>
      <c r="P35" s="149"/>
    </row>
    <row r="36" spans="1:16" s="304" customFormat="1" ht="20.100000000000001" customHeight="1" x14ac:dyDescent="0.25">
      <c r="A36" s="305" t="s">
        <v>72</v>
      </c>
      <c r="B36" s="293">
        <v>8450</v>
      </c>
      <c r="C36" s="293">
        <f>Christians!B6</f>
        <v>1000</v>
      </c>
      <c r="D36" s="294">
        <f>Christians!B7</f>
        <v>0</v>
      </c>
      <c r="E36" s="295">
        <f>Christians!B8</f>
        <v>9449.9999999999982</v>
      </c>
      <c r="F36" s="296">
        <f t="shared" si="1"/>
        <v>0</v>
      </c>
      <c r="G36" s="297" t="s">
        <v>364</v>
      </c>
      <c r="H36" s="298" t="s">
        <v>232</v>
      </c>
      <c r="I36" s="299" t="s">
        <v>232</v>
      </c>
      <c r="J36" s="300" t="s">
        <v>428</v>
      </c>
      <c r="K36" s="301" t="s">
        <v>232</v>
      </c>
      <c r="L36" s="302"/>
      <c r="M36" s="303"/>
      <c r="N36" s="303"/>
      <c r="O36" s="303"/>
      <c r="P36" s="303"/>
    </row>
    <row r="37" spans="1:16" ht="34.5" customHeight="1" x14ac:dyDescent="0.25">
      <c r="A37" s="122" t="s">
        <v>159</v>
      </c>
      <c r="B37" s="121">
        <v>1300</v>
      </c>
      <c r="C37" s="121">
        <v>0</v>
      </c>
      <c r="D37" s="123">
        <f>'A&amp;S Ambassadors'!B7</f>
        <v>0</v>
      </c>
      <c r="E37" s="147">
        <f>'A&amp;S Ambassadors'!B8</f>
        <v>296.3</v>
      </c>
      <c r="F37" s="159">
        <f t="shared" si="1"/>
        <v>1003.7</v>
      </c>
      <c r="G37" s="160" t="s">
        <v>179</v>
      </c>
      <c r="H37" s="163" t="s">
        <v>232</v>
      </c>
      <c r="I37" s="161" t="s">
        <v>232</v>
      </c>
      <c r="J37" s="158" t="s">
        <v>232</v>
      </c>
      <c r="K37" s="202" t="s">
        <v>232</v>
      </c>
      <c r="L37" s="275"/>
    </row>
    <row r="38" spans="1:16" s="226" customFormat="1" ht="22.5" customHeight="1" x14ac:dyDescent="0.25">
      <c r="A38" s="214" t="s">
        <v>391</v>
      </c>
      <c r="B38" s="215">
        <v>200</v>
      </c>
      <c r="C38" s="215"/>
      <c r="D38" s="216"/>
      <c r="E38" s="217"/>
      <c r="F38" s="218">
        <f t="shared" si="1"/>
        <v>200</v>
      </c>
      <c r="G38" s="219"/>
      <c r="H38" s="220"/>
      <c r="I38" s="221"/>
      <c r="J38" s="222"/>
      <c r="K38" s="223"/>
      <c r="L38" s="277"/>
      <c r="M38" s="225"/>
      <c r="N38" s="225"/>
      <c r="O38" s="225"/>
      <c r="P38" s="225"/>
    </row>
    <row r="39" spans="1:16" ht="20.100000000000001" customHeight="1" x14ac:dyDescent="0.25">
      <c r="A39" s="122" t="s">
        <v>222</v>
      </c>
      <c r="B39" s="121">
        <v>300</v>
      </c>
      <c r="C39" s="121">
        <f>CommStudies!B6</f>
        <v>0</v>
      </c>
      <c r="D39" s="123">
        <f>CommStudies!B7</f>
        <v>0</v>
      </c>
      <c r="E39" s="147">
        <f>CommStudies!B8</f>
        <v>0</v>
      </c>
      <c r="F39" s="159">
        <f t="shared" si="1"/>
        <v>300</v>
      </c>
      <c r="G39" s="160" t="s">
        <v>296</v>
      </c>
      <c r="H39" s="163" t="s">
        <v>232</v>
      </c>
      <c r="I39" s="161" t="s">
        <v>232</v>
      </c>
      <c r="J39" s="158"/>
      <c r="K39" s="202"/>
      <c r="L39" s="276"/>
      <c r="M39" s="151"/>
      <c r="N39" s="151"/>
      <c r="O39" s="151"/>
      <c r="P39" s="151"/>
    </row>
    <row r="40" spans="1:16" ht="20.100000000000001" customHeight="1" x14ac:dyDescent="0.25">
      <c r="A40" s="145" t="s">
        <v>262</v>
      </c>
      <c r="B40" s="121">
        <v>1100</v>
      </c>
      <c r="C40" s="121">
        <f>DWS!B6</f>
        <v>0</v>
      </c>
      <c r="D40" s="123">
        <f>DWS!B7</f>
        <v>0</v>
      </c>
      <c r="E40" s="121">
        <f>DWS!B8</f>
        <v>950</v>
      </c>
      <c r="F40" s="159">
        <f t="shared" si="1"/>
        <v>150</v>
      </c>
      <c r="G40" s="160" t="s">
        <v>297</v>
      </c>
      <c r="H40" s="163" t="s">
        <v>232</v>
      </c>
      <c r="I40" s="161" t="s">
        <v>232</v>
      </c>
      <c r="J40" s="158" t="s">
        <v>232</v>
      </c>
      <c r="K40" s="202" t="s">
        <v>232</v>
      </c>
      <c r="L40" s="276"/>
      <c r="M40" s="151"/>
      <c r="N40" s="151"/>
      <c r="O40" s="151"/>
      <c r="P40" s="151"/>
    </row>
    <row r="41" spans="1:16" ht="20.100000000000001" customHeight="1" x14ac:dyDescent="0.25">
      <c r="A41" s="145" t="s">
        <v>69</v>
      </c>
      <c r="B41" s="121">
        <v>0</v>
      </c>
      <c r="C41" s="121">
        <v>0</v>
      </c>
      <c r="D41" s="123">
        <v>0</v>
      </c>
      <c r="E41" s="121">
        <v>0</v>
      </c>
      <c r="F41" s="159">
        <v>0</v>
      </c>
      <c r="G41" s="160"/>
      <c r="H41" s="156"/>
      <c r="I41" s="161"/>
      <c r="J41" s="158"/>
      <c r="K41" s="202"/>
      <c r="L41" s="276"/>
      <c r="M41" s="151" t="s">
        <v>457</v>
      </c>
      <c r="N41" s="151"/>
      <c r="O41" s="151"/>
      <c r="P41" s="151"/>
    </row>
    <row r="42" spans="1:16" s="226" customFormat="1" ht="20.100000000000001" customHeight="1" x14ac:dyDescent="0.25">
      <c r="A42" s="214" t="s">
        <v>263</v>
      </c>
      <c r="B42" s="215">
        <v>0</v>
      </c>
      <c r="C42" s="215">
        <f>DA!B6</f>
        <v>0</v>
      </c>
      <c r="D42" s="216">
        <v>0</v>
      </c>
      <c r="E42" s="215">
        <f>DA!B8</f>
        <v>0</v>
      </c>
      <c r="F42" s="218">
        <f t="shared" ref="F42:F51" si="2">B42+C42-D42-E42</f>
        <v>0</v>
      </c>
      <c r="G42" s="219" t="s">
        <v>298</v>
      </c>
      <c r="H42" s="220"/>
      <c r="I42" s="221"/>
      <c r="J42" s="222"/>
      <c r="K42" s="223"/>
      <c r="L42" s="277">
        <v>21</v>
      </c>
      <c r="M42" s="225"/>
      <c r="N42" s="225"/>
      <c r="O42" s="225"/>
      <c r="P42" s="225"/>
    </row>
    <row r="43" spans="1:16" s="304" customFormat="1" ht="20.100000000000001" customHeight="1" x14ac:dyDescent="0.25">
      <c r="A43" s="305" t="s">
        <v>392</v>
      </c>
      <c r="B43" s="293">
        <v>500</v>
      </c>
      <c r="C43" s="293">
        <v>0</v>
      </c>
      <c r="D43" s="294">
        <v>0</v>
      </c>
      <c r="E43" s="295">
        <f>DI!B8</f>
        <v>500</v>
      </c>
      <c r="F43" s="296">
        <f t="shared" si="2"/>
        <v>0</v>
      </c>
      <c r="G43" s="297"/>
      <c r="H43" s="300" t="s">
        <v>232</v>
      </c>
      <c r="I43" s="299" t="s">
        <v>232</v>
      </c>
      <c r="J43" s="300" t="s">
        <v>232</v>
      </c>
      <c r="K43" s="301" t="s">
        <v>232</v>
      </c>
      <c r="L43" s="302"/>
      <c r="M43" s="303"/>
      <c r="N43" s="303"/>
      <c r="O43" s="303"/>
      <c r="P43" s="303"/>
    </row>
    <row r="44" spans="1:16" ht="20.100000000000001" customHeight="1" x14ac:dyDescent="0.25">
      <c r="A44" s="145" t="s">
        <v>264</v>
      </c>
      <c r="B44" s="121">
        <v>400</v>
      </c>
      <c r="C44" s="121">
        <f>DSC!B6</f>
        <v>350</v>
      </c>
      <c r="D44" s="123">
        <v>0</v>
      </c>
      <c r="E44" s="121">
        <f>DSC!B8</f>
        <v>728.27</v>
      </c>
      <c r="F44" s="159">
        <f t="shared" si="2"/>
        <v>21.730000000000018</v>
      </c>
      <c r="G44" s="160"/>
      <c r="H44" s="158" t="s">
        <v>232</v>
      </c>
      <c r="I44" s="161" t="s">
        <v>232</v>
      </c>
      <c r="J44" s="158" t="s">
        <v>232</v>
      </c>
      <c r="K44" s="202" t="s">
        <v>232</v>
      </c>
      <c r="L44" s="276">
        <v>21</v>
      </c>
      <c r="M44" s="151"/>
      <c r="N44" s="151"/>
      <c r="O44" s="151"/>
      <c r="P44" s="151"/>
    </row>
    <row r="45" spans="1:16" ht="20.100000000000001" customHeight="1" x14ac:dyDescent="0.25">
      <c r="A45" s="145" t="s">
        <v>406</v>
      </c>
      <c r="B45" s="121">
        <v>500</v>
      </c>
      <c r="C45" s="121">
        <v>0</v>
      </c>
      <c r="D45" s="123">
        <v>0</v>
      </c>
      <c r="E45" s="121">
        <v>0</v>
      </c>
      <c r="F45" s="159">
        <f t="shared" si="2"/>
        <v>500</v>
      </c>
      <c r="G45" s="160"/>
      <c r="H45" s="124" t="s">
        <v>232</v>
      </c>
      <c r="I45" s="161" t="s">
        <v>232</v>
      </c>
      <c r="J45" s="158" t="s">
        <v>232</v>
      </c>
      <c r="K45" s="202" t="s">
        <v>232</v>
      </c>
      <c r="L45" s="275"/>
    </row>
    <row r="46" spans="1:16" ht="20.100000000000001" customHeight="1" x14ac:dyDescent="0.25">
      <c r="A46" s="148" t="s">
        <v>22</v>
      </c>
      <c r="B46" s="121">
        <v>1500</v>
      </c>
      <c r="C46" s="121">
        <f>EON!B6</f>
        <v>0</v>
      </c>
      <c r="D46" s="123">
        <f>EON!B7</f>
        <v>0</v>
      </c>
      <c r="E46" s="147">
        <f>EON!B8</f>
        <v>0</v>
      </c>
      <c r="F46" s="159">
        <f t="shared" si="2"/>
        <v>1500</v>
      </c>
      <c r="G46" s="160" t="s">
        <v>94</v>
      </c>
      <c r="H46" s="163" t="s">
        <v>232</v>
      </c>
      <c r="I46" s="161" t="s">
        <v>232</v>
      </c>
      <c r="J46" s="158" t="s">
        <v>232</v>
      </c>
      <c r="K46" s="202" t="s">
        <v>232</v>
      </c>
      <c r="L46" s="276"/>
      <c r="M46" s="151"/>
      <c r="N46" s="151"/>
      <c r="O46" s="151"/>
      <c r="P46" s="151"/>
    </row>
    <row r="47" spans="1:16" s="226" customFormat="1" ht="31.5" x14ac:dyDescent="0.25">
      <c r="A47" s="240" t="s">
        <v>328</v>
      </c>
      <c r="B47" s="215">
        <v>0</v>
      </c>
      <c r="C47" s="215">
        <f>EtaSigDelta!B6</f>
        <v>0</v>
      </c>
      <c r="D47" s="216">
        <f>EtaSigDelta!B7</f>
        <v>0</v>
      </c>
      <c r="E47" s="215">
        <f>EtaSigDelta!B8</f>
        <v>0</v>
      </c>
      <c r="F47" s="218">
        <f t="shared" si="2"/>
        <v>0</v>
      </c>
      <c r="G47" s="219"/>
      <c r="H47" s="220"/>
      <c r="I47" s="221"/>
      <c r="J47" s="222"/>
      <c r="K47" s="223"/>
      <c r="L47" s="277" t="s">
        <v>357</v>
      </c>
      <c r="M47" s="225"/>
      <c r="N47" s="225"/>
      <c r="O47" s="225"/>
      <c r="P47" s="225"/>
    </row>
    <row r="48" spans="1:16" x14ac:dyDescent="0.25">
      <c r="A48" s="122" t="s">
        <v>191</v>
      </c>
      <c r="B48" s="121">
        <v>600</v>
      </c>
      <c r="C48" s="121">
        <f>Filipino!B6</f>
        <v>0</v>
      </c>
      <c r="D48" s="123">
        <f>Filipino!B7</f>
        <v>0</v>
      </c>
      <c r="E48" s="121">
        <f>Filipino!B8</f>
        <v>500</v>
      </c>
      <c r="F48" s="159">
        <f t="shared" si="2"/>
        <v>100</v>
      </c>
      <c r="G48" s="160" t="s">
        <v>192</v>
      </c>
      <c r="H48" s="163" t="s">
        <v>232</v>
      </c>
      <c r="I48" s="161" t="s">
        <v>232</v>
      </c>
      <c r="J48" s="158" t="s">
        <v>428</v>
      </c>
      <c r="K48" s="202" t="s">
        <v>232</v>
      </c>
      <c r="L48" s="275"/>
    </row>
    <row r="49" spans="1:16" x14ac:dyDescent="0.25">
      <c r="A49" s="152" t="s">
        <v>315</v>
      </c>
      <c r="B49" s="121">
        <v>2000</v>
      </c>
      <c r="C49" s="121">
        <f>FinAsso!B6</f>
        <v>0</v>
      </c>
      <c r="D49" s="123">
        <v>0</v>
      </c>
      <c r="E49" s="147">
        <f>FinAsso!B8</f>
        <v>0</v>
      </c>
      <c r="F49" s="159">
        <f t="shared" si="2"/>
        <v>2000</v>
      </c>
      <c r="G49" s="160" t="s">
        <v>95</v>
      </c>
      <c r="H49" s="170" t="s">
        <v>232</v>
      </c>
      <c r="I49" s="161" t="s">
        <v>232</v>
      </c>
      <c r="J49" s="158" t="s">
        <v>232</v>
      </c>
      <c r="K49" s="202" t="s">
        <v>232</v>
      </c>
      <c r="L49" s="276"/>
      <c r="M49" s="151"/>
      <c r="N49" s="151"/>
      <c r="O49" s="151"/>
      <c r="P49" s="151"/>
    </row>
    <row r="50" spans="1:16" s="320" customFormat="1" ht="20.100000000000001" customHeight="1" x14ac:dyDescent="0.25">
      <c r="A50" s="322" t="s">
        <v>404</v>
      </c>
      <c r="B50" s="310">
        <v>650</v>
      </c>
      <c r="C50" s="310"/>
      <c r="D50" s="311"/>
      <c r="E50" s="310">
        <f>GLW!B8</f>
        <v>640.55999999999995</v>
      </c>
      <c r="F50" s="312">
        <f t="shared" si="2"/>
        <v>9.4400000000000546</v>
      </c>
      <c r="G50" s="313"/>
      <c r="H50" s="323" t="s">
        <v>232</v>
      </c>
      <c r="I50" s="315" t="s">
        <v>232</v>
      </c>
      <c r="J50" s="316" t="s">
        <v>232</v>
      </c>
      <c r="K50" s="317" t="s">
        <v>232</v>
      </c>
      <c r="L50" s="318"/>
      <c r="M50" s="319"/>
      <c r="N50" s="319"/>
      <c r="O50" s="319"/>
      <c r="P50" s="319"/>
    </row>
    <row r="51" spans="1:16" ht="20.100000000000001" customHeight="1" x14ac:dyDescent="0.25">
      <c r="A51" s="145" t="s">
        <v>382</v>
      </c>
      <c r="B51" s="121">
        <v>650</v>
      </c>
      <c r="C51" s="121"/>
      <c r="D51" s="123"/>
      <c r="E51" s="121">
        <f>GSS!B8</f>
        <v>542.63</v>
      </c>
      <c r="F51" s="159">
        <f t="shared" si="2"/>
        <v>107.37</v>
      </c>
      <c r="G51" s="160"/>
      <c r="H51" s="163" t="s">
        <v>232</v>
      </c>
      <c r="I51" s="161" t="s">
        <v>232</v>
      </c>
      <c r="J51" s="158" t="s">
        <v>232</v>
      </c>
      <c r="K51" s="202" t="s">
        <v>232</v>
      </c>
      <c r="L51" s="276"/>
      <c r="M51" s="151"/>
      <c r="N51" s="151"/>
      <c r="O51" s="151"/>
      <c r="P51" s="151"/>
    </row>
    <row r="52" spans="1:16" ht="20.100000000000001" customHeight="1" x14ac:dyDescent="0.25">
      <c r="A52" s="145" t="s">
        <v>265</v>
      </c>
      <c r="B52" s="121">
        <v>0</v>
      </c>
      <c r="C52" s="121">
        <v>0</v>
      </c>
      <c r="D52" s="123">
        <v>0</v>
      </c>
      <c r="E52" s="121">
        <v>0</v>
      </c>
      <c r="F52" s="159">
        <v>0</v>
      </c>
      <c r="G52" s="160"/>
      <c r="H52"/>
      <c r="I52" s="161"/>
      <c r="J52" s="158"/>
      <c r="K52" s="202"/>
      <c r="L52" s="276"/>
      <c r="M52" s="151" t="s">
        <v>457</v>
      </c>
      <c r="N52" s="151"/>
      <c r="O52" s="151"/>
      <c r="P52" s="151"/>
    </row>
    <row r="53" spans="1:16" s="320" customFormat="1" ht="20.100000000000001" customHeight="1" x14ac:dyDescent="0.25">
      <c r="A53" s="324" t="s">
        <v>23</v>
      </c>
      <c r="B53" s="310">
        <v>2200</v>
      </c>
      <c r="C53" s="310">
        <f>'Goin'' Band'!B6</f>
        <v>0</v>
      </c>
      <c r="D53" s="311">
        <f>'Goin'' Band'!B7</f>
        <v>0</v>
      </c>
      <c r="E53" s="321">
        <f>'Goin'' Band'!B8</f>
        <v>2199.73</v>
      </c>
      <c r="F53" s="312">
        <f>B53+C53-D53-E53</f>
        <v>0.26999999999998181</v>
      </c>
      <c r="G53" s="313"/>
      <c r="H53" s="314" t="s">
        <v>232</v>
      </c>
      <c r="I53" s="315" t="s">
        <v>232</v>
      </c>
      <c r="J53" s="316" t="s">
        <v>232</v>
      </c>
      <c r="K53" s="317" t="s">
        <v>232</v>
      </c>
      <c r="L53" s="318"/>
      <c r="M53" s="319"/>
      <c r="N53" s="319"/>
      <c r="O53" s="319"/>
      <c r="P53" s="319"/>
    </row>
    <row r="54" spans="1:16" ht="20.100000000000001" customHeight="1" x14ac:dyDescent="0.25">
      <c r="A54" s="122" t="s">
        <v>365</v>
      </c>
      <c r="B54" s="121">
        <v>0</v>
      </c>
      <c r="C54" s="121">
        <v>0</v>
      </c>
      <c r="D54" s="123">
        <v>0</v>
      </c>
      <c r="E54" s="147">
        <v>0</v>
      </c>
      <c r="F54" s="159">
        <v>0</v>
      </c>
      <c r="G54" s="160"/>
      <c r="H54" s="170" t="s">
        <v>232</v>
      </c>
      <c r="I54" s="161" t="s">
        <v>232</v>
      </c>
      <c r="J54" s="158"/>
      <c r="K54" s="202"/>
      <c r="L54" s="275"/>
    </row>
    <row r="55" spans="1:16" ht="20.100000000000001" customHeight="1" x14ac:dyDescent="0.25">
      <c r="A55" s="145" t="s">
        <v>341</v>
      </c>
      <c r="B55" s="121">
        <v>650</v>
      </c>
      <c r="C55" s="121">
        <v>0</v>
      </c>
      <c r="D55" s="123">
        <f>HOSAM!B7</f>
        <v>0</v>
      </c>
      <c r="E55" s="147">
        <f>HOSAM!B8</f>
        <v>0</v>
      </c>
      <c r="F55" s="159">
        <f t="shared" ref="F55:F77" si="3">B55+C55-D55-E55</f>
        <v>650</v>
      </c>
      <c r="G55" s="160"/>
      <c r="H55" s="158" t="s">
        <v>232</v>
      </c>
      <c r="I55" s="161" t="s">
        <v>232</v>
      </c>
      <c r="J55" s="158" t="s">
        <v>232</v>
      </c>
      <c r="K55" s="202" t="s">
        <v>232</v>
      </c>
      <c r="L55" s="276"/>
      <c r="M55" s="151"/>
      <c r="N55" s="151"/>
      <c r="O55" s="151"/>
      <c r="P55" s="151"/>
    </row>
    <row r="56" spans="1:16" ht="20.100000000000001" customHeight="1" x14ac:dyDescent="0.25">
      <c r="A56" s="122" t="s">
        <v>73</v>
      </c>
      <c r="B56" s="121">
        <v>5850</v>
      </c>
      <c r="C56" s="121">
        <f>HSS!B6</f>
        <v>0</v>
      </c>
      <c r="D56" s="123">
        <f>HSS!B7</f>
        <v>0</v>
      </c>
      <c r="E56" s="147">
        <f>HSS!B8</f>
        <v>5781.2599999999993</v>
      </c>
      <c r="F56" s="159">
        <f t="shared" si="3"/>
        <v>68.740000000000691</v>
      </c>
      <c r="G56" s="160" t="s">
        <v>97</v>
      </c>
      <c r="H56" s="163" t="s">
        <v>232</v>
      </c>
      <c r="I56" s="161" t="s">
        <v>232</v>
      </c>
      <c r="J56" s="158" t="s">
        <v>232</v>
      </c>
      <c r="K56" s="202" t="s">
        <v>232</v>
      </c>
      <c r="L56" s="275"/>
    </row>
    <row r="57" spans="1:16" ht="20.100000000000001" customHeight="1" x14ac:dyDescent="0.25">
      <c r="A57" s="122" t="s">
        <v>256</v>
      </c>
      <c r="B57" s="121">
        <v>1600</v>
      </c>
      <c r="C57" s="121">
        <f>HSRecruiters!B6</f>
        <v>0</v>
      </c>
      <c r="D57" s="123">
        <f>HSRecruiters!B7</f>
        <v>0</v>
      </c>
      <c r="E57" s="147">
        <f>HSRecruiters!B8</f>
        <v>460.4</v>
      </c>
      <c r="F57" s="159">
        <f t="shared" si="3"/>
        <v>1139.5999999999999</v>
      </c>
      <c r="G57" s="160" t="s">
        <v>138</v>
      </c>
      <c r="H57" s="163" t="s">
        <v>232</v>
      </c>
      <c r="I57" s="161" t="s">
        <v>232</v>
      </c>
      <c r="J57" s="158" t="s">
        <v>232</v>
      </c>
      <c r="K57" s="202" t="s">
        <v>232</v>
      </c>
      <c r="L57" s="275"/>
    </row>
    <row r="58" spans="1:16" s="304" customFormat="1" ht="20.100000000000001" customHeight="1" x14ac:dyDescent="0.25">
      <c r="A58" s="292" t="s">
        <v>24</v>
      </c>
      <c r="B58" s="293">
        <v>2600</v>
      </c>
      <c r="C58" s="293">
        <f>ISA!B6</f>
        <v>0</v>
      </c>
      <c r="D58" s="294">
        <f>ISA!B7</f>
        <v>0</v>
      </c>
      <c r="E58" s="295">
        <f>ISA!B8</f>
        <v>2573.5</v>
      </c>
      <c r="F58" s="296">
        <f t="shared" si="3"/>
        <v>26.5</v>
      </c>
      <c r="G58" s="297" t="s">
        <v>98</v>
      </c>
      <c r="H58" s="298" t="s">
        <v>232</v>
      </c>
      <c r="I58" s="299" t="s">
        <v>232</v>
      </c>
      <c r="J58" s="300" t="s">
        <v>232</v>
      </c>
      <c r="K58" s="301" t="s">
        <v>232</v>
      </c>
      <c r="L58" s="302"/>
      <c r="M58" s="303"/>
      <c r="N58" s="303"/>
      <c r="O58" s="303"/>
      <c r="P58" s="303"/>
    </row>
    <row r="59" spans="1:16" s="226" customFormat="1" ht="20.100000000000001" customHeight="1" x14ac:dyDescent="0.25">
      <c r="A59" s="214" t="s">
        <v>308</v>
      </c>
      <c r="B59" s="215">
        <v>0</v>
      </c>
      <c r="C59" s="215">
        <v>0</v>
      </c>
      <c r="D59" s="216">
        <v>0</v>
      </c>
      <c r="E59" s="217">
        <v>0</v>
      </c>
      <c r="F59" s="218">
        <f t="shared" si="3"/>
        <v>0</v>
      </c>
      <c r="G59" s="219"/>
      <c r="H59" s="220"/>
      <c r="I59" s="221"/>
      <c r="J59" s="222"/>
      <c r="K59" s="223"/>
      <c r="L59" s="277">
        <v>21</v>
      </c>
      <c r="M59" s="225"/>
      <c r="N59" s="225"/>
      <c r="O59" s="225"/>
      <c r="P59" s="225"/>
    </row>
    <row r="60" spans="1:16" ht="20.100000000000001" customHeight="1" x14ac:dyDescent="0.25">
      <c r="A60" s="122" t="s">
        <v>358</v>
      </c>
      <c r="B60" s="121">
        <v>2800</v>
      </c>
      <c r="C60" s="121">
        <f>IIE!B6</f>
        <v>0</v>
      </c>
      <c r="D60" s="123">
        <f>IIE!B7</f>
        <v>0</v>
      </c>
      <c r="E60" s="147">
        <f>IIE!B8</f>
        <v>2626.1600000000003</v>
      </c>
      <c r="F60" s="159">
        <f t="shared" si="3"/>
        <v>173.83999999999969</v>
      </c>
      <c r="G60" s="160" t="s">
        <v>99</v>
      </c>
      <c r="H60" s="163" t="s">
        <v>232</v>
      </c>
      <c r="I60" s="161" t="s">
        <v>232</v>
      </c>
      <c r="J60" s="158" t="s">
        <v>232</v>
      </c>
      <c r="K60" s="202" t="s">
        <v>232</v>
      </c>
      <c r="L60" s="275"/>
    </row>
    <row r="61" spans="1:16" ht="20.100000000000001" customHeight="1" x14ac:dyDescent="0.25">
      <c r="A61" s="148" t="s">
        <v>211</v>
      </c>
      <c r="B61" s="121">
        <v>0</v>
      </c>
      <c r="C61" s="121">
        <f>ITE!B6</f>
        <v>0</v>
      </c>
      <c r="D61" s="123">
        <v>0</v>
      </c>
      <c r="E61" s="121">
        <f>ITE!B8</f>
        <v>0</v>
      </c>
      <c r="F61" s="159">
        <f t="shared" si="3"/>
        <v>0</v>
      </c>
      <c r="G61" s="160" t="s">
        <v>300</v>
      </c>
      <c r="H61" s="170" t="s">
        <v>232</v>
      </c>
      <c r="I61" s="161" t="s">
        <v>232</v>
      </c>
      <c r="J61" s="158" t="s">
        <v>232</v>
      </c>
      <c r="K61" s="202" t="s">
        <v>232</v>
      </c>
      <c r="L61" s="275" t="s">
        <v>357</v>
      </c>
    </row>
    <row r="62" spans="1:16" ht="20.100000000000001" customHeight="1" x14ac:dyDescent="0.25">
      <c r="A62" s="122" t="s">
        <v>26</v>
      </c>
      <c r="B62" s="121">
        <v>1500</v>
      </c>
      <c r="C62" s="121">
        <f>IIDA!B6</f>
        <v>0</v>
      </c>
      <c r="D62" s="123">
        <f>IIDA!B7</f>
        <v>0</v>
      </c>
      <c r="E62" s="147">
        <f>IIDA!B8</f>
        <v>1426.54</v>
      </c>
      <c r="F62" s="159">
        <f t="shared" si="3"/>
        <v>73.460000000000036</v>
      </c>
      <c r="G62" s="160" t="s">
        <v>100</v>
      </c>
      <c r="H62" s="163" t="s">
        <v>232</v>
      </c>
      <c r="I62" s="161" t="s">
        <v>232</v>
      </c>
      <c r="J62" s="158" t="s">
        <v>232</v>
      </c>
      <c r="K62" s="202" t="s">
        <v>232</v>
      </c>
      <c r="L62" s="276"/>
      <c r="M62" s="151"/>
      <c r="N62" s="151"/>
      <c r="O62" s="151"/>
      <c r="P62" s="151"/>
    </row>
    <row r="63" spans="1:16" s="304" customFormat="1" ht="20.100000000000001" customHeight="1" x14ac:dyDescent="0.25">
      <c r="A63" s="292" t="s">
        <v>27</v>
      </c>
      <c r="B63" s="293">
        <v>9500</v>
      </c>
      <c r="C63" s="293">
        <f>ITA!B6</f>
        <v>1000</v>
      </c>
      <c r="D63" s="294">
        <f>ITA!B7</f>
        <v>0</v>
      </c>
      <c r="E63" s="295">
        <f>ITA!B8</f>
        <v>10500</v>
      </c>
      <c r="F63" s="296">
        <f t="shared" si="3"/>
        <v>0</v>
      </c>
      <c r="G63" s="297" t="s">
        <v>101</v>
      </c>
      <c r="H63" s="298" t="s">
        <v>232</v>
      </c>
      <c r="I63" s="299" t="s">
        <v>232</v>
      </c>
      <c r="J63" s="300" t="s">
        <v>232</v>
      </c>
      <c r="K63" s="301" t="s">
        <v>232</v>
      </c>
      <c r="L63" s="302"/>
      <c r="M63" s="303"/>
      <c r="N63" s="303"/>
      <c r="O63" s="303"/>
      <c r="P63" s="303"/>
    </row>
    <row r="64" spans="1:16" ht="32.25" customHeight="1" x14ac:dyDescent="0.25">
      <c r="A64" s="122" t="s">
        <v>208</v>
      </c>
      <c r="B64" s="121">
        <v>2275</v>
      </c>
      <c r="C64" s="121">
        <f>KSMDA!B6</f>
        <v>0</v>
      </c>
      <c r="D64" s="123">
        <f>KSMDA!B7</f>
        <v>0</v>
      </c>
      <c r="E64" s="147">
        <f>KSMDA!B8</f>
        <v>751.72</v>
      </c>
      <c r="F64" s="159">
        <f t="shared" si="3"/>
        <v>1523.28</v>
      </c>
      <c r="G64" s="160" t="s">
        <v>209</v>
      </c>
      <c r="H64" s="163" t="s">
        <v>232</v>
      </c>
      <c r="I64" s="161" t="s">
        <v>232</v>
      </c>
      <c r="J64" s="158" t="s">
        <v>232</v>
      </c>
      <c r="K64" s="202" t="s">
        <v>232</v>
      </c>
      <c r="L64" s="276"/>
      <c r="M64" s="151"/>
      <c r="N64" s="151"/>
      <c r="O64" s="151"/>
      <c r="P64" s="151"/>
    </row>
    <row r="65" spans="1:16" ht="20.100000000000001" customHeight="1" x14ac:dyDescent="0.25">
      <c r="A65" s="146" t="s">
        <v>266</v>
      </c>
      <c r="B65" s="121">
        <v>4800</v>
      </c>
      <c r="C65" s="121">
        <v>0</v>
      </c>
      <c r="D65" s="123">
        <f>KRCC!B7</f>
        <v>0</v>
      </c>
      <c r="E65" s="121">
        <f>KRCC!B8</f>
        <v>2731.69</v>
      </c>
      <c r="F65" s="159">
        <f t="shared" si="3"/>
        <v>2068.31</v>
      </c>
      <c r="G65" s="160" t="s">
        <v>301</v>
      </c>
      <c r="H65" s="163" t="s">
        <v>232</v>
      </c>
      <c r="I65" s="161" t="s">
        <v>232</v>
      </c>
      <c r="J65" s="158" t="s">
        <v>232</v>
      </c>
      <c r="K65" s="202" t="s">
        <v>232</v>
      </c>
      <c r="L65" s="275"/>
    </row>
    <row r="66" spans="1:16" s="331" customFormat="1" ht="33" customHeight="1" x14ac:dyDescent="0.25">
      <c r="A66" s="325" t="s">
        <v>194</v>
      </c>
      <c r="B66" s="326">
        <v>1100</v>
      </c>
      <c r="C66" s="326">
        <f>KEYOP!B6</f>
        <v>0</v>
      </c>
      <c r="D66" s="311">
        <v>0</v>
      </c>
      <c r="E66" s="326">
        <f>KEYOP!B8</f>
        <v>1100</v>
      </c>
      <c r="F66" s="327">
        <f t="shared" si="3"/>
        <v>0</v>
      </c>
      <c r="G66" s="328"/>
      <c r="H66" s="314" t="s">
        <v>232</v>
      </c>
      <c r="I66" s="315" t="s">
        <v>232</v>
      </c>
      <c r="J66" s="316" t="s">
        <v>232</v>
      </c>
      <c r="K66" s="317" t="s">
        <v>232</v>
      </c>
      <c r="L66" s="329"/>
      <c r="M66" s="330"/>
      <c r="N66" s="330"/>
      <c r="O66" s="330"/>
      <c r="P66" s="330"/>
    </row>
    <row r="67" spans="1:16" ht="20.100000000000001" customHeight="1" x14ac:dyDescent="0.25">
      <c r="A67" s="122" t="s">
        <v>223</v>
      </c>
      <c r="B67" s="121">
        <v>400</v>
      </c>
      <c r="C67" s="121">
        <f>Korean!B6</f>
        <v>0</v>
      </c>
      <c r="D67" s="123">
        <f>Korean!B7</f>
        <v>0</v>
      </c>
      <c r="E67" s="121">
        <f>Korean!B8</f>
        <v>0</v>
      </c>
      <c r="F67" s="159">
        <f t="shared" si="3"/>
        <v>400</v>
      </c>
      <c r="G67" s="160" t="s">
        <v>302</v>
      </c>
      <c r="H67"/>
      <c r="I67" s="161"/>
      <c r="J67" s="158" t="s">
        <v>232</v>
      </c>
      <c r="K67" s="202" t="s">
        <v>232</v>
      </c>
      <c r="L67" s="276"/>
      <c r="M67" s="151"/>
      <c r="N67" s="151"/>
      <c r="O67" s="151"/>
      <c r="P67" s="151"/>
    </row>
    <row r="68" spans="1:16" s="304" customFormat="1" ht="20.100000000000001" customHeight="1" x14ac:dyDescent="0.25">
      <c r="A68" s="292" t="s">
        <v>28</v>
      </c>
      <c r="B68" s="293">
        <v>15000</v>
      </c>
      <c r="C68" s="293">
        <f>Livestock!B6</f>
        <v>0</v>
      </c>
      <c r="D68" s="294">
        <f>Livestock!B7</f>
        <v>0</v>
      </c>
      <c r="E68" s="295">
        <f>Livestock!B8</f>
        <v>15000</v>
      </c>
      <c r="F68" s="296">
        <f t="shared" si="3"/>
        <v>0</v>
      </c>
      <c r="G68" s="297" t="s">
        <v>102</v>
      </c>
      <c r="H68" s="298" t="s">
        <v>232</v>
      </c>
      <c r="I68" s="299" t="s">
        <v>232</v>
      </c>
      <c r="J68" s="300" t="s">
        <v>232</v>
      </c>
      <c r="K68" s="301" t="s">
        <v>232</v>
      </c>
      <c r="L68" s="302"/>
      <c r="M68" s="303"/>
      <c r="N68" s="303"/>
      <c r="O68" s="303"/>
      <c r="P68" s="303"/>
    </row>
    <row r="69" spans="1:16" s="320" customFormat="1" ht="20.100000000000001" customHeight="1" x14ac:dyDescent="0.25">
      <c r="A69" s="322" t="s">
        <v>342</v>
      </c>
      <c r="B69" s="310">
        <v>390</v>
      </c>
      <c r="C69" s="310">
        <v>0</v>
      </c>
      <c r="D69" s="311">
        <f>LPHI!B7</f>
        <v>0</v>
      </c>
      <c r="E69" s="321">
        <f>LPHI!B8</f>
        <v>402.34</v>
      </c>
      <c r="F69" s="312">
        <f t="shared" si="3"/>
        <v>-12.339999999999975</v>
      </c>
      <c r="G69" s="313"/>
      <c r="H69" s="314" t="s">
        <v>232</v>
      </c>
      <c r="I69" s="315" t="s">
        <v>232</v>
      </c>
      <c r="J69" s="316" t="s">
        <v>428</v>
      </c>
      <c r="K69" s="317" t="s">
        <v>232</v>
      </c>
      <c r="L69" s="318"/>
      <c r="M69" s="319"/>
      <c r="N69" s="319"/>
      <c r="O69" s="319"/>
      <c r="P69" s="319"/>
    </row>
    <row r="70" spans="1:16" ht="20.100000000000001" customHeight="1" x14ac:dyDescent="0.25">
      <c r="A70" s="122" t="s">
        <v>224</v>
      </c>
      <c r="B70" s="121">
        <v>845</v>
      </c>
      <c r="C70" s="121">
        <f>'LBK Youth'!B6</f>
        <v>0</v>
      </c>
      <c r="D70" s="123">
        <v>0</v>
      </c>
      <c r="E70" s="147">
        <f>'LBK Youth'!B8</f>
        <v>0</v>
      </c>
      <c r="F70" s="159">
        <f t="shared" si="3"/>
        <v>845</v>
      </c>
      <c r="G70" s="160" t="s">
        <v>303</v>
      </c>
      <c r="H70" s="163" t="s">
        <v>232</v>
      </c>
      <c r="I70" s="161" t="s">
        <v>232</v>
      </c>
      <c r="J70" s="158" t="s">
        <v>232</v>
      </c>
      <c r="K70" s="202" t="s">
        <v>232</v>
      </c>
      <c r="L70" s="275"/>
    </row>
    <row r="71" spans="1:16" s="304" customFormat="1" ht="20.100000000000001" customHeight="1" x14ac:dyDescent="0.25">
      <c r="A71" s="292" t="s">
        <v>38</v>
      </c>
      <c r="B71" s="293">
        <v>3000</v>
      </c>
      <c r="C71" s="293">
        <f>Eval!B6</f>
        <v>0</v>
      </c>
      <c r="D71" s="294">
        <f>Eval!B7</f>
        <v>0</v>
      </c>
      <c r="E71" s="293">
        <f>Eval!B8</f>
        <v>3000</v>
      </c>
      <c r="F71" s="296">
        <f t="shared" si="3"/>
        <v>0</v>
      </c>
      <c r="G71" s="297" t="s">
        <v>139</v>
      </c>
      <c r="H71" s="308"/>
      <c r="I71" s="299"/>
      <c r="J71" s="300" t="s">
        <v>428</v>
      </c>
      <c r="K71" s="301" t="s">
        <v>428</v>
      </c>
      <c r="L71" s="302"/>
      <c r="M71" s="303"/>
      <c r="N71" s="303"/>
      <c r="O71" s="303"/>
      <c r="P71" s="303"/>
    </row>
    <row r="72" spans="1:16" s="304" customFormat="1" ht="20.100000000000001" customHeight="1" x14ac:dyDescent="0.25">
      <c r="A72" s="292" t="s">
        <v>29</v>
      </c>
      <c r="B72" s="293">
        <v>15000</v>
      </c>
      <c r="C72" s="293">
        <v>0</v>
      </c>
      <c r="D72" s="294">
        <f>Meat!B7</f>
        <v>0</v>
      </c>
      <c r="E72" s="295">
        <f>Meat!B8</f>
        <v>15000</v>
      </c>
      <c r="F72" s="296">
        <f t="shared" si="3"/>
        <v>0</v>
      </c>
      <c r="G72" s="297"/>
      <c r="H72" s="300" t="s">
        <v>232</v>
      </c>
      <c r="I72" s="299" t="s">
        <v>232</v>
      </c>
      <c r="J72" s="300" t="s">
        <v>428</v>
      </c>
      <c r="K72" s="301" t="s">
        <v>428</v>
      </c>
      <c r="L72" s="302"/>
      <c r="M72" s="303"/>
      <c r="N72" s="303"/>
      <c r="O72" s="303"/>
      <c r="P72" s="303"/>
    </row>
    <row r="73" spans="1:16" s="304" customFormat="1" ht="20.100000000000001" customHeight="1" x14ac:dyDescent="0.25">
      <c r="A73" s="292" t="s">
        <v>172</v>
      </c>
      <c r="B73" s="293">
        <v>750</v>
      </c>
      <c r="C73" s="293">
        <v>187.5</v>
      </c>
      <c r="D73" s="294">
        <f>MSAQBT!B7</f>
        <v>0</v>
      </c>
      <c r="E73" s="293">
        <f>MSAQBT!B8</f>
        <v>937.5</v>
      </c>
      <c r="F73" s="296">
        <f t="shared" si="3"/>
        <v>0</v>
      </c>
      <c r="G73" s="297"/>
      <c r="H73" s="307" t="s">
        <v>232</v>
      </c>
      <c r="I73" s="299" t="s">
        <v>232</v>
      </c>
      <c r="J73" s="300" t="s">
        <v>232</v>
      </c>
      <c r="K73" s="301" t="s">
        <v>232</v>
      </c>
      <c r="L73" s="302"/>
      <c r="M73" s="303"/>
      <c r="N73" s="303"/>
      <c r="O73" s="303"/>
      <c r="P73" s="303"/>
    </row>
    <row r="74" spans="1:16" s="304" customFormat="1" ht="20.100000000000001" customHeight="1" x14ac:dyDescent="0.25">
      <c r="A74" s="292" t="s">
        <v>30</v>
      </c>
      <c r="B74" s="293">
        <v>7200</v>
      </c>
      <c r="C74" s="293">
        <f>MSA!B6</f>
        <v>1800</v>
      </c>
      <c r="D74" s="294">
        <f>MSA!B7</f>
        <v>0</v>
      </c>
      <c r="E74" s="293">
        <f>MSA!B8</f>
        <v>9000</v>
      </c>
      <c r="F74" s="296">
        <f t="shared" si="3"/>
        <v>0</v>
      </c>
      <c r="G74" s="297" t="s">
        <v>103</v>
      </c>
      <c r="H74" s="300" t="s">
        <v>232</v>
      </c>
      <c r="I74" s="299" t="s">
        <v>232</v>
      </c>
      <c r="J74" s="300" t="s">
        <v>232</v>
      </c>
      <c r="K74" s="301" t="s">
        <v>232</v>
      </c>
      <c r="L74" s="302"/>
      <c r="M74" s="303"/>
      <c r="N74" s="303"/>
      <c r="O74" s="303"/>
      <c r="P74" s="303"/>
    </row>
    <row r="75" spans="1:16" ht="20.100000000000001" customHeight="1" x14ac:dyDescent="0.25">
      <c r="A75" s="245" t="s">
        <v>268</v>
      </c>
      <c r="B75" s="229">
        <v>0</v>
      </c>
      <c r="C75" s="229">
        <f>MDGB!B6</f>
        <v>0</v>
      </c>
      <c r="D75" s="230">
        <v>0</v>
      </c>
      <c r="E75" s="229">
        <f>MDGB!B8</f>
        <v>0</v>
      </c>
      <c r="F75" s="231">
        <f t="shared" si="3"/>
        <v>0</v>
      </c>
      <c r="G75" s="232" t="s">
        <v>304</v>
      </c>
      <c r="H75" s="246"/>
      <c r="I75" s="234"/>
      <c r="J75" s="235"/>
      <c r="K75" s="236"/>
      <c r="L75" s="278">
        <v>21</v>
      </c>
      <c r="M75" s="151"/>
      <c r="N75" s="151"/>
      <c r="O75" s="151"/>
    </row>
    <row r="76" spans="1:16" s="304" customFormat="1" ht="20.100000000000001" customHeight="1" x14ac:dyDescent="0.25">
      <c r="A76" s="292" t="s">
        <v>31</v>
      </c>
      <c r="B76" s="293">
        <v>5000</v>
      </c>
      <c r="C76" s="293">
        <f>Metals!B6</f>
        <v>0</v>
      </c>
      <c r="D76" s="294">
        <f>Metals!B7</f>
        <v>0</v>
      </c>
      <c r="E76" s="295">
        <f>Metals!B8</f>
        <v>5000</v>
      </c>
      <c r="F76" s="296">
        <f t="shared" si="3"/>
        <v>0</v>
      </c>
      <c r="G76" s="297" t="s">
        <v>105</v>
      </c>
      <c r="H76" s="298" t="s">
        <v>232</v>
      </c>
      <c r="I76" s="299" t="s">
        <v>232</v>
      </c>
      <c r="J76" s="300" t="s">
        <v>232</v>
      </c>
      <c r="K76" s="301" t="s">
        <v>232</v>
      </c>
      <c r="L76" s="302"/>
      <c r="M76" s="303"/>
      <c r="N76" s="303"/>
      <c r="O76" s="303"/>
      <c r="P76" s="303"/>
    </row>
    <row r="77" spans="1:16" ht="36" customHeight="1" x14ac:dyDescent="0.25">
      <c r="A77" s="145" t="s">
        <v>393</v>
      </c>
      <c r="B77" s="121">
        <v>100</v>
      </c>
      <c r="C77" s="121">
        <v>0</v>
      </c>
      <c r="D77" s="123">
        <v>0</v>
      </c>
      <c r="E77" s="147">
        <v>0</v>
      </c>
      <c r="F77" s="159">
        <f t="shared" si="3"/>
        <v>100</v>
      </c>
      <c r="G77" s="160"/>
      <c r="H77" s="158" t="s">
        <v>232</v>
      </c>
      <c r="I77" s="161" t="s">
        <v>232</v>
      </c>
      <c r="J77" s="158" t="s">
        <v>232</v>
      </c>
      <c r="K77" s="202" t="s">
        <v>232</v>
      </c>
      <c r="L77" s="276"/>
      <c r="M77" s="151"/>
      <c r="N77" s="151"/>
      <c r="O77" s="151"/>
      <c r="P77" s="151"/>
    </row>
    <row r="78" spans="1:16" s="304" customFormat="1" ht="19.5" customHeight="1" x14ac:dyDescent="0.25">
      <c r="A78" s="305" t="s">
        <v>459</v>
      </c>
      <c r="B78" s="293">
        <v>500</v>
      </c>
      <c r="C78" s="293">
        <v>0</v>
      </c>
      <c r="D78" s="294">
        <v>0</v>
      </c>
      <c r="E78" s="295">
        <f>MAPS!B8</f>
        <v>500</v>
      </c>
      <c r="F78" s="296">
        <f>MAPS!B9</f>
        <v>0</v>
      </c>
      <c r="G78" s="297"/>
      <c r="H78" s="300" t="s">
        <v>232</v>
      </c>
      <c r="I78" s="299" t="s">
        <v>232</v>
      </c>
      <c r="J78" s="300" t="s">
        <v>232</v>
      </c>
      <c r="K78" s="301" t="s">
        <v>232</v>
      </c>
      <c r="L78" s="302"/>
      <c r="M78" s="303"/>
      <c r="N78" s="303"/>
      <c r="O78" s="303"/>
      <c r="P78" s="303"/>
    </row>
    <row r="79" spans="1:16" ht="20.100000000000001" customHeight="1" x14ac:dyDescent="0.25">
      <c r="A79" s="145" t="s">
        <v>394</v>
      </c>
      <c r="B79" s="121">
        <v>500</v>
      </c>
      <c r="C79" s="121">
        <v>0</v>
      </c>
      <c r="D79" s="123">
        <v>0</v>
      </c>
      <c r="E79" s="147">
        <f>MUN!B8</f>
        <v>442</v>
      </c>
      <c r="F79" s="159">
        <f t="shared" ref="F79:F96" si="4">B79+C79-D79-E79</f>
        <v>58</v>
      </c>
      <c r="G79" s="160"/>
      <c r="H79" s="124" t="s">
        <v>232</v>
      </c>
      <c r="I79" s="161" t="s">
        <v>232</v>
      </c>
      <c r="J79" s="158" t="s">
        <v>232</v>
      </c>
      <c r="K79" s="202" t="s">
        <v>232</v>
      </c>
      <c r="L79" s="276"/>
      <c r="M79" s="151"/>
      <c r="N79" s="151"/>
      <c r="O79" s="151"/>
      <c r="P79" s="151"/>
    </row>
    <row r="80" spans="1:16" ht="20.100000000000001" customHeight="1" x14ac:dyDescent="0.25">
      <c r="A80" s="122" t="s">
        <v>32</v>
      </c>
      <c r="B80" s="121">
        <v>1300</v>
      </c>
      <c r="C80" s="121">
        <f>MortarBoard!B6</f>
        <v>0</v>
      </c>
      <c r="D80" s="123">
        <f>MortarBoard!B7</f>
        <v>0</v>
      </c>
      <c r="E80" s="121">
        <f>MortarBoard!B8</f>
        <v>566.66999999999996</v>
      </c>
      <c r="F80" s="159">
        <f t="shared" si="4"/>
        <v>733.33</v>
      </c>
      <c r="G80" s="160" t="s">
        <v>106</v>
      </c>
      <c r="H80" s="163" t="s">
        <v>232</v>
      </c>
      <c r="I80" s="161" t="s">
        <v>232</v>
      </c>
      <c r="J80" s="158" t="s">
        <v>232</v>
      </c>
      <c r="K80" s="202" t="s">
        <v>232</v>
      </c>
      <c r="L80" s="275"/>
    </row>
    <row r="81" spans="1:16" ht="20.100000000000001" customHeight="1" x14ac:dyDescent="0.25">
      <c r="A81" s="145" t="s">
        <v>269</v>
      </c>
      <c r="B81" s="121"/>
      <c r="C81" s="121">
        <f>MAPS!B6</f>
        <v>0</v>
      </c>
      <c r="D81" s="123">
        <f>MAPS!B7</f>
        <v>0</v>
      </c>
      <c r="E81" s="121"/>
      <c r="F81" s="159">
        <f t="shared" si="4"/>
        <v>0</v>
      </c>
      <c r="G81" s="160"/>
      <c r="H81" s="158"/>
      <c r="I81" s="161"/>
      <c r="J81" s="158"/>
      <c r="K81" s="202"/>
      <c r="L81" s="276"/>
      <c r="M81" s="151"/>
      <c r="N81" s="151"/>
      <c r="O81" s="151"/>
      <c r="P81" s="151"/>
    </row>
    <row r="82" spans="1:16" ht="20.100000000000001" customHeight="1" x14ac:dyDescent="0.25">
      <c r="A82" s="292" t="s">
        <v>33</v>
      </c>
      <c r="B82" s="293">
        <v>1300</v>
      </c>
      <c r="C82" s="293">
        <f>MuslimSA!B6</f>
        <v>1000</v>
      </c>
      <c r="D82" s="294">
        <f>MuslimSA!B7</f>
        <v>0</v>
      </c>
      <c r="E82" s="293">
        <f>MuslimSA!B8</f>
        <v>2300</v>
      </c>
      <c r="F82" s="296">
        <f t="shared" si="4"/>
        <v>0</v>
      </c>
      <c r="G82" s="297" t="s">
        <v>107</v>
      </c>
      <c r="H82" s="308" t="s">
        <v>232</v>
      </c>
      <c r="I82" s="299" t="s">
        <v>232</v>
      </c>
      <c r="J82" s="300" t="s">
        <v>232</v>
      </c>
      <c r="K82" s="301" t="s">
        <v>232</v>
      </c>
      <c r="L82" s="302"/>
      <c r="M82" s="303"/>
    </row>
    <row r="83" spans="1:16" s="304" customFormat="1" ht="20.100000000000001" customHeight="1" x14ac:dyDescent="0.25">
      <c r="A83" s="292" t="s">
        <v>34</v>
      </c>
      <c r="B83" s="293">
        <v>7350</v>
      </c>
      <c r="C83" s="293">
        <f>NSBE!B6</f>
        <v>0</v>
      </c>
      <c r="D83" s="294">
        <f>NSBE!B7</f>
        <v>0</v>
      </c>
      <c r="E83" s="293">
        <f>NSBE!B8</f>
        <v>7350</v>
      </c>
      <c r="F83" s="296">
        <f t="shared" si="4"/>
        <v>0</v>
      </c>
      <c r="G83" s="297" t="s">
        <v>108</v>
      </c>
      <c r="H83" s="335" t="s">
        <v>232</v>
      </c>
      <c r="I83" s="299" t="s">
        <v>232</v>
      </c>
      <c r="J83" s="300" t="s">
        <v>232</v>
      </c>
      <c r="K83" s="301" t="s">
        <v>232</v>
      </c>
      <c r="L83" s="302"/>
      <c r="M83" s="303"/>
      <c r="N83" s="303"/>
      <c r="O83" s="303"/>
      <c r="P83" s="303"/>
    </row>
    <row r="84" spans="1:16" s="79" customFormat="1" ht="20.100000000000001" customHeight="1" x14ac:dyDescent="0.25">
      <c r="A84" s="122" t="s">
        <v>35</v>
      </c>
      <c r="B84" s="121">
        <v>3736</v>
      </c>
      <c r="C84" s="121">
        <f>Navigators!B6</f>
        <v>0</v>
      </c>
      <c r="D84" s="123">
        <f>Navigators!B7</f>
        <v>0</v>
      </c>
      <c r="E84" s="121">
        <f>Navigators!B8</f>
        <v>3614.38</v>
      </c>
      <c r="F84" s="159">
        <f t="shared" si="4"/>
        <v>121.61999999999989</v>
      </c>
      <c r="G84" s="160" t="s">
        <v>109</v>
      </c>
      <c r="H84" s="163" t="s">
        <v>232</v>
      </c>
      <c r="I84" s="161" t="s">
        <v>232</v>
      </c>
      <c r="J84" s="158" t="s">
        <v>232</v>
      </c>
      <c r="K84" s="202" t="s">
        <v>232</v>
      </c>
      <c r="L84" s="275"/>
      <c r="M84" s="149"/>
      <c r="N84" s="149"/>
      <c r="O84" s="149"/>
      <c r="P84" s="149"/>
    </row>
    <row r="85" spans="1:16" s="320" customFormat="1" ht="20.100000000000001" customHeight="1" x14ac:dyDescent="0.25">
      <c r="A85" s="309" t="s">
        <v>74</v>
      </c>
      <c r="B85" s="310">
        <v>2700</v>
      </c>
      <c r="C85" s="310">
        <f>NSA!B6</f>
        <v>0</v>
      </c>
      <c r="D85" s="311">
        <f>NSA!B7</f>
        <v>0</v>
      </c>
      <c r="E85" s="321">
        <f>NSA!B8</f>
        <v>2700</v>
      </c>
      <c r="F85" s="312">
        <f t="shared" si="4"/>
        <v>0</v>
      </c>
      <c r="G85" s="313" t="s">
        <v>110</v>
      </c>
      <c r="H85" s="314" t="s">
        <v>232</v>
      </c>
      <c r="I85" s="315" t="s">
        <v>232</v>
      </c>
      <c r="J85" s="316" t="s">
        <v>232</v>
      </c>
      <c r="K85" s="317" t="s">
        <v>232</v>
      </c>
      <c r="L85" s="318"/>
      <c r="M85" s="319"/>
      <c r="N85" s="319"/>
      <c r="O85" s="319"/>
      <c r="P85" s="319"/>
    </row>
    <row r="86" spans="1:16" ht="20.100000000000001" customHeight="1" x14ac:dyDescent="0.25">
      <c r="A86" s="146" t="s">
        <v>395</v>
      </c>
      <c r="B86" s="121">
        <v>500</v>
      </c>
      <c r="C86" s="121">
        <v>0</v>
      </c>
      <c r="D86" s="123">
        <v>0</v>
      </c>
      <c r="E86" s="147">
        <v>0</v>
      </c>
      <c r="F86" s="159">
        <f t="shared" si="4"/>
        <v>500</v>
      </c>
      <c r="G86" s="160"/>
      <c r="H86" s="170" t="s">
        <v>232</v>
      </c>
      <c r="I86" s="161" t="s">
        <v>232</v>
      </c>
      <c r="J86" s="158" t="s">
        <v>232</v>
      </c>
      <c r="K86" s="202" t="s">
        <v>232</v>
      </c>
      <c r="L86" s="275"/>
    </row>
    <row r="87" spans="1:16" s="304" customFormat="1" ht="20.100000000000001" customHeight="1" x14ac:dyDescent="0.25">
      <c r="A87" s="292" t="s">
        <v>36</v>
      </c>
      <c r="B87" s="293">
        <v>4000</v>
      </c>
      <c r="C87" s="293">
        <f>PFPA!B6</f>
        <v>0</v>
      </c>
      <c r="D87" s="294">
        <f>PFPA!B7</f>
        <v>0</v>
      </c>
      <c r="E87" s="295">
        <f>PFPA!B8</f>
        <v>4000</v>
      </c>
      <c r="F87" s="296">
        <f t="shared" si="4"/>
        <v>0</v>
      </c>
      <c r="G87" s="297" t="s">
        <v>111</v>
      </c>
      <c r="H87" s="298" t="s">
        <v>232</v>
      </c>
      <c r="I87" s="299" t="s">
        <v>232</v>
      </c>
      <c r="J87" s="300" t="s">
        <v>232</v>
      </c>
      <c r="K87" s="301" t="s">
        <v>232</v>
      </c>
      <c r="L87" s="302"/>
      <c r="M87" s="303"/>
      <c r="N87" s="303"/>
      <c r="O87" s="303"/>
      <c r="P87" s="303"/>
    </row>
    <row r="88" spans="1:16" s="304" customFormat="1" ht="20.100000000000001" customHeight="1" x14ac:dyDescent="0.25">
      <c r="A88" s="292" t="s">
        <v>37</v>
      </c>
      <c r="B88" s="293">
        <v>1260</v>
      </c>
      <c r="C88" s="293">
        <f>PAD!B6</f>
        <v>450</v>
      </c>
      <c r="D88" s="294">
        <f>PAD!B7</f>
        <v>0</v>
      </c>
      <c r="E88" s="295">
        <f>PAD!B8</f>
        <v>1710</v>
      </c>
      <c r="F88" s="296">
        <f t="shared" si="4"/>
        <v>0</v>
      </c>
      <c r="G88" s="297" t="s">
        <v>151</v>
      </c>
      <c r="H88" s="335" t="s">
        <v>232</v>
      </c>
      <c r="I88" s="299" t="s">
        <v>232</v>
      </c>
      <c r="J88" s="300" t="s">
        <v>232</v>
      </c>
      <c r="K88" s="301" t="s">
        <v>232</v>
      </c>
      <c r="L88" s="302"/>
      <c r="M88" s="303"/>
      <c r="N88" s="303"/>
      <c r="O88" s="303"/>
      <c r="P88" s="303"/>
    </row>
    <row r="89" spans="1:16" s="320" customFormat="1" ht="20.100000000000001" customHeight="1" x14ac:dyDescent="0.25">
      <c r="A89" s="309" t="s">
        <v>133</v>
      </c>
      <c r="B89" s="310">
        <v>950</v>
      </c>
      <c r="C89" s="310">
        <f>PASO!B6</f>
        <v>0</v>
      </c>
      <c r="D89" s="311">
        <f>PASO!B7</f>
        <v>0</v>
      </c>
      <c r="E89" s="310">
        <f>PASO!B8</f>
        <v>953.21</v>
      </c>
      <c r="F89" s="312">
        <f t="shared" si="4"/>
        <v>-3.2100000000000364</v>
      </c>
      <c r="G89" s="313" t="s">
        <v>158</v>
      </c>
      <c r="H89" s="314" t="s">
        <v>232</v>
      </c>
      <c r="I89" s="315" t="s">
        <v>232</v>
      </c>
      <c r="J89" s="316" t="s">
        <v>232</v>
      </c>
      <c r="K89" s="317" t="s">
        <v>232</v>
      </c>
      <c r="L89" s="318"/>
      <c r="M89" s="319"/>
      <c r="N89" s="319"/>
      <c r="O89" s="319"/>
      <c r="P89" s="319"/>
    </row>
    <row r="90" spans="1:16" s="304" customFormat="1" ht="20.100000000000001" customHeight="1" x14ac:dyDescent="0.25">
      <c r="A90" s="292" t="s">
        <v>58</v>
      </c>
      <c r="B90" s="293">
        <v>2500</v>
      </c>
      <c r="C90" s="293">
        <f>PTS!B6</f>
        <v>300</v>
      </c>
      <c r="D90" s="294">
        <f>PTS!B7</f>
        <v>0</v>
      </c>
      <c r="E90" s="295">
        <f>PTS!B8</f>
        <v>2762.87</v>
      </c>
      <c r="F90" s="296">
        <f t="shared" si="4"/>
        <v>37.130000000000109</v>
      </c>
      <c r="G90" s="297" t="s">
        <v>112</v>
      </c>
      <c r="H90" s="298" t="s">
        <v>232</v>
      </c>
      <c r="I90" s="299" t="s">
        <v>232</v>
      </c>
      <c r="J90" s="300" t="s">
        <v>428</v>
      </c>
      <c r="K90" s="301" t="s">
        <v>428</v>
      </c>
      <c r="L90" s="302"/>
      <c r="M90" s="303"/>
      <c r="N90" s="303"/>
      <c r="O90" s="303"/>
      <c r="P90" s="303"/>
    </row>
    <row r="91" spans="1:16" ht="31.5" x14ac:dyDescent="0.25">
      <c r="A91" s="145" t="s">
        <v>271</v>
      </c>
      <c r="B91" s="121">
        <v>1000</v>
      </c>
      <c r="C91" s="121">
        <f>POWER!B6</f>
        <v>0</v>
      </c>
      <c r="D91" s="123">
        <f>POWER!B7</f>
        <v>0</v>
      </c>
      <c r="E91" s="121">
        <f>POWER!B8</f>
        <v>989.86</v>
      </c>
      <c r="F91" s="159">
        <f t="shared" si="4"/>
        <v>10.139999999999986</v>
      </c>
      <c r="G91" s="160"/>
      <c r="H91" s="163" t="s">
        <v>232</v>
      </c>
      <c r="I91" s="161" t="s">
        <v>232</v>
      </c>
      <c r="J91" s="158" t="s">
        <v>232</v>
      </c>
      <c r="K91" s="202" t="s">
        <v>232</v>
      </c>
      <c r="L91" s="276"/>
      <c r="M91" s="151"/>
      <c r="N91" s="151"/>
      <c r="O91" s="151"/>
      <c r="P91" s="151"/>
    </row>
    <row r="92" spans="1:16" x14ac:dyDescent="0.25">
      <c r="A92" s="122" t="s">
        <v>195</v>
      </c>
      <c r="B92" s="121">
        <v>400</v>
      </c>
      <c r="C92" s="289">
        <f>RAS!B6</f>
        <v>0</v>
      </c>
      <c r="D92" s="123">
        <f>RAS!B7</f>
        <v>0</v>
      </c>
      <c r="E92" s="289">
        <f>RAS!B8</f>
        <v>0</v>
      </c>
      <c r="F92" s="159">
        <f t="shared" si="4"/>
        <v>400</v>
      </c>
      <c r="G92" s="160" t="s">
        <v>196</v>
      </c>
      <c r="H92" s="163" t="s">
        <v>232</v>
      </c>
      <c r="I92" s="161" t="s">
        <v>232</v>
      </c>
      <c r="J92" s="158" t="s">
        <v>232</v>
      </c>
      <c r="K92" s="202" t="s">
        <v>232</v>
      </c>
      <c r="L92" s="275"/>
    </row>
    <row r="93" spans="1:16" x14ac:dyDescent="0.25">
      <c r="A93" s="152" t="s">
        <v>514</v>
      </c>
      <c r="B93" s="121">
        <v>650</v>
      </c>
      <c r="C93" s="121">
        <v>0</v>
      </c>
      <c r="D93" s="123">
        <v>0</v>
      </c>
      <c r="E93" s="121">
        <f>RH!B8</f>
        <v>477.45</v>
      </c>
      <c r="F93" s="159">
        <f t="shared" si="4"/>
        <v>172.55</v>
      </c>
      <c r="G93" s="160"/>
      <c r="H93" s="170" t="s">
        <v>232</v>
      </c>
      <c r="I93" s="161" t="s">
        <v>232</v>
      </c>
      <c r="J93" s="158" t="s">
        <v>232</v>
      </c>
      <c r="K93" s="202" t="s">
        <v>232</v>
      </c>
      <c r="L93" s="276"/>
      <c r="M93" s="151"/>
      <c r="N93" s="151"/>
      <c r="O93" s="151"/>
      <c r="P93" s="151"/>
    </row>
    <row r="94" spans="1:16" s="320" customFormat="1" x14ac:dyDescent="0.25">
      <c r="A94" s="332" t="s">
        <v>289</v>
      </c>
      <c r="B94" s="310">
        <v>890</v>
      </c>
      <c r="C94" s="310">
        <f>RPOP!B6</f>
        <v>0</v>
      </c>
      <c r="D94" s="311">
        <f>RPOP!B7</f>
        <v>0</v>
      </c>
      <c r="E94" s="310">
        <f>RPOP!B8</f>
        <v>890</v>
      </c>
      <c r="F94" s="312">
        <f t="shared" si="4"/>
        <v>0</v>
      </c>
      <c r="G94" s="313"/>
      <c r="H94" s="314" t="s">
        <v>232</v>
      </c>
      <c r="I94" s="315" t="s">
        <v>232</v>
      </c>
      <c r="J94" s="316" t="s">
        <v>232</v>
      </c>
      <c r="K94" s="317" t="s">
        <v>232</v>
      </c>
      <c r="L94" s="318"/>
      <c r="M94" s="319"/>
      <c r="N94" s="319"/>
      <c r="O94" s="319"/>
      <c r="P94" s="319"/>
    </row>
    <row r="95" spans="1:16" s="320" customFormat="1" x14ac:dyDescent="0.25">
      <c r="A95" s="332" t="s">
        <v>212</v>
      </c>
      <c r="B95" s="310">
        <v>300</v>
      </c>
      <c r="C95" s="310">
        <f>RaidersDefend!B6</f>
        <v>0</v>
      </c>
      <c r="D95" s="311">
        <f>RaidersDefend!B7</f>
        <v>0</v>
      </c>
      <c r="E95" s="321">
        <f>RaidersDefend!B8</f>
        <v>300</v>
      </c>
      <c r="F95" s="312">
        <f t="shared" si="4"/>
        <v>0</v>
      </c>
      <c r="G95" s="313" t="s">
        <v>803</v>
      </c>
      <c r="H95" s="314" t="s">
        <v>232</v>
      </c>
      <c r="I95" s="315" t="s">
        <v>232</v>
      </c>
      <c r="J95" s="316" t="s">
        <v>232</v>
      </c>
      <c r="K95" s="317" t="s">
        <v>232</v>
      </c>
      <c r="L95" s="318"/>
      <c r="M95" s="319"/>
      <c r="N95" s="319"/>
      <c r="O95" s="319"/>
      <c r="P95" s="319"/>
    </row>
    <row r="96" spans="1:16" x14ac:dyDescent="0.25">
      <c r="A96" s="148" t="s">
        <v>344</v>
      </c>
      <c r="B96" s="121">
        <v>650</v>
      </c>
      <c r="C96" s="121">
        <v>0</v>
      </c>
      <c r="D96" s="123">
        <f>RSFC!B7</f>
        <v>0</v>
      </c>
      <c r="E96" s="147">
        <f>RSFC!B8</f>
        <v>350</v>
      </c>
      <c r="F96" s="159">
        <f t="shared" si="4"/>
        <v>300</v>
      </c>
      <c r="G96" s="160"/>
      <c r="H96" s="163" t="s">
        <v>232</v>
      </c>
      <c r="I96" s="161" t="s">
        <v>232</v>
      </c>
      <c r="J96" s="158" t="s">
        <v>232</v>
      </c>
      <c r="K96" s="202" t="s">
        <v>232</v>
      </c>
      <c r="L96" s="275"/>
    </row>
    <row r="97" spans="1:55" x14ac:dyDescent="0.25">
      <c r="A97" s="148" t="s">
        <v>290</v>
      </c>
      <c r="B97" s="121">
        <v>0</v>
      </c>
      <c r="C97" s="121">
        <f>RMSS!B6</f>
        <v>800</v>
      </c>
      <c r="D97" s="123">
        <v>0</v>
      </c>
      <c r="E97" s="147">
        <v>0</v>
      </c>
      <c r="F97" s="159">
        <f>B97+C97+D97-E97</f>
        <v>800</v>
      </c>
      <c r="G97" s="160" t="s">
        <v>661</v>
      </c>
      <c r="H97" s="170" t="s">
        <v>232</v>
      </c>
      <c r="I97" s="161" t="s">
        <v>232</v>
      </c>
      <c r="J97" s="158" t="s">
        <v>232</v>
      </c>
      <c r="K97" s="202" t="s">
        <v>232</v>
      </c>
      <c r="L97" s="275"/>
    </row>
    <row r="98" spans="1:55" x14ac:dyDescent="0.25">
      <c r="A98" s="122" t="s">
        <v>39</v>
      </c>
      <c r="B98" s="121">
        <v>3800</v>
      </c>
      <c r="C98" s="121">
        <f>RanchHorse!B6</f>
        <v>0</v>
      </c>
      <c r="D98" s="123">
        <f>RanchHorse!B7</f>
        <v>0</v>
      </c>
      <c r="E98" s="121">
        <f>RanchHorse!B8</f>
        <v>0</v>
      </c>
      <c r="F98" s="159">
        <f t="shared" ref="F98:F130" si="5">B98+C98-D98-E98</f>
        <v>3800</v>
      </c>
      <c r="G98" s="160" t="s">
        <v>140</v>
      </c>
      <c r="H98" s="170" t="s">
        <v>232</v>
      </c>
      <c r="I98" s="161" t="s">
        <v>232</v>
      </c>
      <c r="J98" s="158" t="s">
        <v>232</v>
      </c>
      <c r="K98" s="202" t="s">
        <v>232</v>
      </c>
      <c r="L98" s="276"/>
      <c r="M98" s="151"/>
      <c r="N98" s="151"/>
      <c r="O98" s="151"/>
      <c r="P98" s="151"/>
    </row>
    <row r="99" spans="1:55" x14ac:dyDescent="0.25">
      <c r="A99" s="145" t="s">
        <v>346</v>
      </c>
      <c r="B99" s="121">
        <v>650</v>
      </c>
      <c r="C99" s="121">
        <v>0</v>
      </c>
      <c r="D99" s="123">
        <f>RBA!B7</f>
        <v>0</v>
      </c>
      <c r="E99" s="121">
        <f>RBA!B8</f>
        <v>0</v>
      </c>
      <c r="F99" s="159">
        <f t="shared" si="5"/>
        <v>650</v>
      </c>
      <c r="G99" s="160"/>
      <c r="H99" s="163" t="s">
        <v>232</v>
      </c>
      <c r="I99" s="161" t="s">
        <v>232</v>
      </c>
      <c r="J99" s="158" t="s">
        <v>232</v>
      </c>
      <c r="K99" s="202" t="s">
        <v>232</v>
      </c>
      <c r="L99" s="275"/>
    </row>
    <row r="100" spans="1:55" x14ac:dyDescent="0.25">
      <c r="A100" s="152" t="s">
        <v>326</v>
      </c>
      <c r="B100" s="121">
        <v>12500</v>
      </c>
      <c r="C100" s="121">
        <f>RRR!B6</f>
        <v>1250</v>
      </c>
      <c r="D100" s="123">
        <f>RRR!B7</f>
        <v>0</v>
      </c>
      <c r="E100" s="147">
        <f>RRR!B8</f>
        <v>13171.98</v>
      </c>
      <c r="F100" s="159">
        <f>B100+C100-D100-E100</f>
        <v>578.02000000000044</v>
      </c>
      <c r="G100" s="160" t="s">
        <v>81</v>
      </c>
      <c r="H100" s="163" t="s">
        <v>232</v>
      </c>
      <c r="I100" s="162" t="s">
        <v>232</v>
      </c>
      <c r="J100" s="158" t="s">
        <v>428</v>
      </c>
      <c r="K100" s="202" t="s">
        <v>428</v>
      </c>
      <c r="L100" s="275"/>
    </row>
    <row r="101" spans="1:55" x14ac:dyDescent="0.25">
      <c r="A101" s="148" t="s">
        <v>213</v>
      </c>
      <c r="B101" s="121">
        <v>300</v>
      </c>
      <c r="C101" s="121">
        <f>RHIM!B6</f>
        <v>0</v>
      </c>
      <c r="D101" s="123">
        <f>RHIM!B7</f>
        <v>0</v>
      </c>
      <c r="E101" s="121">
        <f>RHIM!B8</f>
        <v>0</v>
      </c>
      <c r="F101" s="159">
        <f t="shared" si="5"/>
        <v>300</v>
      </c>
      <c r="G101" s="160"/>
      <c r="H101" s="163" t="s">
        <v>232</v>
      </c>
      <c r="I101" s="161" t="s">
        <v>232</v>
      </c>
      <c r="J101" s="158" t="s">
        <v>232</v>
      </c>
      <c r="K101" s="202" t="s">
        <v>232</v>
      </c>
      <c r="L101" s="275"/>
    </row>
    <row r="102" spans="1:55" s="79" customFormat="1" x14ac:dyDescent="0.25">
      <c r="A102" s="122" t="s">
        <v>40</v>
      </c>
      <c r="B102" s="121">
        <v>1740</v>
      </c>
      <c r="C102" s="121">
        <f>SFDT!B6</f>
        <v>0</v>
      </c>
      <c r="D102" s="123">
        <v>0</v>
      </c>
      <c r="E102" s="147">
        <f>SFDT!B8</f>
        <v>1000</v>
      </c>
      <c r="F102" s="159">
        <f t="shared" si="5"/>
        <v>740</v>
      </c>
      <c r="G102" s="160" t="s">
        <v>113</v>
      </c>
      <c r="H102" s="158" t="s">
        <v>232</v>
      </c>
      <c r="I102" s="161" t="s">
        <v>232</v>
      </c>
      <c r="J102" s="158" t="s">
        <v>232</v>
      </c>
      <c r="K102" s="202" t="s">
        <v>232</v>
      </c>
      <c r="L102" s="275"/>
      <c r="M102" s="149"/>
      <c r="N102" s="149"/>
      <c r="O102" s="149"/>
      <c r="P102" s="149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304" customFormat="1" x14ac:dyDescent="0.25">
      <c r="A103" s="292" t="s">
        <v>41</v>
      </c>
      <c r="B103" s="293">
        <v>5500</v>
      </c>
      <c r="C103" s="293">
        <f>SDP!B6</f>
        <v>100</v>
      </c>
      <c r="D103" s="294">
        <f>SDP!B7</f>
        <v>0</v>
      </c>
      <c r="E103" s="295">
        <f>SDP!B8</f>
        <v>5583.91</v>
      </c>
      <c r="F103" s="296">
        <f t="shared" si="5"/>
        <v>16.090000000000146</v>
      </c>
      <c r="G103" s="297" t="s">
        <v>114</v>
      </c>
      <c r="H103" s="300" t="s">
        <v>232</v>
      </c>
      <c r="I103" s="299" t="s">
        <v>232</v>
      </c>
      <c r="J103" s="300" t="s">
        <v>232</v>
      </c>
      <c r="K103" s="301" t="s">
        <v>232</v>
      </c>
      <c r="L103" s="302"/>
      <c r="M103" s="303"/>
      <c r="N103" s="303"/>
      <c r="O103" s="303"/>
      <c r="P103" s="303"/>
    </row>
    <row r="104" spans="1:55" x14ac:dyDescent="0.25">
      <c r="A104" s="145" t="s">
        <v>275</v>
      </c>
      <c r="B104" s="121">
        <v>0</v>
      </c>
      <c r="C104" s="121">
        <f>SILVERWINGS!B6</f>
        <v>0</v>
      </c>
      <c r="D104" s="123">
        <v>0</v>
      </c>
      <c r="E104" s="121">
        <f>SILVERWINGS!B8</f>
        <v>0</v>
      </c>
      <c r="F104" s="159">
        <f t="shared" si="5"/>
        <v>0</v>
      </c>
      <c r="G104" s="160"/>
      <c r="H104" s="156"/>
      <c r="I104" s="161"/>
      <c r="J104" s="158"/>
      <c r="K104" s="202"/>
      <c r="L104" s="275">
        <v>21</v>
      </c>
    </row>
    <row r="105" spans="1:55" ht="31.5" x14ac:dyDescent="0.25">
      <c r="A105" s="122" t="s">
        <v>42</v>
      </c>
      <c r="B105" s="121">
        <v>1384</v>
      </c>
      <c r="C105" s="121">
        <f>SACNAS!B6</f>
        <v>0</v>
      </c>
      <c r="D105" s="123">
        <f>SACNAS!B7</f>
        <v>0</v>
      </c>
      <c r="E105" s="121">
        <f>SACNAS!B8</f>
        <v>0</v>
      </c>
      <c r="F105" s="159">
        <f t="shared" si="5"/>
        <v>1384</v>
      </c>
      <c r="G105" s="160" t="s">
        <v>141</v>
      </c>
      <c r="H105"/>
      <c r="I105" s="161"/>
      <c r="J105" s="158"/>
      <c r="K105" s="202"/>
      <c r="L105" s="276"/>
      <c r="M105" s="151"/>
      <c r="N105" s="151"/>
      <c r="O105" s="151"/>
      <c r="P105" s="151"/>
    </row>
    <row r="106" spans="1:55" ht="20.100000000000001" customHeight="1" x14ac:dyDescent="0.25">
      <c r="A106" s="122" t="s">
        <v>75</v>
      </c>
      <c r="B106" s="121">
        <v>200</v>
      </c>
      <c r="C106" s="121">
        <f>SEP!B6</f>
        <v>0</v>
      </c>
      <c r="D106" s="123">
        <f>SEP!B7</f>
        <v>0</v>
      </c>
      <c r="E106" s="121">
        <f>SEP!B8</f>
        <v>0</v>
      </c>
      <c r="F106" s="159">
        <f t="shared" si="5"/>
        <v>200</v>
      </c>
      <c r="G106" s="160" t="s">
        <v>142</v>
      </c>
      <c r="H106" s="163" t="s">
        <v>232</v>
      </c>
      <c r="I106" s="161" t="s">
        <v>232</v>
      </c>
      <c r="J106" s="158" t="s">
        <v>232</v>
      </c>
      <c r="K106" s="202" t="s">
        <v>232</v>
      </c>
      <c r="L106" s="276"/>
      <c r="M106" s="151"/>
      <c r="N106" s="151"/>
      <c r="O106" s="151"/>
      <c r="P106" s="151"/>
    </row>
    <row r="107" spans="1:55" s="304" customFormat="1" ht="20.100000000000001" customHeight="1" x14ac:dyDescent="0.25">
      <c r="A107" s="292" t="s">
        <v>43</v>
      </c>
      <c r="B107" s="293">
        <v>2390</v>
      </c>
      <c r="C107" s="293">
        <f>SHPE!B6</f>
        <v>0</v>
      </c>
      <c r="D107" s="294">
        <v>0</v>
      </c>
      <c r="E107" s="293">
        <f>SHPE!B8</f>
        <v>2390</v>
      </c>
      <c r="F107" s="296">
        <f t="shared" si="5"/>
        <v>0</v>
      </c>
      <c r="G107" s="297" t="s">
        <v>115</v>
      </c>
      <c r="H107" s="306" t="s">
        <v>232</v>
      </c>
      <c r="I107" s="299" t="s">
        <v>232</v>
      </c>
      <c r="J107" s="300" t="s">
        <v>232</v>
      </c>
      <c r="K107" s="301" t="s">
        <v>232</v>
      </c>
      <c r="L107" s="302"/>
      <c r="M107" s="303"/>
      <c r="N107" s="303"/>
      <c r="O107" s="303"/>
      <c r="P107" s="303"/>
    </row>
    <row r="108" spans="1:55" s="304" customFormat="1" ht="20.100000000000001" customHeight="1" x14ac:dyDescent="0.25">
      <c r="A108" s="292" t="s">
        <v>44</v>
      </c>
      <c r="B108" s="293">
        <v>15000</v>
      </c>
      <c r="C108" s="295">
        <f>SPE!B6</f>
        <v>0</v>
      </c>
      <c r="D108" s="294">
        <f>SPE!B7</f>
        <v>0</v>
      </c>
      <c r="E108" s="295">
        <f>SPE!B8</f>
        <v>15000</v>
      </c>
      <c r="F108" s="296">
        <f t="shared" si="5"/>
        <v>0</v>
      </c>
      <c r="G108" s="297" t="s">
        <v>152</v>
      </c>
      <c r="H108" s="298" t="s">
        <v>232</v>
      </c>
      <c r="I108" s="299" t="s">
        <v>232</v>
      </c>
      <c r="J108" s="300" t="s">
        <v>232</v>
      </c>
      <c r="K108" s="301" t="s">
        <v>232</v>
      </c>
      <c r="L108" s="302"/>
      <c r="M108" s="303"/>
      <c r="N108" s="303"/>
      <c r="O108" s="303"/>
      <c r="P108" s="303"/>
    </row>
    <row r="109" spans="1:55" ht="20.100000000000001" customHeight="1" x14ac:dyDescent="0.25">
      <c r="A109" s="122" t="s">
        <v>173</v>
      </c>
      <c r="B109" s="121">
        <v>5425</v>
      </c>
      <c r="C109" s="121">
        <f>SPWLA!B6</f>
        <v>0</v>
      </c>
      <c r="D109" s="123">
        <f>SPWLA!B7</f>
        <v>0</v>
      </c>
      <c r="E109" s="147">
        <f>SPWLA!B8</f>
        <v>0</v>
      </c>
      <c r="F109" s="159">
        <f t="shared" si="5"/>
        <v>5425</v>
      </c>
      <c r="G109" s="160" t="s">
        <v>182</v>
      </c>
      <c r="H109" s="170" t="s">
        <v>232</v>
      </c>
      <c r="I109" s="161" t="s">
        <v>232</v>
      </c>
      <c r="J109" s="158" t="s">
        <v>232</v>
      </c>
      <c r="K109" s="202" t="s">
        <v>232</v>
      </c>
      <c r="L109" s="276"/>
      <c r="M109" s="151"/>
      <c r="N109" s="151"/>
      <c r="O109" s="151"/>
      <c r="P109" s="151"/>
    </row>
    <row r="110" spans="1:55" s="320" customFormat="1" ht="20.100000000000001" customHeight="1" x14ac:dyDescent="0.25">
      <c r="A110" s="309" t="s">
        <v>45</v>
      </c>
      <c r="B110" s="310">
        <v>7500</v>
      </c>
      <c r="C110" s="310">
        <f>SWE!B6</f>
        <v>0</v>
      </c>
      <c r="D110" s="311">
        <f>SWE!B7</f>
        <v>0</v>
      </c>
      <c r="E110" s="321">
        <f>SWE!B8</f>
        <v>7499.9999999999991</v>
      </c>
      <c r="F110" s="312">
        <f t="shared" si="5"/>
        <v>0</v>
      </c>
      <c r="G110" s="313" t="s">
        <v>116</v>
      </c>
      <c r="H110" s="314" t="s">
        <v>232</v>
      </c>
      <c r="I110" s="315" t="s">
        <v>232</v>
      </c>
      <c r="J110" s="316" t="s">
        <v>232</v>
      </c>
      <c r="K110" s="317" t="s">
        <v>232</v>
      </c>
      <c r="L110" s="318"/>
      <c r="M110" s="319"/>
      <c r="N110" s="319"/>
      <c r="O110" s="319"/>
      <c r="P110" s="319"/>
    </row>
    <row r="111" spans="1:55" ht="20.100000000000001" customHeight="1" x14ac:dyDescent="0.25">
      <c r="A111" s="122" t="s">
        <v>46</v>
      </c>
      <c r="B111" s="121">
        <v>8150</v>
      </c>
      <c r="C111" s="121">
        <f>SLSA!B6</f>
        <v>0</v>
      </c>
      <c r="D111" s="123">
        <f>SLSA!B7</f>
        <v>0</v>
      </c>
      <c r="E111" s="121">
        <f>SLSA!B8</f>
        <v>8920.7200000000012</v>
      </c>
      <c r="F111" s="159">
        <f t="shared" si="5"/>
        <v>-770.72000000000116</v>
      </c>
      <c r="G111" s="160" t="s">
        <v>83</v>
      </c>
      <c r="H111" s="163" t="s">
        <v>232</v>
      </c>
      <c r="I111" s="161" t="s">
        <v>232</v>
      </c>
      <c r="J111" s="158" t="s">
        <v>232</v>
      </c>
      <c r="K111" s="202" t="s">
        <v>232</v>
      </c>
      <c r="L111" s="276"/>
      <c r="M111" s="151"/>
      <c r="N111" s="151"/>
      <c r="O111" s="151"/>
      <c r="P111" s="151"/>
    </row>
    <row r="112" spans="1:55" s="304" customFormat="1" ht="20.100000000000001" customHeight="1" x14ac:dyDescent="0.25">
      <c r="A112" s="336" t="s">
        <v>323</v>
      </c>
      <c r="B112" s="293">
        <v>500</v>
      </c>
      <c r="C112" s="293">
        <f>SDA!B6</f>
        <v>0</v>
      </c>
      <c r="D112" s="294">
        <f>SDA!B7</f>
        <v>0</v>
      </c>
      <c r="E112" s="293">
        <f>SDA!B8</f>
        <v>470</v>
      </c>
      <c r="F112" s="296">
        <f t="shared" si="5"/>
        <v>30</v>
      </c>
      <c r="G112" s="297" t="s">
        <v>181</v>
      </c>
      <c r="H112" s="298" t="s">
        <v>232</v>
      </c>
      <c r="I112" s="299" t="s">
        <v>232</v>
      </c>
      <c r="J112" s="300" t="s">
        <v>232</v>
      </c>
      <c r="K112" s="301" t="s">
        <v>232</v>
      </c>
      <c r="L112" s="302"/>
      <c r="M112" s="303"/>
      <c r="N112" s="303"/>
      <c r="O112" s="303"/>
      <c r="P112" s="303"/>
    </row>
    <row r="113" spans="1:24" s="304" customFormat="1" ht="20.100000000000001" customHeight="1" x14ac:dyDescent="0.25">
      <c r="A113" s="292" t="s">
        <v>423</v>
      </c>
      <c r="B113" s="293">
        <v>12000</v>
      </c>
      <c r="C113" s="293">
        <f>AgCouncil!B6</f>
        <v>0</v>
      </c>
      <c r="D113" s="294">
        <f>AgCouncil!B7</f>
        <v>0</v>
      </c>
      <c r="E113" s="293">
        <f>AgCouncil!B8</f>
        <v>12000</v>
      </c>
      <c r="F113" s="296">
        <f t="shared" si="5"/>
        <v>0</v>
      </c>
      <c r="G113" s="297" t="s">
        <v>117</v>
      </c>
      <c r="H113" s="298" t="s">
        <v>232</v>
      </c>
      <c r="I113" s="299" t="s">
        <v>232</v>
      </c>
      <c r="J113" s="300" t="s">
        <v>232</v>
      </c>
      <c r="K113" s="301" t="s">
        <v>232</v>
      </c>
      <c r="L113" s="302"/>
      <c r="M113" s="303"/>
      <c r="N113" s="303"/>
      <c r="O113" s="303"/>
      <c r="P113" s="303"/>
    </row>
    <row r="114" spans="1:24" s="304" customFormat="1" ht="19.5" customHeight="1" x14ac:dyDescent="0.25">
      <c r="A114" s="305" t="s">
        <v>276</v>
      </c>
      <c r="B114" s="293">
        <v>1500</v>
      </c>
      <c r="C114" s="293">
        <f>SAFE!B6</f>
        <v>0</v>
      </c>
      <c r="D114" s="294">
        <f>SAFE!B7</f>
        <v>0</v>
      </c>
      <c r="E114" s="293">
        <f>SAFE!B8</f>
        <v>1500</v>
      </c>
      <c r="F114" s="296">
        <f t="shared" si="5"/>
        <v>0</v>
      </c>
      <c r="G114" s="297" t="s">
        <v>568</v>
      </c>
      <c r="H114" s="298" t="s">
        <v>232</v>
      </c>
      <c r="I114" s="299" t="s">
        <v>232</v>
      </c>
      <c r="J114" s="300" t="s">
        <v>232</v>
      </c>
      <c r="K114" s="301" t="s">
        <v>232</v>
      </c>
      <c r="L114" s="302"/>
      <c r="M114" s="303"/>
      <c r="N114" s="303"/>
      <c r="O114" s="303"/>
      <c r="P114" s="303"/>
    </row>
    <row r="115" spans="1:24" s="304" customFormat="1" ht="31.5" customHeight="1" x14ac:dyDescent="0.25">
      <c r="A115" s="333" t="s">
        <v>379</v>
      </c>
      <c r="B115" s="293">
        <v>800</v>
      </c>
      <c r="C115" s="293">
        <f>ISC!B6</f>
        <v>0</v>
      </c>
      <c r="D115" s="294">
        <v>0</v>
      </c>
      <c r="E115" s="293">
        <f>SGC!B8</f>
        <v>795.23</v>
      </c>
      <c r="F115" s="296">
        <f t="shared" si="5"/>
        <v>4.7699999999999818</v>
      </c>
      <c r="G115" s="297" t="s">
        <v>118</v>
      </c>
      <c r="H115" s="334" t="s">
        <v>232</v>
      </c>
      <c r="I115" s="299" t="s">
        <v>232</v>
      </c>
      <c r="J115" s="300" t="s">
        <v>232</v>
      </c>
      <c r="K115" s="301" t="s">
        <v>232</v>
      </c>
      <c r="L115" s="302"/>
      <c r="M115" s="303"/>
      <c r="N115" s="303"/>
      <c r="O115" s="303"/>
      <c r="P115" s="303"/>
    </row>
    <row r="116" spans="1:24" ht="31.5" customHeight="1" x14ac:dyDescent="0.25">
      <c r="A116" s="194" t="s">
        <v>396</v>
      </c>
      <c r="B116" s="121">
        <v>650</v>
      </c>
      <c r="C116" s="121">
        <v>0</v>
      </c>
      <c r="D116" s="123">
        <v>0</v>
      </c>
      <c r="E116" s="121">
        <v>0</v>
      </c>
      <c r="F116" s="159">
        <f t="shared" si="5"/>
        <v>650</v>
      </c>
      <c r="G116" s="160"/>
      <c r="H116" s="163" t="s">
        <v>232</v>
      </c>
      <c r="I116" s="161" t="s">
        <v>232</v>
      </c>
      <c r="J116" s="158" t="s">
        <v>232</v>
      </c>
      <c r="K116" s="202" t="s">
        <v>232</v>
      </c>
      <c r="L116" s="276"/>
      <c r="M116" s="151"/>
      <c r="N116" s="151"/>
      <c r="O116" s="151"/>
      <c r="P116" s="151"/>
    </row>
    <row r="117" spans="1:24" ht="20.100000000000001" customHeight="1" x14ac:dyDescent="0.25">
      <c r="A117" s="152" t="s">
        <v>465</v>
      </c>
      <c r="B117" s="121">
        <v>500</v>
      </c>
      <c r="C117" s="121">
        <v>0</v>
      </c>
      <c r="D117" s="123">
        <v>0</v>
      </c>
      <c r="E117" s="147">
        <v>0</v>
      </c>
      <c r="F117" s="159">
        <f t="shared" si="5"/>
        <v>500</v>
      </c>
      <c r="G117" s="160"/>
      <c r="H117" s="170" t="s">
        <v>232</v>
      </c>
      <c r="I117" s="161" t="s">
        <v>232</v>
      </c>
      <c r="J117" s="158" t="s">
        <v>232</v>
      </c>
      <c r="K117" s="202" t="s">
        <v>232</v>
      </c>
      <c r="L117" s="275"/>
    </row>
    <row r="118" spans="1:24" s="320" customFormat="1" ht="20.100000000000001" customHeight="1" x14ac:dyDescent="0.25">
      <c r="A118" s="309" t="s">
        <v>48</v>
      </c>
      <c r="B118" s="310">
        <v>500</v>
      </c>
      <c r="C118" s="310">
        <f>TBS!B6</f>
        <v>0</v>
      </c>
      <c r="D118" s="311">
        <f>TBS!B7</f>
        <v>0</v>
      </c>
      <c r="E118" s="310">
        <f>TBS!B8</f>
        <v>500</v>
      </c>
      <c r="F118" s="312">
        <f t="shared" si="5"/>
        <v>0</v>
      </c>
      <c r="G118" s="313" t="s">
        <v>119</v>
      </c>
      <c r="H118" s="314" t="s">
        <v>232</v>
      </c>
      <c r="I118" s="315" t="s">
        <v>232</v>
      </c>
      <c r="J118" s="316" t="s">
        <v>232</v>
      </c>
      <c r="K118" s="317" t="s">
        <v>232</v>
      </c>
      <c r="L118" s="318"/>
      <c r="M118" s="319"/>
      <c r="N118" s="319"/>
      <c r="O118" s="319"/>
      <c r="P118" s="319"/>
    </row>
    <row r="119" spans="1:24" ht="20.100000000000001" customHeight="1" x14ac:dyDescent="0.25">
      <c r="A119" s="122" t="s">
        <v>160</v>
      </c>
      <c r="B119" s="121">
        <v>300</v>
      </c>
      <c r="C119" s="121">
        <f>TBHC!B6</f>
        <v>0</v>
      </c>
      <c r="D119" s="123">
        <f>TBHC!B7</f>
        <v>0</v>
      </c>
      <c r="E119" s="121">
        <f>TBHC!B8</f>
        <v>0</v>
      </c>
      <c r="F119" s="159">
        <f t="shared" si="5"/>
        <v>300</v>
      </c>
      <c r="G119" s="160" t="s">
        <v>167</v>
      </c>
      <c r="H119" s="170" t="s">
        <v>232</v>
      </c>
      <c r="I119" s="161" t="s">
        <v>232</v>
      </c>
      <c r="J119" s="158" t="s">
        <v>232</v>
      </c>
      <c r="K119" s="202" t="s">
        <v>232</v>
      </c>
      <c r="L119" s="275"/>
    </row>
    <row r="120" spans="1:24" s="304" customFormat="1" ht="20.100000000000001" customHeight="1" x14ac:dyDescent="0.25">
      <c r="A120" s="305" t="s">
        <v>403</v>
      </c>
      <c r="B120" s="293">
        <v>190</v>
      </c>
      <c r="C120" s="293"/>
      <c r="D120" s="294"/>
      <c r="E120" s="293">
        <f>TCLCA!B8</f>
        <v>189</v>
      </c>
      <c r="F120" s="296">
        <f t="shared" si="5"/>
        <v>1</v>
      </c>
      <c r="G120" s="297"/>
      <c r="H120" s="298" t="s">
        <v>232</v>
      </c>
      <c r="I120" s="299" t="s">
        <v>232</v>
      </c>
      <c r="J120" s="300" t="s">
        <v>428</v>
      </c>
      <c r="K120" s="301" t="s">
        <v>232</v>
      </c>
      <c r="L120" s="302"/>
      <c r="M120" s="303"/>
      <c r="N120" s="303"/>
      <c r="O120" s="303"/>
      <c r="P120" s="303"/>
    </row>
    <row r="121" spans="1:24" ht="20.100000000000001" customHeight="1" x14ac:dyDescent="0.25">
      <c r="A121" s="122" t="s">
        <v>49</v>
      </c>
      <c r="B121" s="121">
        <v>6760</v>
      </c>
      <c r="C121" s="121">
        <f>TCFR!B6</f>
        <v>0</v>
      </c>
      <c r="D121" s="123">
        <f>TCFR!B7</f>
        <v>0</v>
      </c>
      <c r="E121" s="121">
        <f>TCFR!B8</f>
        <v>6228.76</v>
      </c>
      <c r="F121" s="159">
        <f t="shared" si="5"/>
        <v>531.23999999999978</v>
      </c>
      <c r="G121" s="160" t="s">
        <v>120</v>
      </c>
      <c r="H121" s="163" t="s">
        <v>232</v>
      </c>
      <c r="I121" s="161" t="s">
        <v>232</v>
      </c>
      <c r="J121" s="158" t="s">
        <v>428</v>
      </c>
      <c r="K121" s="202" t="s">
        <v>428</v>
      </c>
      <c r="L121" s="275"/>
    </row>
    <row r="122" spans="1:24" s="304" customFormat="1" ht="20.100000000000001" customHeight="1" x14ac:dyDescent="0.25">
      <c r="A122" s="292" t="s">
        <v>50</v>
      </c>
      <c r="B122" s="293">
        <v>15000</v>
      </c>
      <c r="C122" s="293">
        <f>TET!B8</f>
        <v>0</v>
      </c>
      <c r="D122" s="294">
        <f>TET!B9</f>
        <v>0</v>
      </c>
      <c r="E122" s="293">
        <f>TET!B10</f>
        <v>15000</v>
      </c>
      <c r="F122" s="296">
        <f t="shared" si="5"/>
        <v>0</v>
      </c>
      <c r="G122" s="297" t="s">
        <v>121</v>
      </c>
      <c r="H122" s="298" t="s">
        <v>232</v>
      </c>
      <c r="I122" s="299" t="s">
        <v>232</v>
      </c>
      <c r="J122" s="300" t="s">
        <v>232</v>
      </c>
      <c r="K122" s="301" t="s">
        <v>232</v>
      </c>
      <c r="L122" s="302"/>
      <c r="M122" s="303"/>
      <c r="N122" s="303"/>
      <c r="O122" s="303"/>
      <c r="P122" s="303"/>
    </row>
    <row r="123" spans="1:24" s="304" customFormat="1" ht="20.100000000000001" customHeight="1" x14ac:dyDescent="0.25">
      <c r="A123" s="292" t="s">
        <v>174</v>
      </c>
      <c r="B123" s="293">
        <v>800</v>
      </c>
      <c r="C123" s="293">
        <f>Feral!B6</f>
        <v>0</v>
      </c>
      <c r="D123" s="294">
        <f>Feral!B7</f>
        <v>0</v>
      </c>
      <c r="E123" s="293">
        <f>Feral!B8</f>
        <v>800</v>
      </c>
      <c r="F123" s="296">
        <f t="shared" si="5"/>
        <v>0</v>
      </c>
      <c r="G123" s="297" t="s">
        <v>177</v>
      </c>
      <c r="H123" s="298" t="s">
        <v>232</v>
      </c>
      <c r="I123" s="299" t="s">
        <v>232</v>
      </c>
      <c r="J123" s="300" t="s">
        <v>232</v>
      </c>
      <c r="K123" s="301" t="s">
        <v>232</v>
      </c>
      <c r="L123" s="302"/>
      <c r="M123" s="303"/>
      <c r="N123" s="303"/>
      <c r="O123" s="303"/>
      <c r="P123" s="303"/>
    </row>
    <row r="124" spans="1:24" ht="20.100000000000001" customHeight="1" x14ac:dyDescent="0.25">
      <c r="A124" s="145" t="s">
        <v>348</v>
      </c>
      <c r="B124" s="121">
        <v>500</v>
      </c>
      <c r="C124" s="121">
        <v>0</v>
      </c>
      <c r="D124" s="123">
        <f>TFRN!B7</f>
        <v>0</v>
      </c>
      <c r="E124" s="121">
        <f>TFRN!B8</f>
        <v>0</v>
      </c>
      <c r="F124" s="159">
        <f t="shared" si="5"/>
        <v>500</v>
      </c>
      <c r="G124" s="160"/>
      <c r="H124" s="156"/>
      <c r="I124" s="161"/>
      <c r="J124" s="158" t="s">
        <v>232</v>
      </c>
      <c r="K124" s="202" t="s">
        <v>232</v>
      </c>
      <c r="L124" s="276"/>
      <c r="M124" s="151"/>
      <c r="N124" s="151"/>
      <c r="O124" s="151"/>
      <c r="P124" s="151"/>
    </row>
    <row r="125" spans="1:24" s="304" customFormat="1" ht="20.100000000000001" customHeight="1" x14ac:dyDescent="0.25">
      <c r="A125" s="292" t="s">
        <v>162</v>
      </c>
      <c r="B125" s="293">
        <v>2100</v>
      </c>
      <c r="C125" s="293">
        <f>TechHorn!B6</f>
        <v>0</v>
      </c>
      <c r="D125" s="294">
        <f>TechHorn!B7</f>
        <v>0</v>
      </c>
      <c r="E125" s="293">
        <f>TechHorn!B8</f>
        <v>2100</v>
      </c>
      <c r="F125" s="296">
        <f t="shared" si="5"/>
        <v>0</v>
      </c>
      <c r="G125" s="297" t="s">
        <v>165</v>
      </c>
      <c r="H125" s="307"/>
      <c r="I125" s="299"/>
      <c r="J125" s="300" t="s">
        <v>232</v>
      </c>
      <c r="K125" s="301" t="s">
        <v>232</v>
      </c>
      <c r="L125" s="302"/>
      <c r="M125" s="303"/>
      <c r="N125" s="303"/>
      <c r="O125" s="303"/>
      <c r="P125" s="303"/>
    </row>
    <row r="126" spans="1:24" ht="20.100000000000001" customHeight="1" x14ac:dyDescent="0.25">
      <c r="A126" s="122" t="s">
        <v>70</v>
      </c>
      <c r="B126" s="121">
        <v>15000</v>
      </c>
      <c r="C126" s="121">
        <f>Horse!B6</f>
        <v>0</v>
      </c>
      <c r="D126" s="123">
        <f>Horse!B7</f>
        <v>0</v>
      </c>
      <c r="E126" s="147">
        <f>Horse!B8</f>
        <v>14541.55</v>
      </c>
      <c r="F126" s="159">
        <f t="shared" si="5"/>
        <v>458.45000000000073</v>
      </c>
      <c r="G126" s="160" t="s">
        <v>122</v>
      </c>
      <c r="H126" s="163" t="s">
        <v>232</v>
      </c>
      <c r="I126" s="161" t="s">
        <v>232</v>
      </c>
      <c r="J126" s="158" t="s">
        <v>232</v>
      </c>
      <c r="K126" s="202" t="s">
        <v>232</v>
      </c>
      <c r="L126" s="276"/>
      <c r="M126" s="151"/>
      <c r="N126" s="151"/>
      <c r="O126" s="151"/>
      <c r="P126" s="151"/>
    </row>
    <row r="127" spans="1:24" s="79" customFormat="1" ht="20.100000000000001" customHeight="1" x14ac:dyDescent="0.25">
      <c r="A127" s="122" t="s">
        <v>216</v>
      </c>
      <c r="B127" s="121">
        <v>280</v>
      </c>
      <c r="C127" s="121">
        <f>KPOP!B6</f>
        <v>350</v>
      </c>
      <c r="D127" s="123">
        <f>KPOP!B7</f>
        <v>0</v>
      </c>
      <c r="E127" s="147">
        <f>KPOP!B8</f>
        <v>627.79999999999995</v>
      </c>
      <c r="F127" s="159">
        <f t="shared" si="5"/>
        <v>2.2000000000000455</v>
      </c>
      <c r="G127" s="160"/>
      <c r="H127" s="163" t="s">
        <v>232</v>
      </c>
      <c r="I127" s="161" t="s">
        <v>232</v>
      </c>
      <c r="J127" s="158" t="s">
        <v>232</v>
      </c>
      <c r="K127" s="202" t="s">
        <v>232</v>
      </c>
      <c r="L127" s="276"/>
      <c r="M127" s="151"/>
      <c r="N127" s="151"/>
      <c r="O127" s="151"/>
      <c r="P127" s="151"/>
      <c r="Q127" s="38"/>
      <c r="R127" s="38"/>
      <c r="S127" s="38"/>
      <c r="T127" s="38"/>
      <c r="U127" s="38"/>
      <c r="V127" s="38"/>
      <c r="W127" s="38"/>
      <c r="X127" s="38"/>
    </row>
    <row r="128" spans="1:24" ht="20.100000000000001" customHeight="1" x14ac:dyDescent="0.25">
      <c r="A128" s="122" t="s">
        <v>51</v>
      </c>
      <c r="B128" s="121">
        <v>6000</v>
      </c>
      <c r="C128" s="121">
        <f>TMA!B6</f>
        <v>0</v>
      </c>
      <c r="D128" s="123">
        <f>TMA!B7</f>
        <v>0</v>
      </c>
      <c r="E128" s="147">
        <f>TMA!B8</f>
        <v>2279.19</v>
      </c>
      <c r="F128" s="159">
        <f t="shared" si="5"/>
        <v>3720.81</v>
      </c>
      <c r="G128" s="160" t="s">
        <v>84</v>
      </c>
      <c r="H128" s="158" t="s">
        <v>232</v>
      </c>
      <c r="I128" s="161" t="s">
        <v>232</v>
      </c>
      <c r="J128" s="158" t="s">
        <v>232</v>
      </c>
      <c r="K128" s="202" t="s">
        <v>232</v>
      </c>
      <c r="L128" s="275"/>
      <c r="M128" s="151"/>
      <c r="N128" s="151"/>
      <c r="O128" s="151"/>
      <c r="P128" s="151"/>
    </row>
    <row r="129" spans="1:47" ht="20.100000000000001" customHeight="1" x14ac:dyDescent="0.25">
      <c r="A129" s="262" t="s">
        <v>349</v>
      </c>
      <c r="B129" s="263">
        <v>500</v>
      </c>
      <c r="C129" s="263">
        <v>0</v>
      </c>
      <c r="D129" s="263">
        <f>TMM!B7</f>
        <v>0</v>
      </c>
      <c r="E129" s="263">
        <f>TMM!B8</f>
        <v>0</v>
      </c>
      <c r="F129" s="264">
        <f t="shared" si="5"/>
        <v>500</v>
      </c>
      <c r="G129" s="265"/>
      <c r="H129"/>
      <c r="I129" s="266"/>
      <c r="J129" s="267" t="s">
        <v>232</v>
      </c>
      <c r="K129" s="268" t="s">
        <v>232</v>
      </c>
      <c r="L129" s="279"/>
      <c r="M129" s="151"/>
      <c r="N129" s="151"/>
      <c r="O129" s="151"/>
      <c r="P129" s="151"/>
    </row>
    <row r="130" spans="1:47" s="164" customFormat="1" ht="20.100000000000001" customHeight="1" x14ac:dyDescent="0.25">
      <c r="A130" s="152" t="s">
        <v>321</v>
      </c>
      <c r="B130" s="121">
        <v>1400</v>
      </c>
      <c r="C130" s="121">
        <f>TNRF!B6</f>
        <v>0</v>
      </c>
      <c r="D130" s="123">
        <f>TNRF!B7</f>
        <v>0</v>
      </c>
      <c r="E130" s="121">
        <f>TNRF!B8</f>
        <v>1258.56</v>
      </c>
      <c r="F130" s="159">
        <f t="shared" si="5"/>
        <v>141.44000000000005</v>
      </c>
      <c r="G130" s="160" t="s">
        <v>123</v>
      </c>
      <c r="H130" s="158" t="s">
        <v>232</v>
      </c>
      <c r="I130" s="161" t="s">
        <v>232</v>
      </c>
      <c r="J130" s="158" t="s">
        <v>232</v>
      </c>
      <c r="K130" s="202" t="s">
        <v>232</v>
      </c>
      <c r="L130" s="276"/>
      <c r="M130" s="151"/>
      <c r="N130" s="151"/>
      <c r="O130" s="151"/>
      <c r="P130" s="151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</row>
    <row r="131" spans="1:47" ht="20.100000000000001" customHeight="1" x14ac:dyDescent="0.25">
      <c r="A131" s="146" t="s">
        <v>402</v>
      </c>
      <c r="B131" s="121">
        <v>600</v>
      </c>
      <c r="C131" s="121"/>
      <c r="D131" s="123"/>
      <c r="E131" s="121"/>
      <c r="F131" s="159">
        <f>B131+C131-E131-D131</f>
        <v>600</v>
      </c>
      <c r="G131" s="160"/>
      <c r="H131" s="124" t="s">
        <v>232</v>
      </c>
      <c r="I131" s="161" t="s">
        <v>232</v>
      </c>
      <c r="J131" s="158" t="s">
        <v>232</v>
      </c>
      <c r="K131" s="202" t="s">
        <v>232</v>
      </c>
      <c r="L131" s="275"/>
    </row>
    <row r="132" spans="1:47" ht="20.100000000000001" customHeight="1" x14ac:dyDescent="0.25">
      <c r="A132" s="146" t="s">
        <v>219</v>
      </c>
      <c r="B132" s="121">
        <v>0</v>
      </c>
      <c r="C132" s="121">
        <v>0</v>
      </c>
      <c r="D132" s="123">
        <v>0</v>
      </c>
      <c r="E132" s="121">
        <v>0</v>
      </c>
      <c r="F132" s="159">
        <f>B132+C132-E132-D132</f>
        <v>0</v>
      </c>
      <c r="G132" s="160"/>
      <c r="H132" s="124" t="s">
        <v>232</v>
      </c>
      <c r="I132" s="161" t="s">
        <v>232</v>
      </c>
      <c r="J132" s="158" t="s">
        <v>232</v>
      </c>
      <c r="K132" s="202" t="s">
        <v>232</v>
      </c>
      <c r="L132" s="275"/>
    </row>
    <row r="133" spans="1:47" ht="20.100000000000001" customHeight="1" x14ac:dyDescent="0.25">
      <c r="A133" s="145" t="s">
        <v>279</v>
      </c>
      <c r="B133" s="121">
        <v>15000</v>
      </c>
      <c r="C133" s="121">
        <f>TECHRODEO!B6</f>
        <v>0</v>
      </c>
      <c r="D133" s="123">
        <f>TECHRODEO!B7</f>
        <v>0</v>
      </c>
      <c r="E133" s="121">
        <f>TECHRODEO!B8</f>
        <v>12110</v>
      </c>
      <c r="F133" s="159">
        <f t="shared" ref="F133:F142" si="6">B133+C133-D133-E133</f>
        <v>2890</v>
      </c>
      <c r="G133" s="160"/>
      <c r="H133" s="163" t="s">
        <v>232</v>
      </c>
      <c r="I133" s="161" t="s">
        <v>232</v>
      </c>
      <c r="J133" s="158" t="s">
        <v>232</v>
      </c>
      <c r="K133" s="202" t="s">
        <v>232</v>
      </c>
      <c r="L133" s="276"/>
      <c r="M133" s="151"/>
      <c r="N133" s="151"/>
      <c r="O133" s="151"/>
      <c r="P133" s="151"/>
    </row>
    <row r="134" spans="1:47" ht="20.100000000000001" customHeight="1" x14ac:dyDescent="0.25">
      <c r="A134" s="145" t="s">
        <v>350</v>
      </c>
      <c r="B134" s="121">
        <v>500</v>
      </c>
      <c r="C134" s="121">
        <v>0</v>
      </c>
      <c r="D134" s="123">
        <f>TRSA!B7</f>
        <v>0</v>
      </c>
      <c r="E134" s="121">
        <f>TRSA!B8</f>
        <v>0</v>
      </c>
      <c r="F134" s="159">
        <f t="shared" si="6"/>
        <v>500</v>
      </c>
      <c r="G134" s="160"/>
      <c r="H134" s="163" t="s">
        <v>232</v>
      </c>
      <c r="I134" s="161" t="s">
        <v>232</v>
      </c>
      <c r="J134" s="158" t="s">
        <v>428</v>
      </c>
      <c r="K134" s="202" t="s">
        <v>232</v>
      </c>
      <c r="L134" s="276"/>
      <c r="M134" s="151"/>
      <c r="N134" s="151"/>
      <c r="O134" s="151"/>
      <c r="P134" s="151"/>
    </row>
    <row r="135" spans="1:47" ht="20.100000000000001" customHeight="1" x14ac:dyDescent="0.25">
      <c r="A135" s="269" t="s">
        <v>280</v>
      </c>
      <c r="B135" s="270">
        <v>0</v>
      </c>
      <c r="C135" s="270">
        <f>TSTF!B6</f>
        <v>0</v>
      </c>
      <c r="D135" s="271">
        <f>TSTF!B7</f>
        <v>0</v>
      </c>
      <c r="E135" s="270">
        <f>TSTF!B8</f>
        <v>0</v>
      </c>
      <c r="F135" s="272">
        <f t="shared" si="6"/>
        <v>0</v>
      </c>
      <c r="G135" s="160"/>
      <c r="H135" s="156"/>
      <c r="I135" s="161"/>
      <c r="J135" s="158"/>
      <c r="K135" s="202"/>
      <c r="L135" s="276">
        <v>21</v>
      </c>
      <c r="M135" s="151"/>
      <c r="N135" s="151"/>
      <c r="O135" s="151"/>
      <c r="P135" s="151"/>
    </row>
    <row r="136" spans="1:47" ht="20.100000000000001" customHeight="1" x14ac:dyDescent="0.25">
      <c r="A136" s="195" t="s">
        <v>397</v>
      </c>
      <c r="B136" s="196">
        <v>300</v>
      </c>
      <c r="C136" s="196">
        <v>0</v>
      </c>
      <c r="D136" s="197">
        <v>0</v>
      </c>
      <c r="E136" s="196">
        <v>0</v>
      </c>
      <c r="F136" s="196">
        <f t="shared" si="6"/>
        <v>300</v>
      </c>
      <c r="G136" s="160"/>
      <c r="H136" s="158" t="s">
        <v>232</v>
      </c>
      <c r="I136" s="161" t="s">
        <v>232</v>
      </c>
      <c r="J136" s="158"/>
      <c r="K136" s="158"/>
      <c r="L136" s="38"/>
      <c r="M136" s="151"/>
      <c r="N136" s="151"/>
      <c r="O136" s="151"/>
      <c r="P136" s="151"/>
    </row>
    <row r="137" spans="1:47" ht="20.100000000000001" customHeight="1" x14ac:dyDescent="0.25">
      <c r="A137" s="195" t="s">
        <v>398</v>
      </c>
      <c r="B137" s="196">
        <v>1000</v>
      </c>
      <c r="C137" s="196">
        <v>0</v>
      </c>
      <c r="D137" s="197">
        <v>0</v>
      </c>
      <c r="E137" s="196">
        <v>0</v>
      </c>
      <c r="F137" s="196">
        <f t="shared" si="6"/>
        <v>1000</v>
      </c>
      <c r="G137" s="160"/>
      <c r="H137" s="158" t="s">
        <v>232</v>
      </c>
      <c r="I137" s="161" t="s">
        <v>232</v>
      </c>
      <c r="J137" s="158" t="s">
        <v>232</v>
      </c>
      <c r="K137" s="158" t="s">
        <v>232</v>
      </c>
      <c r="L137" s="38"/>
      <c r="M137" s="151"/>
      <c r="N137" s="151"/>
      <c r="O137" s="151"/>
      <c r="P137" s="151"/>
    </row>
    <row r="138" spans="1:47" ht="20.100000000000001" customHeight="1" x14ac:dyDescent="0.25">
      <c r="A138" s="195" t="s">
        <v>424</v>
      </c>
      <c r="B138" s="196">
        <v>650</v>
      </c>
      <c r="C138" s="196">
        <v>0</v>
      </c>
      <c r="D138" s="197">
        <v>0</v>
      </c>
      <c r="E138" s="196">
        <f>TSCA!B8</f>
        <v>650</v>
      </c>
      <c r="F138" s="196">
        <f t="shared" si="6"/>
        <v>0</v>
      </c>
      <c r="G138" s="160"/>
      <c r="H138" s="158" t="s">
        <v>232</v>
      </c>
      <c r="I138" s="161" t="s">
        <v>232</v>
      </c>
      <c r="J138" s="158" t="s">
        <v>232</v>
      </c>
      <c r="K138" s="158" t="s">
        <v>232</v>
      </c>
      <c r="L138" s="38"/>
      <c r="M138" s="151"/>
      <c r="N138" s="151"/>
      <c r="O138" s="151"/>
      <c r="P138" s="151"/>
    </row>
    <row r="139" spans="1:47" customFormat="1" ht="20.100000000000001" customHeight="1" x14ac:dyDescent="0.25">
      <c r="A139" s="155" t="s">
        <v>352</v>
      </c>
      <c r="B139" s="154">
        <v>650</v>
      </c>
      <c r="C139" s="2">
        <v>0</v>
      </c>
      <c r="D139" s="165">
        <f>TWHPC!B7</f>
        <v>0</v>
      </c>
      <c r="E139" s="2">
        <f>TWHPC!B8</f>
        <v>0</v>
      </c>
      <c r="F139" s="2">
        <f t="shared" si="6"/>
        <v>650</v>
      </c>
      <c r="G139" s="156"/>
      <c r="H139" s="163" t="s">
        <v>232</v>
      </c>
      <c r="I139" s="161" t="s">
        <v>232</v>
      </c>
      <c r="J139" s="158" t="s">
        <v>232</v>
      </c>
      <c r="K139" s="158" t="s">
        <v>232</v>
      </c>
      <c r="M139" s="156"/>
      <c r="N139" s="156"/>
      <c r="O139" s="156"/>
      <c r="P139" s="156"/>
    </row>
    <row r="140" spans="1:47" ht="20.100000000000001" customHeight="1" x14ac:dyDescent="0.25">
      <c r="A140" s="122" t="s">
        <v>52</v>
      </c>
      <c r="B140" s="121">
        <v>1500</v>
      </c>
      <c r="C140" s="121">
        <f>TSPE!B6</f>
        <v>0</v>
      </c>
      <c r="D140" s="123">
        <f>TSPE!B7</f>
        <v>0</v>
      </c>
      <c r="E140" s="121">
        <f>TSPE!B8</f>
        <v>0</v>
      </c>
      <c r="F140" s="159">
        <f t="shared" si="6"/>
        <v>1500</v>
      </c>
      <c r="G140" s="160" t="s">
        <v>124</v>
      </c>
      <c r="H140" s="163" t="s">
        <v>232</v>
      </c>
      <c r="I140" s="161" t="s">
        <v>232</v>
      </c>
      <c r="J140" s="158" t="s">
        <v>232</v>
      </c>
      <c r="K140" s="202" t="s">
        <v>232</v>
      </c>
      <c r="L140" s="276"/>
      <c r="M140" s="151"/>
      <c r="N140" s="151"/>
      <c r="O140" s="151"/>
      <c r="P140" s="151"/>
    </row>
    <row r="141" spans="1:47" ht="20.100000000000001" customHeight="1" x14ac:dyDescent="0.25">
      <c r="A141" s="122" t="s">
        <v>200</v>
      </c>
      <c r="B141" s="121">
        <v>75</v>
      </c>
      <c r="C141" s="121">
        <f>TSTA!B6</f>
        <v>0</v>
      </c>
      <c r="D141" s="123">
        <f>TSTA!B7</f>
        <v>0</v>
      </c>
      <c r="E141" s="147">
        <f>TSTA!B8</f>
        <v>0</v>
      </c>
      <c r="F141" s="159">
        <f t="shared" si="6"/>
        <v>75</v>
      </c>
      <c r="G141" s="160" t="s">
        <v>201</v>
      </c>
      <c r="H141" s="156"/>
      <c r="I141" s="161"/>
      <c r="J141" s="158"/>
      <c r="K141" s="202"/>
      <c r="L141" s="276"/>
      <c r="M141" s="151"/>
      <c r="N141" s="151"/>
      <c r="O141" s="151"/>
      <c r="P141" s="151"/>
    </row>
    <row r="142" spans="1:47" ht="20.100000000000001" customHeight="1" x14ac:dyDescent="0.25">
      <c r="A142" s="122" t="s">
        <v>372</v>
      </c>
      <c r="B142" s="121">
        <v>500</v>
      </c>
      <c r="C142" s="121">
        <v>0</v>
      </c>
      <c r="D142" s="123">
        <v>0</v>
      </c>
      <c r="E142" s="147">
        <v>0</v>
      </c>
      <c r="F142" s="159">
        <f t="shared" si="6"/>
        <v>500</v>
      </c>
      <c r="G142" s="160"/>
      <c r="H142" s="158" t="s">
        <v>232</v>
      </c>
      <c r="I142" s="161" t="s">
        <v>232</v>
      </c>
      <c r="J142" s="158" t="s">
        <v>232</v>
      </c>
      <c r="K142" s="202" t="s">
        <v>232</v>
      </c>
      <c r="L142" s="275"/>
    </row>
    <row r="143" spans="1:47" ht="20.100000000000001" customHeight="1" x14ac:dyDescent="0.25">
      <c r="A143" s="122" t="s">
        <v>281</v>
      </c>
      <c r="B143" s="121">
        <v>0</v>
      </c>
      <c r="C143" s="121">
        <v>0</v>
      </c>
      <c r="D143" s="123">
        <v>0</v>
      </c>
      <c r="E143" s="147">
        <v>0</v>
      </c>
      <c r="F143" s="159">
        <v>0</v>
      </c>
      <c r="G143" s="160"/>
      <c r="H143" s="158"/>
      <c r="I143" s="161"/>
      <c r="J143" s="158" t="s">
        <v>232</v>
      </c>
      <c r="K143" s="202" t="s">
        <v>232</v>
      </c>
      <c r="L143" s="275"/>
    </row>
    <row r="144" spans="1:47" ht="20.100000000000001" customHeight="1" x14ac:dyDescent="0.25">
      <c r="A144" s="146" t="s">
        <v>399</v>
      </c>
      <c r="B144" s="121">
        <v>500</v>
      </c>
      <c r="C144" s="121">
        <v>0</v>
      </c>
      <c r="D144" s="123">
        <v>0</v>
      </c>
      <c r="E144" s="121">
        <v>0</v>
      </c>
      <c r="F144" s="159">
        <f t="shared" ref="F144:F156" si="7">B144+C144-D144-E144</f>
        <v>500</v>
      </c>
      <c r="G144" s="160"/>
      <c r="H144" s="170" t="s">
        <v>232</v>
      </c>
      <c r="I144" s="161" t="s">
        <v>232</v>
      </c>
      <c r="J144" s="158" t="s">
        <v>232</v>
      </c>
      <c r="K144" s="202" t="s">
        <v>232</v>
      </c>
      <c r="L144" s="275"/>
    </row>
    <row r="145" spans="1:16" ht="20.100000000000001" customHeight="1" x14ac:dyDescent="0.25">
      <c r="A145" s="122" t="s">
        <v>217</v>
      </c>
      <c r="B145" s="121">
        <v>400</v>
      </c>
      <c r="C145" s="121">
        <f>'STEM LEAF'!B6</f>
        <v>0</v>
      </c>
      <c r="D145" s="123">
        <f>'STEM LEAF'!B7</f>
        <v>0</v>
      </c>
      <c r="E145" s="121">
        <f>'STEM LEAF'!B8</f>
        <v>0</v>
      </c>
      <c r="F145" s="159">
        <f t="shared" si="7"/>
        <v>400</v>
      </c>
      <c r="G145" s="160"/>
      <c r="H145" s="163" t="s">
        <v>232</v>
      </c>
      <c r="I145" s="161" t="s">
        <v>232</v>
      </c>
      <c r="J145" s="158" t="s">
        <v>232</v>
      </c>
      <c r="K145" s="202" t="s">
        <v>232</v>
      </c>
      <c r="L145" s="276"/>
      <c r="M145" s="151"/>
      <c r="N145" s="151"/>
      <c r="O145" s="151"/>
      <c r="P145" s="151"/>
    </row>
    <row r="146" spans="1:16" ht="20.100000000000001" customHeight="1" x14ac:dyDescent="0.25">
      <c r="A146" s="122" t="s">
        <v>383</v>
      </c>
      <c r="B146" s="121">
        <v>500</v>
      </c>
      <c r="C146" s="121">
        <f>Techtones!B6</f>
        <v>500</v>
      </c>
      <c r="D146" s="123">
        <f>Techtones!B7</f>
        <v>0</v>
      </c>
      <c r="E146" s="147">
        <f>Techtones!B8</f>
        <v>1000</v>
      </c>
      <c r="F146" s="159">
        <f t="shared" si="7"/>
        <v>0</v>
      </c>
      <c r="G146" s="160" t="s">
        <v>247</v>
      </c>
      <c r="H146" s="163" t="s">
        <v>232</v>
      </c>
      <c r="I146" s="161" t="s">
        <v>232</v>
      </c>
      <c r="J146" s="158" t="s">
        <v>232</v>
      </c>
      <c r="K146" s="202" t="s">
        <v>232</v>
      </c>
      <c r="L146" s="276"/>
      <c r="M146" s="151"/>
      <c r="N146" s="151"/>
      <c r="O146" s="151"/>
      <c r="P146" s="151"/>
    </row>
    <row r="147" spans="1:16" ht="30.75" customHeight="1" x14ac:dyDescent="0.25">
      <c r="A147" s="122" t="s">
        <v>53</v>
      </c>
      <c r="B147" s="121">
        <v>480</v>
      </c>
      <c r="C147" s="121">
        <f>UMI!B6</f>
        <v>0</v>
      </c>
      <c r="D147" s="123">
        <f>UMI!B7</f>
        <v>0</v>
      </c>
      <c r="E147" s="121">
        <f>UMI!B8</f>
        <v>0</v>
      </c>
      <c r="F147" s="159">
        <f t="shared" si="7"/>
        <v>480</v>
      </c>
      <c r="G147" s="160" t="s">
        <v>125</v>
      </c>
      <c r="H147" s="163" t="s">
        <v>232</v>
      </c>
      <c r="I147" s="161" t="s">
        <v>232</v>
      </c>
      <c r="J147" s="158" t="s">
        <v>232</v>
      </c>
      <c r="K147" s="202" t="s">
        <v>232</v>
      </c>
      <c r="L147" s="275"/>
    </row>
    <row r="148" spans="1:16" s="304" customFormat="1" ht="20.100000000000001" customHeight="1" x14ac:dyDescent="0.25">
      <c r="A148" s="292" t="s">
        <v>425</v>
      </c>
      <c r="B148" s="293">
        <v>1500</v>
      </c>
      <c r="C148" s="293">
        <f>Veterans!B6</f>
        <v>150</v>
      </c>
      <c r="D148" s="294">
        <f>Veterans!B7</f>
        <v>0</v>
      </c>
      <c r="E148" s="293">
        <f>Veterans!B8</f>
        <v>1641.48</v>
      </c>
      <c r="F148" s="296">
        <f t="shared" si="7"/>
        <v>8.5199999999999818</v>
      </c>
      <c r="G148" s="297" t="s">
        <v>164</v>
      </c>
      <c r="H148" s="298" t="s">
        <v>232</v>
      </c>
      <c r="I148" s="299" t="s">
        <v>232</v>
      </c>
      <c r="J148" s="300" t="s">
        <v>232</v>
      </c>
      <c r="K148" s="301" t="s">
        <v>232</v>
      </c>
      <c r="L148" s="302"/>
      <c r="M148" s="303"/>
      <c r="N148" s="303"/>
      <c r="O148" s="303"/>
      <c r="P148" s="303"/>
    </row>
    <row r="149" spans="1:16" ht="20.100000000000001" customHeight="1" x14ac:dyDescent="0.25">
      <c r="A149" s="145" t="s">
        <v>313</v>
      </c>
      <c r="B149" s="121">
        <v>0</v>
      </c>
      <c r="C149" s="121">
        <v>0</v>
      </c>
      <c r="D149" s="123">
        <v>0</v>
      </c>
      <c r="E149" s="121">
        <v>0</v>
      </c>
      <c r="F149" s="159">
        <f t="shared" si="7"/>
        <v>0</v>
      </c>
      <c r="G149" s="160"/>
      <c r="H149"/>
      <c r="I149" s="161"/>
      <c r="J149" s="158"/>
      <c r="K149" s="202"/>
      <c r="L149" s="276">
        <v>21</v>
      </c>
      <c r="M149" s="151"/>
      <c r="N149" s="151"/>
      <c r="O149" s="151"/>
      <c r="P149" s="151"/>
    </row>
    <row r="150" spans="1:16" ht="20.100000000000001" customHeight="1" x14ac:dyDescent="0.25">
      <c r="A150" s="212" t="s">
        <v>400</v>
      </c>
      <c r="B150" s="157">
        <v>500</v>
      </c>
      <c r="C150" s="205">
        <v>0</v>
      </c>
      <c r="D150" s="206">
        <v>0</v>
      </c>
      <c r="E150" s="205">
        <v>0</v>
      </c>
      <c r="F150" s="207">
        <f t="shared" si="7"/>
        <v>500</v>
      </c>
      <c r="G150" s="160"/>
      <c r="H150" s="158" t="s">
        <v>232</v>
      </c>
      <c r="I150" s="161" t="s">
        <v>232</v>
      </c>
      <c r="J150" s="158"/>
      <c r="K150" s="158"/>
      <c r="L150" s="276"/>
      <c r="M150" s="151"/>
      <c r="N150" s="151"/>
      <c r="O150" s="151"/>
      <c r="P150" s="151"/>
    </row>
    <row r="151" spans="1:16" ht="20.100000000000001" customHeight="1" x14ac:dyDescent="0.25">
      <c r="A151" s="213" t="s">
        <v>401</v>
      </c>
      <c r="B151" s="208">
        <v>650</v>
      </c>
      <c r="C151" s="209">
        <v>0</v>
      </c>
      <c r="D151" s="210">
        <v>0</v>
      </c>
      <c r="E151" s="209">
        <v>0</v>
      </c>
      <c r="F151" s="211">
        <f t="shared" si="7"/>
        <v>650</v>
      </c>
      <c r="G151" s="160"/>
      <c r="H151" s="158" t="s">
        <v>232</v>
      </c>
      <c r="I151" s="161" t="s">
        <v>232</v>
      </c>
      <c r="J151" s="158" t="s">
        <v>232</v>
      </c>
      <c r="K151" s="203" t="s">
        <v>232</v>
      </c>
      <c r="L151" s="276"/>
      <c r="M151" s="151"/>
      <c r="N151" s="151"/>
      <c r="O151" s="151"/>
      <c r="P151" s="151"/>
    </row>
    <row r="152" spans="1:16" ht="20.100000000000001" customHeight="1" x14ac:dyDescent="0.25">
      <c r="A152" s="145" t="s">
        <v>282</v>
      </c>
      <c r="B152" s="121">
        <v>300</v>
      </c>
      <c r="C152" s="198">
        <f>WILD!B6</f>
        <v>0</v>
      </c>
      <c r="D152" s="199">
        <v>0</v>
      </c>
      <c r="E152" s="198">
        <f>WILD!B8</f>
        <v>0</v>
      </c>
      <c r="F152" s="200">
        <f t="shared" si="7"/>
        <v>300</v>
      </c>
      <c r="G152" s="160"/>
      <c r="H152" s="163" t="s">
        <v>232</v>
      </c>
      <c r="I152" s="161" t="s">
        <v>232</v>
      </c>
      <c r="J152" s="158" t="s">
        <v>232</v>
      </c>
      <c r="K152" s="202" t="s">
        <v>232</v>
      </c>
      <c r="L152" s="276"/>
      <c r="M152" s="151"/>
      <c r="N152" s="151"/>
      <c r="O152" s="151"/>
      <c r="P152" s="151"/>
    </row>
    <row r="153" spans="1:16" ht="20.100000000000001" customHeight="1" x14ac:dyDescent="0.25">
      <c r="A153" s="145" t="s">
        <v>283</v>
      </c>
      <c r="B153" s="121">
        <v>650</v>
      </c>
      <c r="C153" s="121"/>
      <c r="D153" s="123">
        <f>WH!B7</f>
        <v>0</v>
      </c>
      <c r="E153" s="121">
        <f>WH!B8</f>
        <v>0</v>
      </c>
      <c r="F153" s="159">
        <f t="shared" si="7"/>
        <v>650</v>
      </c>
      <c r="G153" s="160"/>
      <c r="H153" s="163" t="s">
        <v>232</v>
      </c>
      <c r="I153" s="161" t="s">
        <v>232</v>
      </c>
      <c r="J153" s="158" t="s">
        <v>232</v>
      </c>
      <c r="K153" s="202" t="s">
        <v>232</v>
      </c>
      <c r="L153" s="275"/>
    </row>
    <row r="154" spans="1:16" ht="20.100000000000001" customHeight="1" x14ac:dyDescent="0.25">
      <c r="A154" s="122" t="s">
        <v>175</v>
      </c>
      <c r="B154" s="121">
        <v>1000</v>
      </c>
      <c r="C154" s="121">
        <f>Wish!B6</f>
        <v>0</v>
      </c>
      <c r="D154" s="123">
        <f>Wish!B7</f>
        <v>0</v>
      </c>
      <c r="E154" s="121">
        <f>Wish!B8</f>
        <v>0</v>
      </c>
      <c r="F154" s="159">
        <f t="shared" si="7"/>
        <v>1000</v>
      </c>
      <c r="G154" s="160"/>
      <c r="H154" s="163" t="s">
        <v>232</v>
      </c>
      <c r="I154" s="161" t="s">
        <v>232</v>
      </c>
      <c r="J154" s="158" t="s">
        <v>232</v>
      </c>
      <c r="K154" s="202" t="s">
        <v>232</v>
      </c>
      <c r="L154" s="276"/>
      <c r="M154" s="151"/>
      <c r="N154" s="151"/>
      <c r="O154" s="151"/>
      <c r="P154" s="151"/>
    </row>
    <row r="155" spans="1:16" ht="20.100000000000001" customHeight="1" x14ac:dyDescent="0.25">
      <c r="A155" s="122" t="s">
        <v>203</v>
      </c>
      <c r="B155" s="121">
        <v>900</v>
      </c>
      <c r="C155" s="121">
        <f>WomennBus!B6</f>
        <v>0</v>
      </c>
      <c r="D155" s="123">
        <f>WomennBus!B7</f>
        <v>0</v>
      </c>
      <c r="E155" s="121">
        <f>WomennBus!B8</f>
        <v>0</v>
      </c>
      <c r="F155" s="159">
        <f t="shared" si="7"/>
        <v>900</v>
      </c>
      <c r="G155" s="160" t="s">
        <v>204</v>
      </c>
      <c r="H155" s="163" t="s">
        <v>232</v>
      </c>
      <c r="I155" s="161" t="s">
        <v>232</v>
      </c>
      <c r="J155" s="158" t="s">
        <v>232</v>
      </c>
      <c r="K155" s="202" t="s">
        <v>232</v>
      </c>
      <c r="L155" s="275"/>
    </row>
    <row r="156" spans="1:16" s="304" customFormat="1" ht="20.100000000000001" customHeight="1" x14ac:dyDescent="0.25">
      <c r="A156" s="292" t="s">
        <v>55</v>
      </c>
      <c r="B156" s="293">
        <v>8000</v>
      </c>
      <c r="C156" s="293">
        <f>Wool!B6</f>
        <v>0</v>
      </c>
      <c r="D156" s="294">
        <f>Wool!B7</f>
        <v>0</v>
      </c>
      <c r="E156" s="293">
        <f>Wool!B8</f>
        <v>8005.8099999999995</v>
      </c>
      <c r="F156" s="296">
        <f t="shared" si="7"/>
        <v>-5.8099999999994907</v>
      </c>
      <c r="G156" s="297" t="s">
        <v>127</v>
      </c>
      <c r="H156" s="307"/>
      <c r="I156" s="299"/>
      <c r="J156" s="300" t="s">
        <v>232</v>
      </c>
      <c r="K156" s="301" t="s">
        <v>232</v>
      </c>
      <c r="L156" s="302"/>
      <c r="M156" s="303"/>
      <c r="N156" s="303"/>
      <c r="O156" s="303"/>
      <c r="P156" s="303"/>
    </row>
    <row r="157" spans="1:16" ht="20.100000000000001" customHeight="1" x14ac:dyDescent="0.25">
      <c r="A157" s="122" t="s">
        <v>68</v>
      </c>
      <c r="B157" s="121">
        <v>1000</v>
      </c>
      <c r="C157" s="121">
        <f>Misc!B6</f>
        <v>0</v>
      </c>
      <c r="D157" s="123"/>
      <c r="E157" s="121">
        <f>Misc!B8</f>
        <v>0</v>
      </c>
      <c r="F157" s="159">
        <f>B157+C157-E157</f>
        <v>1000</v>
      </c>
      <c r="G157" s="160"/>
      <c r="H157" s="158"/>
      <c r="I157" s="161"/>
      <c r="J157" s="158"/>
      <c r="K157" s="202"/>
      <c r="L157" s="275"/>
    </row>
    <row r="158" spans="1:16" ht="20.100000000000001" customHeight="1" x14ac:dyDescent="0.25">
      <c r="A158" s="122" t="s">
        <v>134</v>
      </c>
      <c r="B158" s="121">
        <v>5000</v>
      </c>
      <c r="C158" s="121">
        <f>Cont!B6</f>
        <v>0</v>
      </c>
      <c r="D158" s="123"/>
      <c r="E158" s="121">
        <f>Cont!B7</f>
        <v>5100</v>
      </c>
      <c r="F158" s="159">
        <f>B158+C158-E158</f>
        <v>-100</v>
      </c>
      <c r="G158" s="160"/>
      <c r="H158" s="158"/>
      <c r="I158" s="161"/>
      <c r="J158" s="158"/>
      <c r="K158" s="158"/>
      <c r="L158" s="275"/>
    </row>
    <row r="159" spans="1:16" x14ac:dyDescent="0.25">
      <c r="B159" s="69">
        <f>SUM(B5:B158)</f>
        <v>389856</v>
      </c>
      <c r="F159" s="69">
        <f>SUM(F5:F158)</f>
        <v>71764.98</v>
      </c>
    </row>
    <row r="160" spans="1:16" s="76" customFormat="1" x14ac:dyDescent="0.25">
      <c r="A160" s="73" t="s">
        <v>57</v>
      </c>
      <c r="B160" s="74">
        <f>B159-6000</f>
        <v>383856</v>
      </c>
      <c r="C160" s="74"/>
      <c r="D160" s="75">
        <f>SUM(D5:D156)</f>
        <v>0</v>
      </c>
      <c r="E160" s="74">
        <f>SUM(E6:E158)</f>
        <v>331050.51999999996</v>
      </c>
      <c r="F160" s="74"/>
      <c r="G160" s="74"/>
      <c r="H160" s="97"/>
      <c r="I160" s="97"/>
      <c r="J160" s="97"/>
      <c r="K160" s="97"/>
      <c r="L160" s="127"/>
      <c r="M160" s="280"/>
      <c r="N160" s="280"/>
      <c r="O160" s="280"/>
      <c r="P160" s="280"/>
    </row>
    <row r="161" spans="1:11" x14ac:dyDescent="0.25">
      <c r="H161" s="77"/>
      <c r="I161" s="77"/>
      <c r="J161" s="77"/>
      <c r="K161" s="77"/>
    </row>
    <row r="163" spans="1:11" x14ac:dyDescent="0.25">
      <c r="A163" s="78" t="s">
        <v>156</v>
      </c>
    </row>
    <row r="164" spans="1:11" x14ac:dyDescent="0.25">
      <c r="A164" s="177" t="s">
        <v>380</v>
      </c>
    </row>
    <row r="165" spans="1:11" x14ac:dyDescent="0.25">
      <c r="A165" s="182" t="s">
        <v>337</v>
      </c>
      <c r="H165" s="80"/>
      <c r="I165" s="80"/>
      <c r="J165" s="80"/>
      <c r="K165" s="80"/>
    </row>
    <row r="166" spans="1:11" x14ac:dyDescent="0.25">
      <c r="A166" s="179" t="s">
        <v>157</v>
      </c>
    </row>
    <row r="167" spans="1:11" x14ac:dyDescent="0.25">
      <c r="A167" s="226" t="s">
        <v>421</v>
      </c>
    </row>
    <row r="168" spans="1:11" x14ac:dyDescent="0.25">
      <c r="A168" s="38" t="s">
        <v>244</v>
      </c>
    </row>
    <row r="169" spans="1:11" x14ac:dyDescent="0.25">
      <c r="A169" s="227" t="s">
        <v>422</v>
      </c>
    </row>
    <row r="237" spans="14:14" x14ac:dyDescent="0.25">
      <c r="N237" s="281"/>
    </row>
    <row r="247" spans="2:2" x14ac:dyDescent="0.25">
      <c r="B247" s="81"/>
    </row>
  </sheetData>
  <autoFilter ref="A4:J158" xr:uid="{00000000-0009-0000-0000-000000000000}"/>
  <mergeCells count="4">
    <mergeCell ref="J2:L2"/>
    <mergeCell ref="J3:K3"/>
    <mergeCell ref="A1:C1"/>
    <mergeCell ref="I1:K1"/>
  </mergeCells>
  <phoneticPr fontId="5" type="noConversion"/>
  <conditionalFormatting sqref="H9 H13 H15 H17:H19 H22 H24 H26:H29 H32:H33 H35:H37 H39:H40 H46 H48:H51 H53:H54 H56:H58 H60:H66 H68:H70 H76 H80 H83:H101 H106 H108:H123 H126:H127 H133:H134 H139:H140 H144:H148 H152:H155">
    <cfRule type="cellIs" dxfId="12" priority="1" operator="notEqual">
      <formula>"x"</formula>
    </cfRule>
  </conditionalFormatting>
  <hyperlinks>
    <hyperlink ref="A8" location="APO!A1" display="Alpha Phi Omega" xr:uid="{00000000-0004-0000-0000-000003000000}"/>
    <hyperlink ref="A13" location="AIChE!A1" display="American Institute of Chemical Engieers" xr:uid="{00000000-0004-0000-0000-000009000000}"/>
    <hyperlink ref="A141" location="TSTA!A1" display="Texas State Teachers Association" xr:uid="{00000000-0004-0000-0000-00000A000000}"/>
    <hyperlink ref="A18" location="ASID!A1" display="American Soiety of Interior Designers" xr:uid="{00000000-0004-0000-0000-00000B000000}"/>
    <hyperlink ref="A19" location="ASME!A1" display="American Society of Mechanical Engineers" xr:uid="{00000000-0004-0000-0000-00000C000000}"/>
    <hyperlink ref="A26" location="ASAS!A1" display="Association of Students About Service" xr:uid="{00000000-0004-0000-0000-00000E000000}"/>
    <hyperlink ref="A24" location="AITP!A1" display="Association of Information Technology Professionals " xr:uid="{00000000-0004-0000-0000-00000F000000}"/>
    <hyperlink ref="A126" location="Horse!A1" display="Horse Judging Team" xr:uid="{00000000-0004-0000-0000-000025000000}"/>
    <hyperlink ref="A57" location="HSRecruiters!A1" display="Human Sciences Recxruiters" xr:uid="{00000000-0004-0000-0000-000026000000}"/>
    <hyperlink ref="A58" location="ISA!A1" display="India Student Association" xr:uid="{00000000-0004-0000-0000-000027000000}"/>
    <hyperlink ref="A60" location="IIE!A1" display="Institute of Industrial Engineers" xr:uid="{00000000-0004-0000-0000-000028000000}"/>
    <hyperlink ref="A62" location="IIDA!A1" display="International Interior Design Association" xr:uid="{00000000-0004-0000-0000-000029000000}"/>
    <hyperlink ref="A155" location="WomennBus!A1" display="Women in Business" xr:uid="{00000000-0004-0000-0000-00002A000000}"/>
    <hyperlink ref="A63" location="ITA!A1" display="Iota Tau Alpha" xr:uid="{00000000-0004-0000-0000-00002B000000}"/>
    <hyperlink ref="A68" location="Livestock!A1" display="Livestock Judging Team" xr:uid="{00000000-0004-0000-0000-00002E000000}"/>
    <hyperlink ref="A71" location="Eval!A1" display="Meat Animal Evaluation Team" xr:uid="{00000000-0004-0000-0000-00002F000000}"/>
    <hyperlink ref="A72" location="Meat!A1" display="Meat Judging Team" xr:uid="{00000000-0004-0000-0000-000030000000}"/>
    <hyperlink ref="A74" location="MSA!A1" display="Meat Science Association" xr:uid="{00000000-0004-0000-0000-000031000000}"/>
    <hyperlink ref="A76" location="Metals!A1" display="Metals Club" xr:uid="{00000000-0004-0000-0000-000033000000}"/>
    <hyperlink ref="A82" location="MuslimSA!A1" display="Muslim Student Association" xr:uid="{00000000-0004-0000-0000-000035000000}"/>
    <hyperlink ref="A83" location="NSBE!A1" display="National Society of Black Engineers" xr:uid="{00000000-0004-0000-0000-000037000000}"/>
    <hyperlink ref="A89" location="PASO!A1" display="Physician Assistant Student Organization" xr:uid="{00000000-0004-0000-0000-000038000000}"/>
    <hyperlink ref="A84" location="Navigators!A1" display="Navigators" xr:uid="{00000000-0004-0000-0000-000039000000}"/>
    <hyperlink ref="A87" location="PFPA!A1" display="Personal Financial Planning Association" xr:uid="{00000000-0004-0000-0000-00003B000000}"/>
    <hyperlink ref="A88" location="PAD!A1" display="Phi Alpha Delta Pre-Law Fraternity" xr:uid="{00000000-0004-0000-0000-00003C000000}"/>
    <hyperlink ref="A90" location="PTS!A1" display="Pi Tau Sigma" xr:uid="{00000000-0004-0000-0000-00003D000000}"/>
    <hyperlink ref="A98" location="RanchHorse!A1" display="Ranch Horse Team" xr:uid="{00000000-0004-0000-0000-000040000000}"/>
    <hyperlink ref="A102" location="SFDT!A1" display="Sabre Flight Drill Team" xr:uid="{00000000-0004-0000-0000-000044000000}"/>
    <hyperlink ref="A67" location="Korean!A1" display="Korean Student Association" xr:uid="{00000000-0004-0000-0000-000045000000}"/>
    <hyperlink ref="A103" location="SDP!A1" display="Sigma Delta Pi (Chapter: Alpha Phi)" xr:uid="{00000000-0004-0000-0000-000046000000}"/>
    <hyperlink ref="A105" location="SACNAS!A1" display="Society for the Advancement of Chicanos &amp; Native Americans in Science" xr:uid="{00000000-0004-0000-0000-000047000000}"/>
    <hyperlink ref="A107" location="SHPE!A1" display="Society of Hispanic Professional Engineers" xr:uid="{00000000-0004-0000-0000-000048000000}"/>
    <hyperlink ref="A108" location="SPE!A1" display="Society of Petroleum Engineers" xr:uid="{00000000-0004-0000-0000-000049000000}"/>
    <hyperlink ref="A110" location="SWE!A1" display="Society of Women Engineers" xr:uid="{00000000-0004-0000-0000-00004A000000}"/>
    <hyperlink ref="A111" location="SLSA!A1" display="Sri Lankan Students' Association" xr:uid="{00000000-0004-0000-0000-00004B000000}"/>
    <hyperlink ref="A113" location="AgCouncil!A1" display="Student Agricultural Council" xr:uid="{00000000-0004-0000-0000-00004C000000}"/>
    <hyperlink ref="A118" location="TBS!A1" display="Tau Beta Sigma" xr:uid="{00000000-0004-0000-0000-00004E000000}"/>
    <hyperlink ref="A127" location="KPOP!A1" display="Tech K-Pop Club" xr:uid="{00000000-0004-0000-0000-00004F000000}"/>
    <hyperlink ref="A121" location="TCFR!A1" display="Tech Council on Family Relations" xr:uid="{00000000-0004-0000-0000-000052000000}"/>
    <hyperlink ref="A122" location="TET!A1" display="Tech Equestrian Team" xr:uid="{00000000-0004-0000-0000-000053000000}"/>
    <hyperlink ref="A128" location="TMA!A1" display="Tech Marketing Association" xr:uid="{00000000-0004-0000-0000-000054000000}"/>
    <hyperlink ref="A119" location="TBHC!A1" display="Tech Book History Club" xr:uid="{00000000-0004-0000-0000-000058000000}"/>
    <hyperlink ref="A140" location="TSPE!A1" display="Texas Society of Professional Engineers" xr:uid="{00000000-0004-0000-0000-000059000000}"/>
    <hyperlink ref="A147" location="UMI!A1" display="Unidos Por Un Mismo Idioma - Spanish Speaking Society" xr:uid="{00000000-0004-0000-0000-00005A000000}"/>
    <hyperlink ref="A146" location="Techtones!A1" display="The Techtones" xr:uid="{00000000-0004-0000-0000-00005C000000}"/>
    <hyperlink ref="A156" location="Wool!A1" display="Wool Judging Team" xr:uid="{00000000-0004-0000-0000-000061000000}"/>
    <hyperlink ref="A23" location="ABSS!A1" display="Association of Bangladeshi Students &amp; Scholars" xr:uid="{00000000-0004-0000-0000-000063000000}"/>
    <hyperlink ref="A92" location="RAS!A1" display="Raider Aerospace Society" xr:uid="{00000000-0004-0000-0000-000067000000}"/>
    <hyperlink ref="A17" location="ASCE!A1" display="American Society of Civil Engineers" xr:uid="{00000000-0004-0000-0000-000069000000}"/>
    <hyperlink ref="A145" location="'STEM LEAF'!A1" display="The STEM &amp; Leaf Corp" xr:uid="{00000000-0004-0000-0000-000070000000}"/>
    <hyperlink ref="A56" location="HSS!A1" display="Hispanic Student Society " xr:uid="{00000000-0004-0000-0000-000072000000}"/>
    <hyperlink ref="A109" location="SPWLA!A1" display="Society of Petrophysicists &amp; Well Log Analysts" xr:uid="{00000000-0004-0000-0000-000074000000}"/>
    <hyperlink ref="A85" location="NSA!A1" display="Nepal Students Association" xr:uid="{00000000-0004-0000-0000-000075000000}"/>
    <hyperlink ref="A125" location="TechHorn!A1" display="Tech Horn Society" xr:uid="{00000000-0004-0000-0000-000077000000}"/>
    <hyperlink ref="A106" location="SEP!A1" display="Society of Environmental Professionals" xr:uid="{00000000-0004-0000-0000-00007E000000}"/>
    <hyperlink ref="A70" location="'LBK Youth'!A1" display="Lubbock Youth Outreach" xr:uid="{00000000-0004-0000-0000-00007F000000}"/>
    <hyperlink ref="A123" location="Feral!A1" display="Tech Feral Cat Coalition" xr:uid="{00000000-0004-0000-0000-000081000000}"/>
    <hyperlink ref="A148" location="Veterans!A1" display="Veterans Association at Texas Tech" xr:uid="{00000000-0004-0000-0000-000083000000}"/>
    <hyperlink ref="A80" location="MortarBoard!A1" display="Mortar Board" xr:uid="{00000000-0004-0000-0000-000084000000}"/>
    <hyperlink ref="A64" location="KSMDA!A1" display="Kinesiology &amp; Sport Management Dept. Ambassadors" xr:uid="{00000000-0004-0000-0000-000086000000}"/>
    <hyperlink ref="A154" location="Wish!A1" display="WishMakers on Campus" xr:uid="{00000000-0004-0000-0000-00008C000000}"/>
    <hyperlink ref="A158" location="Cont!A1" display="Contingency " xr:uid="{00000000-0004-0000-0000-00008D000000}"/>
    <hyperlink ref="A157" location="Misc!A1" display="Miscellaneous" xr:uid="{00000000-0004-0000-0000-00008E000000}"/>
    <hyperlink ref="A73" location="MSAQBT!A1" display="Meat Science Academic Quiz Bowl Team" xr:uid="{00000000-0004-0000-0000-000090000000}"/>
    <hyperlink ref="A28" location="BB!A1" display="Bayless Board" xr:uid="{00000000-0004-0000-0000-000093000000}"/>
    <hyperlink ref="A47" location="EtaSigDelta!A1" display="Eta Sigma Delta International Hospitality Management Society" xr:uid="{00000000-0004-0000-0000-000095000000}"/>
    <hyperlink ref="A9" location="AADE!A1" display="American Association of Drilling Engineers" xr:uid="{00000000-0004-0000-0000-0000A0000000}"/>
    <hyperlink ref="A95" location="RaidersDefend!A1" display="Raiders Defending Life" xr:uid="{00000000-0004-0000-0000-0000A2000000}"/>
    <hyperlink ref="A6" location="African!A1" display="African Student Organization" xr:uid="{00000000-0004-0000-0000-0000A3000000}"/>
    <hyperlink ref="A66" location="KEYOP!A1" display="Knowledge Empowering You Outreach Program" xr:uid="{00000000-0004-0000-0000-0000A5000000}"/>
    <hyperlink ref="A5" location="AAO!A1" display="Above All Odds" xr:uid="{00000000-0004-0000-0000-0000A7000000}"/>
    <hyperlink ref="A25" location="ALPA!A1" display="Association of Latino Professinals in Am" xr:uid="{00000000-0004-0000-0000-0000AA000000}"/>
    <hyperlink ref="A40" location="DWS!A1" display="Dancers with Soul" xr:uid="{00000000-0004-0000-0000-0000AD000000}"/>
    <hyperlink ref="A44" location="DSC!A1" display="Developer Student Club" xr:uid="{00000000-0004-0000-0000-0000AF000000}"/>
    <hyperlink ref="A46" location="EON!A1" display="Eta Omicron Nu" xr:uid="{00000000-0004-0000-0000-0000B0000000}"/>
    <hyperlink ref="A61" location="ITE!A1" display="Institute of Transportation Engineers" xr:uid="{00000000-0004-0000-0000-0000B2000000}"/>
    <hyperlink ref="A65" location="KRCC!A1" display="Knight Raiders Chess Club" xr:uid="{00000000-0004-0000-0000-0000B3000000}"/>
    <hyperlink ref="A75" location="MDGB!A1" display="Medical &amp; Dental Global Brigades" xr:uid="{00000000-0004-0000-0000-0000B5000000}"/>
    <hyperlink ref="A81" location="MAPMS!A1" display="Multicultural Asso of PerMed Scholars" xr:uid="{00000000-0004-0000-0000-0000B8000000}"/>
    <hyperlink ref="A91" location="POWER!A1" display="Providing the Outside World w/Empowerment &amp; Resouces - POWER" xr:uid="{00000000-0004-0000-0000-0000BA000000}"/>
    <hyperlink ref="A94" location="RPOP!A1" display="Raider Power of Paranormal" xr:uid="{00000000-0004-0000-0000-0000BF000000}"/>
    <hyperlink ref="A101" location="RHIM!A1" display="Restaurant, Hotel, &amp; Institutional Mgmt" xr:uid="{00000000-0004-0000-0000-0000C0000000}"/>
    <hyperlink ref="A104" location="SILVERWINGS!A1" display="Silver Wings" xr:uid="{00000000-0004-0000-0000-0000C1000000}"/>
    <hyperlink ref="A114" location="SAFE!A1" display="Student Association of Fire Ecology" xr:uid="{00000000-0004-0000-0000-0000C2000000}"/>
    <hyperlink ref="A135" location="TSTF!A1" display="Tech She's the First" xr:uid="{00000000-0004-0000-0000-0000C5000000}"/>
    <hyperlink ref="A133" location="TECHRODEO!A1" display="Tech Rodeo Association" xr:uid="{00000000-0004-0000-0000-0000C6000000}"/>
    <hyperlink ref="A153" location="WH!A1" display="Wildening Horizons" xr:uid="{00000000-0004-0000-0000-0000C9000000}"/>
    <hyperlink ref="A152" location="WILD!A1" display="Wildlife Society at Tech" xr:uid="{00000000-0004-0000-0000-0000CA000000}"/>
    <hyperlink ref="A59" location="IH!A1" display="Innovation Hub" xr:uid="{00000000-0004-0000-0000-0000CC000000}"/>
    <hyperlink ref="A49" location="FinAsso!A1" display="Finance Association" xr:uid="{00000000-0004-0000-0000-0000D0000000}"/>
    <hyperlink ref="A115" location="SGC!A1" display="International Student Council" xr:uid="{00000000-0004-0000-0000-0000D1000000}"/>
    <hyperlink ref="A112" location="SDA!A1" display="Student Dietetic Association" xr:uid="{148E0663-ACA0-4435-AE47-587DAA8AEC4A}"/>
    <hyperlink ref="A149" location="VSA!A1" display="Vietnamese Student Association" xr:uid="{10077F99-5211-4437-9CE3-EF14B581E5F3}"/>
    <hyperlink ref="A35" location="CRY!A1" display="Child Rights and You" xr:uid="{4EB98314-3D16-4811-A615-54510717D4B8}"/>
    <hyperlink ref="A55" location="HOSAM!A1" display="Health Occupations Students of AM" xr:uid="{02251B55-0DF1-4EEC-A0E8-296FCEE73D33}"/>
    <hyperlink ref="A96" location="RSFC!A1" display="Raider Sisters for Christ" xr:uid="{35E74F43-2D2A-4428-81E3-5587D0444BB6}"/>
    <hyperlink ref="A99" location="RBA!A1" display="Rawls Banking Association" xr:uid="{1784F643-7585-4842-8B8E-FEC6713EEF18}"/>
    <hyperlink ref="A124" location="TFRN!A1" display="Tech Food Recovery Network" xr:uid="{141BE2D0-1187-42BF-8536-03A4147064B4}"/>
    <hyperlink ref="A129" location="TECHMUSICMED!A1" display="Tech Music Med" xr:uid="{D3C76A7F-B6A8-4CFE-AED5-05A3105A0C7D}"/>
    <hyperlink ref="A134" location="TRSA!A1" display="Tech Russian &amp; Slavic Association" xr:uid="{E96F4B08-C14E-437D-9931-241FAC7F4783}"/>
    <hyperlink ref="A139" location="TWHPC!A1" display="Tech Women in High Perforamce Computing" xr:uid="{5B3F19E5-A8C9-411A-9445-55214AC2404E}"/>
    <hyperlink ref="A93" location="RH!A1" display="Raider Hacks" xr:uid="{E4AB9F2A-A952-48D8-954A-55E3C26F9AB1}"/>
    <hyperlink ref="A130" location="TNRF!A1" display="Tech National Retail Federation Student Asso" xr:uid="{23E92B71-9102-47F4-BD45-43F89D42BDC3}"/>
    <hyperlink ref="A29" location="BSA!A1" display="Black Students Association" xr:uid="{AB431EDB-D789-478C-8664-E3E2116A8EAE}"/>
    <hyperlink ref="A69" location="LPHI!A1" display="Lubbock Public Health Initiative" xr:uid="{376FE41F-A514-4B96-BFC1-C547CD75F07F}"/>
    <hyperlink ref="A22" location="AAS!A1" display="Arnold Air Society" xr:uid="{5F248512-D8FE-4805-B91A-B979BC10A232}"/>
    <hyperlink ref="A27" location="ACF!A1" display="Atlas Campus Fellowship" xr:uid="{EC4AAB76-66CB-4572-8D8A-5247E3DE504D}"/>
    <hyperlink ref="A43" location="DI!A1" display="Destination Imagination" xr:uid="{CDFAE0BF-8455-44FC-9A9E-3FA621980369}"/>
    <hyperlink ref="A45" location="DIM!A1" display="Diversity In Media" xr:uid="{3749901E-B45F-4BCC-A834-D67FA4D86E63}"/>
    <hyperlink ref="A117" location="SMO!A1" display="Makerspace Student Org" xr:uid="{CD3BCC93-DE9B-4191-9434-51FAC7B0CA9E}"/>
    <hyperlink ref="A77" location="MANRRS!A1" display="Minorities in Agriculture Natural Resources and Related Sciences" xr:uid="{40BB5391-BB2F-4228-8320-7924C441D360}"/>
    <hyperlink ref="A79" location="MUN!A1" display="Model United Nations" xr:uid="{231E22EA-BAAC-471F-A091-137B327C9EB6}"/>
    <hyperlink ref="A86" location="OW!A1" display="One World" xr:uid="{636B9763-F396-44FF-B183-ED232B253D9E}"/>
    <hyperlink ref="A116" location="SMILE!A1" display="Student Made Initiatives in Leadership &amp; Equality" xr:uid="{20615A39-2F85-436A-A2F0-E6673794782D}"/>
    <hyperlink ref="A136" location="TSSA!A1" display="Tech Secular Student Alliance" xr:uid="{265C7B3F-908D-4140-83AA-8EB58C71E664}"/>
    <hyperlink ref="A137" location="TSMH!A1" display="Tech Students for Mental Health" xr:uid="{C430CF87-FEF0-4170-9F57-F2D718479703}"/>
    <hyperlink ref="A138" location="TSCA!A1" display="Tech Suppy Chain Asso" xr:uid="{9D507443-FE83-4758-A4EE-D5E1863A5C84}"/>
    <hyperlink ref="A144" location="TMB!A1" display="The Masked Bakers" xr:uid="{FB380828-FA3C-4C16-AAD6-B1B82EE29D54}"/>
    <hyperlink ref="A150" location="WF!A1" display="Wesley Foundation at TTU" xr:uid="{EA4D1C59-AFCC-4D51-A337-D14D635AE119}"/>
    <hyperlink ref="A151" location="WTAB!A1" display="West Texas Asso for Botany" xr:uid="{B3029A7C-8678-48BD-B8AF-2A75217B00F6}"/>
    <hyperlink ref="A15" location="AMWA!A1" display="American Medical Women's Association" xr:uid="{00000000-0004-0000-0000-000068000000}"/>
    <hyperlink ref="A36" location="Christians!A1" display="Christians at Tech" xr:uid="{56EEB245-9852-4556-802B-B35840BEDD6B}"/>
    <hyperlink ref="A33" location="CSA!A1" display="Catholic Student Association" xr:uid="{2356B311-74AE-4F51-9308-9754A14373CD}"/>
    <hyperlink ref="A32" location="TechCRU!A1" display="Campus Crusade for Christ (Tech CRU)" xr:uid="{D21E1207-DB74-4887-A1BE-66390C3AD400}"/>
    <hyperlink ref="A30" location="BBSA!A1" display="Black Business Students Association" xr:uid="{5406AE91-FEDC-4264-8143-D3A2942CA654}"/>
    <hyperlink ref="A50" location="GLW!A1" display="Geoscience Leadership Org for Women" xr:uid="{D2189340-DCE9-4B1E-A43B-99F3618C499B}"/>
    <hyperlink ref="A100" location="RRR!A1" display="Red Raider Racing (Formula)" xr:uid="{8BA84C4B-2C4B-4A37-B9B2-7AF5C9B66B64}"/>
    <hyperlink ref="A78" location="MAPS!A1" display="Minority Associatin of Premedical Students" xr:uid="{517E00FC-7225-4BAF-8F01-16FD7E7475EB}"/>
    <hyperlink ref="A20" location="AFSAQC!A1" display="Animal and Food Science Academic Quadrathlon Club" xr:uid="{AEE9EFF8-1D87-48F0-872E-9027E7C58127}"/>
    <hyperlink ref="A97" location="RMSS!A1" display="Raider Medical Screening Society" xr:uid="{6F2FB0FC-F45D-47BA-84D7-B56BA383D401}"/>
    <hyperlink ref="A53" location="'Goin'' Band'!A1" display="Goin' Band from Raiderland" xr:uid="{97781D22-9387-42AC-9317-6812CD069620}"/>
    <hyperlink ref="A51" location="GSS!A1" display="Geoscience Student Society" xr:uid="{8C46AF6D-F155-484F-B0B7-020D3AF18CCF}"/>
    <hyperlink ref="A34" location="ChiRho!A1" display="Chi Rho Fraternity" xr:uid="{56E89B99-5741-45CA-8960-333376C08016}"/>
    <hyperlink ref="A21" location="ArmyROTC!A1" display="Army ROTC " xr:uid="{C1563DBE-2DF6-44FF-97E6-AEFDAE2D5B77}"/>
    <hyperlink ref="A120" location="TCLCA!A1" display="Tech Chinese Language &amp; Culture" xr:uid="{3FE0312F-AC71-406D-8E43-7583C7F80A4F}"/>
  </hyperlinks>
  <pageMargins left="0" right="0" top="0" bottom="0" header="0.5" footer="0.5"/>
  <pageSetup scale="74" fitToHeight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00000"/>
  </sheetPr>
  <dimension ref="A1:P38"/>
  <sheetViews>
    <sheetView workbookViewId="0"/>
  </sheetViews>
  <sheetFormatPr defaultRowHeight="15.75" x14ac:dyDescent="0.25"/>
  <cols>
    <col min="1" max="1" width="18.75" style="29" customWidth="1"/>
    <col min="2" max="2" width="10.125" bestFit="1" customWidth="1"/>
    <col min="3" max="3" width="29.5" customWidth="1"/>
  </cols>
  <sheetData>
    <row r="1" spans="1:16" x14ac:dyDescent="0.25">
      <c r="A1" s="35" t="s">
        <v>0</v>
      </c>
      <c r="B1" s="20"/>
      <c r="C1" s="1" t="e">
        <f>'Total Orgs'!#REF!</f>
        <v>#REF!</v>
      </c>
      <c r="E1" s="341" t="s">
        <v>187</v>
      </c>
      <c r="F1" s="342"/>
      <c r="G1" s="61"/>
      <c r="H1" s="66" t="s">
        <v>183</v>
      </c>
      <c r="I1" s="62" t="s">
        <v>188</v>
      </c>
      <c r="J1" s="62"/>
      <c r="K1" s="62"/>
      <c r="L1" s="62"/>
      <c r="M1" s="62"/>
      <c r="N1" s="62"/>
      <c r="O1" s="62"/>
      <c r="P1" s="60"/>
    </row>
    <row r="2" spans="1:16" x14ac:dyDescent="0.25">
      <c r="A2" s="35"/>
      <c r="B2" s="20"/>
      <c r="C2" s="21"/>
      <c r="E2" s="343">
        <v>43152</v>
      </c>
      <c r="F2" s="344"/>
      <c r="G2" s="63"/>
      <c r="H2" s="67" t="s">
        <v>189</v>
      </c>
      <c r="I2" s="64" t="s">
        <v>190</v>
      </c>
      <c r="J2" s="64"/>
      <c r="K2" s="64"/>
      <c r="L2" s="64"/>
      <c r="M2" s="65"/>
      <c r="N2" s="64"/>
      <c r="O2" s="64"/>
      <c r="P2" s="65"/>
    </row>
    <row r="3" spans="1:16" x14ac:dyDescent="0.25">
      <c r="A3" s="36" t="s">
        <v>15</v>
      </c>
      <c r="B3" s="20"/>
      <c r="C3" s="21"/>
    </row>
    <row r="4" spans="1:16" x14ac:dyDescent="0.25">
      <c r="A4" s="37"/>
      <c r="B4" s="20"/>
      <c r="C4" s="21"/>
    </row>
    <row r="5" spans="1:16" x14ac:dyDescent="0.25">
      <c r="A5" s="37" t="s">
        <v>1</v>
      </c>
      <c r="B5" s="20">
        <f>'Total Orgs'!B17</f>
        <v>4000</v>
      </c>
      <c r="C5" s="21"/>
    </row>
    <row r="6" spans="1:16" x14ac:dyDescent="0.25">
      <c r="A6" s="37" t="s">
        <v>2</v>
      </c>
      <c r="B6" s="20">
        <f>'Total Orgs'!C17</f>
        <v>500</v>
      </c>
      <c r="C6" s="21"/>
    </row>
    <row r="7" spans="1:16" x14ac:dyDescent="0.25">
      <c r="A7" s="29" t="s">
        <v>131</v>
      </c>
      <c r="B7" s="20"/>
      <c r="C7" s="21"/>
    </row>
    <row r="8" spans="1:16" x14ac:dyDescent="0.25">
      <c r="A8" s="37" t="s">
        <v>3</v>
      </c>
      <c r="B8" s="20">
        <f>SUM(B12:B103)</f>
        <v>4500</v>
      </c>
      <c r="C8" s="21"/>
    </row>
    <row r="9" spans="1:16" x14ac:dyDescent="0.25">
      <c r="A9" s="37" t="s">
        <v>4</v>
      </c>
      <c r="B9" s="20">
        <f>SUM(B5+B6-B8)</f>
        <v>0</v>
      </c>
      <c r="C9" s="21"/>
    </row>
    <row r="10" spans="1:16" x14ac:dyDescent="0.25">
      <c r="A10" s="37"/>
      <c r="B10" s="20"/>
      <c r="C10" s="21"/>
    </row>
    <row r="11" spans="1:16" x14ac:dyDescent="0.25">
      <c r="A11" s="32" t="s">
        <v>5</v>
      </c>
      <c r="B11" s="3" t="s">
        <v>6</v>
      </c>
      <c r="C11" s="1" t="s">
        <v>7</v>
      </c>
    </row>
    <row r="12" spans="1:16" x14ac:dyDescent="0.25">
      <c r="A12" s="37">
        <v>44835</v>
      </c>
      <c r="B12" s="132">
        <v>584.48</v>
      </c>
      <c r="C12" t="s">
        <v>490</v>
      </c>
    </row>
    <row r="13" spans="1:16" x14ac:dyDescent="0.25">
      <c r="A13" s="37"/>
      <c r="B13" s="21"/>
      <c r="C13" t="s">
        <v>491</v>
      </c>
    </row>
    <row r="14" spans="1:16" x14ac:dyDescent="0.25">
      <c r="A14" s="37"/>
      <c r="B14" s="21">
        <v>3915.52</v>
      </c>
      <c r="C14" t="s">
        <v>759</v>
      </c>
    </row>
    <row r="15" spans="1:16" x14ac:dyDescent="0.25">
      <c r="A15" s="37"/>
      <c r="B15" s="21"/>
      <c r="C15" t="s">
        <v>760</v>
      </c>
    </row>
    <row r="16" spans="1:16" x14ac:dyDescent="0.25">
      <c r="A16" s="37"/>
      <c r="B16" s="21"/>
    </row>
    <row r="17" spans="1:3" s="23" customFormat="1" x14ac:dyDescent="0.25">
      <c r="A17" s="52"/>
      <c r="B17" s="51"/>
      <c r="C17" s="15"/>
    </row>
    <row r="18" spans="1:3" s="23" customFormat="1" x14ac:dyDescent="0.25">
      <c r="A18" s="52"/>
      <c r="B18" s="51"/>
      <c r="C18" s="15"/>
    </row>
    <row r="19" spans="1:3" s="23" customFormat="1" x14ac:dyDescent="0.25">
      <c r="A19" s="52"/>
      <c r="B19" s="51"/>
      <c r="C19" s="15"/>
    </row>
    <row r="20" spans="1:3" x14ac:dyDescent="0.25">
      <c r="A20" s="52"/>
      <c r="B20" s="51"/>
      <c r="C20" s="15"/>
    </row>
    <row r="21" spans="1:3" x14ac:dyDescent="0.25">
      <c r="A21" s="37"/>
      <c r="B21" s="23"/>
      <c r="C21" s="15"/>
    </row>
    <row r="22" spans="1:3" x14ac:dyDescent="0.25">
      <c r="A22" s="37"/>
      <c r="B22" s="21"/>
      <c r="C22" s="15"/>
    </row>
    <row r="23" spans="1:3" x14ac:dyDescent="0.25">
      <c r="A23" s="37"/>
      <c r="B23" s="21"/>
      <c r="C23" s="15"/>
    </row>
    <row r="24" spans="1:3" s="23" customFormat="1" x14ac:dyDescent="0.25">
      <c r="A24" s="52"/>
      <c r="C24" s="15"/>
    </row>
    <row r="25" spans="1:3" x14ac:dyDescent="0.25">
      <c r="A25" s="37"/>
      <c r="B25" s="21"/>
      <c r="C25" s="15"/>
    </row>
    <row r="26" spans="1:3" s="23" customFormat="1" x14ac:dyDescent="0.25">
      <c r="A26" s="52"/>
      <c r="B26" s="51"/>
      <c r="C26" s="15"/>
    </row>
    <row r="27" spans="1:3" x14ac:dyDescent="0.25">
      <c r="A27" s="37"/>
      <c r="B27" s="21"/>
      <c r="C27" s="15"/>
    </row>
    <row r="28" spans="1:3" x14ac:dyDescent="0.25">
      <c r="A28" s="37"/>
      <c r="B28" s="21"/>
      <c r="C28" s="15"/>
    </row>
    <row r="29" spans="1:3" x14ac:dyDescent="0.25">
      <c r="A29" s="37"/>
      <c r="B29" s="21"/>
      <c r="C29" s="15"/>
    </row>
    <row r="30" spans="1:3" x14ac:dyDescent="0.25">
      <c r="A30" s="37"/>
      <c r="B30" s="21"/>
      <c r="C30" s="15"/>
    </row>
    <row r="31" spans="1:3" x14ac:dyDescent="0.25">
      <c r="A31" s="37"/>
      <c r="B31" s="21"/>
      <c r="C31" s="15"/>
    </row>
    <row r="32" spans="1:3" x14ac:dyDescent="0.25">
      <c r="A32" s="37"/>
      <c r="B32" s="21"/>
      <c r="C32" s="15"/>
    </row>
    <row r="33" spans="1:3" x14ac:dyDescent="0.25">
      <c r="A33" s="37"/>
      <c r="C33" s="15"/>
    </row>
    <row r="34" spans="1:3" x14ac:dyDescent="0.25">
      <c r="C34" s="15"/>
    </row>
    <row r="35" spans="1:3" x14ac:dyDescent="0.25">
      <c r="C35" s="15"/>
    </row>
    <row r="36" spans="1:3" x14ac:dyDescent="0.25">
      <c r="C36" s="15"/>
    </row>
    <row r="37" spans="1:3" s="23" customFormat="1" x14ac:dyDescent="0.25">
      <c r="A37" s="40"/>
      <c r="C37" s="15"/>
    </row>
    <row r="38" spans="1:3" x14ac:dyDescent="0.25">
      <c r="C38" s="15"/>
    </row>
  </sheetData>
  <mergeCells count="2">
    <mergeCell ref="E1:F1"/>
    <mergeCell ref="E2:F2"/>
  </mergeCells>
  <hyperlinks>
    <hyperlink ref="A1" location="'Total Orgs'!A1" display="Total Organizations" xr:uid="{00000000-0004-0000-1100-000000000000}"/>
  </hyperlinks>
  <pageMargins left="0.7" right="0.7" top="0.75" bottom="0.75" header="0.3" footer="0.3"/>
  <pageSetup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39</v>
      </c>
    </row>
    <row r="5" spans="1:3" x14ac:dyDescent="0.25">
      <c r="A5" s="4" t="s">
        <v>1</v>
      </c>
      <c r="B5" s="2">
        <f>'Total Orgs'!B98</f>
        <v>3800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3800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6" spans="1:3" s="54" customFormat="1" x14ac:dyDescent="0.25">
      <c r="A16" s="58"/>
      <c r="B16" s="59"/>
      <c r="C16" s="26"/>
    </row>
  </sheetData>
  <hyperlinks>
    <hyperlink ref="A1" location="'Total Orgs'!A1" display="Total Organizations" xr:uid="{00000000-0004-0000-8800-000000000000}"/>
  </hyperlinks>
  <pageMargins left="0.75" right="0.75" top="1" bottom="1" header="0.5" footer="0.5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B71D4-B286-4D9D-B2A5-CCF3F2DC04DB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346</v>
      </c>
      <c r="C3" t="s">
        <v>345</v>
      </c>
    </row>
    <row r="5" spans="1:3" x14ac:dyDescent="0.25">
      <c r="A5" s="4" t="s">
        <v>1</v>
      </c>
      <c r="B5" s="2">
        <f>'Total Orgs'!B99</f>
        <v>650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650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666D13CB-5158-4F2C-ADB8-866928CF3B28}"/>
  </hyperlinks>
  <pageMargins left="0.75" right="0.75" top="1" bottom="1" header="0.5" footer="0.5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199</v>
      </c>
    </row>
    <row r="5" spans="1:3" x14ac:dyDescent="0.25">
      <c r="A5" s="4" t="s">
        <v>1</v>
      </c>
      <c r="B5" s="2">
        <f>INACTIVE!B35</f>
        <v>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900-000000000000}"/>
  </hyperlinks>
  <pageMargins left="0.75" right="0.75" top="1" bottom="1" header="0.5" footer="0.5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214</v>
      </c>
    </row>
    <row r="5" spans="1:3" x14ac:dyDescent="0.25">
      <c r="A5" s="4" t="s">
        <v>1</v>
      </c>
      <c r="B5" s="2">
        <f>'Total Orgs'!B101</f>
        <v>300</v>
      </c>
    </row>
    <row r="6" spans="1:3" x14ac:dyDescent="0.25">
      <c r="A6" s="4" t="s">
        <v>2</v>
      </c>
    </row>
    <row r="7" spans="1:3" s="23" customFormat="1" x14ac:dyDescent="0.25">
      <c r="A7" s="13" t="s">
        <v>131</v>
      </c>
      <c r="B7" s="14"/>
      <c r="C7" s="15"/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SUM(B5+B6-B7-B8)</f>
        <v>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A00-000000000000}"/>
  </hyperlinks>
  <pageMargins left="0.75" right="0.75" top="1" bottom="1" header="0.5" footer="0.5"/>
  <pageSetup orientation="portrait" horizontalDpi="4294967292" verticalDpi="4294967292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40</v>
      </c>
    </row>
    <row r="5" spans="1:3" x14ac:dyDescent="0.25">
      <c r="A5" s="4" t="s">
        <v>1</v>
      </c>
      <c r="B5" s="2">
        <f>'Total Orgs'!B102</f>
        <v>1740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131</v>
      </c>
      <c r="B7" s="2">
        <f>'Total Orgs'!D102</f>
        <v>0</v>
      </c>
    </row>
    <row r="8" spans="1:3" x14ac:dyDescent="0.25">
      <c r="A8" s="4" t="s">
        <v>3</v>
      </c>
      <c r="B8" s="2">
        <f>SUM(B12:B103)</f>
        <v>1000</v>
      </c>
    </row>
    <row r="9" spans="1:3" x14ac:dyDescent="0.25">
      <c r="A9" s="4" t="s">
        <v>4</v>
      </c>
      <c r="B9" s="2">
        <f>B5+B6-B7-B8</f>
        <v>740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45027</v>
      </c>
      <c r="B12" s="2">
        <v>1000</v>
      </c>
      <c r="C12" t="s">
        <v>778</v>
      </c>
    </row>
    <row r="13" spans="1:3" x14ac:dyDescent="0.25">
      <c r="C13" t="s">
        <v>779</v>
      </c>
    </row>
  </sheetData>
  <hyperlinks>
    <hyperlink ref="A1" location="'Total Orgs'!A1" display="Total Organizations" xr:uid="{00000000-0004-0000-8B00-000000000000}"/>
  </hyperlinks>
  <pageMargins left="0.75" right="0.75" top="1" bottom="1" header="0.5" footer="0.5"/>
  <pageSetup orientation="portrait" horizontalDpi="4294967292" verticalDpi="4294967292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>
    <tabColor theme="1"/>
  </sheetPr>
  <dimension ref="A1:G36"/>
  <sheetViews>
    <sheetView zoomScale="145" zoomScaleNormal="14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e">
        <f>'Total Orgs'!#REF!</f>
        <v>#REF!</v>
      </c>
    </row>
    <row r="2" spans="1:7" x14ac:dyDescent="0.25">
      <c r="A2" s="5"/>
    </row>
    <row r="3" spans="1:7" x14ac:dyDescent="0.25">
      <c r="A3" s="6" t="s">
        <v>67</v>
      </c>
    </row>
    <row r="5" spans="1:7" x14ac:dyDescent="0.25">
      <c r="A5" s="4" t="s">
        <v>1</v>
      </c>
      <c r="B5" s="2">
        <f>'Total Orgs'!B103</f>
        <v>5500</v>
      </c>
    </row>
    <row r="6" spans="1:7" x14ac:dyDescent="0.25">
      <c r="A6" s="4" t="s">
        <v>2</v>
      </c>
      <c r="B6" s="2">
        <v>100</v>
      </c>
      <c r="E6" s="10"/>
      <c r="F6" s="10"/>
      <c r="G6" s="10"/>
    </row>
    <row r="7" spans="1:7" x14ac:dyDescent="0.25">
      <c r="A7" s="4" t="s">
        <v>131</v>
      </c>
      <c r="E7" s="10"/>
      <c r="F7" s="10"/>
      <c r="G7" s="10"/>
    </row>
    <row r="8" spans="1:7" x14ac:dyDescent="0.25">
      <c r="A8" s="4" t="s">
        <v>3</v>
      </c>
      <c r="B8" s="2">
        <f>SUM(B12:B100)</f>
        <v>5583.91</v>
      </c>
      <c r="E8" s="10"/>
      <c r="F8" s="10"/>
      <c r="G8" s="10"/>
    </row>
    <row r="9" spans="1:7" x14ac:dyDescent="0.25">
      <c r="A9" s="4" t="s">
        <v>4</v>
      </c>
      <c r="B9" s="2">
        <f>SUM(B5+B6-B8)</f>
        <v>16.090000000000146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2" spans="1:7" x14ac:dyDescent="0.25">
      <c r="A12" s="4">
        <v>44860</v>
      </c>
      <c r="B12" s="2">
        <v>434.97</v>
      </c>
      <c r="C12" t="s">
        <v>553</v>
      </c>
    </row>
    <row r="13" spans="1:7" x14ac:dyDescent="0.25">
      <c r="C13" t="s">
        <v>688</v>
      </c>
    </row>
    <row r="14" spans="1:7" x14ac:dyDescent="0.25">
      <c r="A14" s="4">
        <v>44977</v>
      </c>
      <c r="B14" s="2">
        <v>387.5</v>
      </c>
      <c r="C14" t="s">
        <v>689</v>
      </c>
    </row>
    <row r="16" spans="1:7" x14ac:dyDescent="0.25">
      <c r="B16" s="2">
        <v>250</v>
      </c>
      <c r="C16" t="s">
        <v>756</v>
      </c>
    </row>
    <row r="17" spans="1:3" x14ac:dyDescent="0.25">
      <c r="B17" s="2">
        <v>250</v>
      </c>
      <c r="C17" t="s">
        <v>757</v>
      </c>
    </row>
    <row r="18" spans="1:3" x14ac:dyDescent="0.25">
      <c r="B18" s="2">
        <v>250</v>
      </c>
      <c r="C18" t="s">
        <v>758</v>
      </c>
    </row>
    <row r="20" spans="1:3" x14ac:dyDescent="0.25">
      <c r="A20" s="4">
        <v>45050</v>
      </c>
      <c r="B20" s="2">
        <v>250</v>
      </c>
      <c r="C20" t="s">
        <v>817</v>
      </c>
    </row>
    <row r="21" spans="1:3" x14ac:dyDescent="0.25">
      <c r="C21" t="s">
        <v>818</v>
      </c>
    </row>
    <row r="22" spans="1:3" x14ac:dyDescent="0.25">
      <c r="A22" s="4">
        <v>45100</v>
      </c>
      <c r="B22" s="2">
        <v>569.21</v>
      </c>
      <c r="C22" t="s">
        <v>871</v>
      </c>
    </row>
    <row r="23" spans="1:3" x14ac:dyDescent="0.25">
      <c r="C23" t="s">
        <v>870</v>
      </c>
    </row>
    <row r="25" spans="1:3" x14ac:dyDescent="0.25">
      <c r="A25" s="4">
        <v>45118</v>
      </c>
      <c r="B25" s="2">
        <v>250</v>
      </c>
      <c r="C25" t="s">
        <v>897</v>
      </c>
    </row>
    <row r="26" spans="1:3" x14ac:dyDescent="0.25">
      <c r="C26" t="s">
        <v>898</v>
      </c>
    </row>
    <row r="28" spans="1:3" x14ac:dyDescent="0.25">
      <c r="A28" s="4">
        <v>45108</v>
      </c>
      <c r="B28" s="2">
        <v>250</v>
      </c>
      <c r="C28" t="s">
        <v>899</v>
      </c>
    </row>
    <row r="29" spans="1:3" x14ac:dyDescent="0.25">
      <c r="C29" t="s">
        <v>900</v>
      </c>
    </row>
    <row r="31" spans="1:3" x14ac:dyDescent="0.25">
      <c r="A31" s="4">
        <v>45118</v>
      </c>
      <c r="B31" s="2">
        <v>250</v>
      </c>
      <c r="C31" t="s">
        <v>901</v>
      </c>
    </row>
    <row r="32" spans="1:3" x14ac:dyDescent="0.25">
      <c r="C32" t="s">
        <v>902</v>
      </c>
    </row>
    <row r="33" spans="1:3" x14ac:dyDescent="0.25">
      <c r="A33" s="4">
        <v>45121</v>
      </c>
      <c r="B33" s="2">
        <v>684.43</v>
      </c>
      <c r="C33" t="s">
        <v>911</v>
      </c>
    </row>
    <row r="34" spans="1:3" x14ac:dyDescent="0.25">
      <c r="C34" t="s">
        <v>912</v>
      </c>
    </row>
    <row r="35" spans="1:3" x14ac:dyDescent="0.25">
      <c r="A35" s="4">
        <v>45133</v>
      </c>
      <c r="B35" s="2">
        <v>1757.8</v>
      </c>
      <c r="C35" t="s">
        <v>937</v>
      </c>
    </row>
    <row r="36" spans="1:3" x14ac:dyDescent="0.25">
      <c r="C36" t="s">
        <v>938</v>
      </c>
    </row>
  </sheetData>
  <hyperlinks>
    <hyperlink ref="A1" location="'Total Orgs'!A1" display="Total Organizations" xr:uid="{00000000-0004-0000-8C00-000000000000}"/>
  </hyperlinks>
  <pageMargins left="0.75" right="0.75" top="1" bottom="1" header="0.5" footer="0.5"/>
  <pageSetup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>
    <tabColor theme="1"/>
  </sheetPr>
  <dimension ref="A1:L39"/>
  <sheetViews>
    <sheetView workbookViewId="0"/>
  </sheetViews>
  <sheetFormatPr defaultRowHeight="15.75" x14ac:dyDescent="0.25"/>
  <cols>
    <col min="1" max="1" width="17.375" customWidth="1"/>
    <col min="3" max="3" width="48.125" customWidth="1"/>
    <col min="4" max="4" width="9.375" bestFit="1" customWidth="1"/>
    <col min="6" max="6" width="2.5" customWidth="1"/>
    <col min="7" max="7" width="15" customWidth="1"/>
  </cols>
  <sheetData>
    <row r="1" spans="1:12" x14ac:dyDescent="0.25">
      <c r="A1" s="5" t="s">
        <v>0</v>
      </c>
      <c r="B1" s="2"/>
      <c r="C1" s="1" t="e">
        <f>'Total Orgs'!#REF!</f>
        <v>#REF!</v>
      </c>
      <c r="D1" s="346"/>
      <c r="E1" s="347"/>
      <c r="F1" s="61"/>
      <c r="G1" s="66" t="s">
        <v>183</v>
      </c>
      <c r="H1" s="62" t="s">
        <v>184</v>
      </c>
      <c r="I1" s="62"/>
      <c r="J1" s="62"/>
      <c r="K1" s="62"/>
      <c r="L1" s="60"/>
    </row>
    <row r="2" spans="1:12" x14ac:dyDescent="0.25">
      <c r="A2" s="5"/>
      <c r="B2" s="2"/>
      <c r="D2" s="348"/>
      <c r="E2" s="349"/>
      <c r="F2" s="63"/>
      <c r="G2" s="67" t="s">
        <v>186</v>
      </c>
      <c r="H2" s="64" t="s">
        <v>185</v>
      </c>
      <c r="I2" s="64"/>
      <c r="J2" s="64"/>
      <c r="K2" s="64"/>
      <c r="L2" s="65"/>
    </row>
    <row r="3" spans="1:12" x14ac:dyDescent="0.25">
      <c r="A3" s="6" t="s">
        <v>275</v>
      </c>
      <c r="B3" s="2"/>
    </row>
    <row r="4" spans="1:12" x14ac:dyDescent="0.25">
      <c r="A4" s="4"/>
      <c r="B4" s="2"/>
    </row>
    <row r="5" spans="1:12" ht="15.75" customHeight="1" x14ac:dyDescent="0.25">
      <c r="A5" s="4" t="s">
        <v>1</v>
      </c>
      <c r="B5" s="2">
        <f>'Total Orgs'!B104</f>
        <v>0</v>
      </c>
      <c r="D5" s="350" t="s">
        <v>154</v>
      </c>
      <c r="E5" s="350"/>
      <c r="F5" s="350"/>
      <c r="G5" s="350"/>
    </row>
    <row r="6" spans="1:12" x14ac:dyDescent="0.25">
      <c r="A6" s="4" t="s">
        <v>2</v>
      </c>
      <c r="B6" s="2"/>
      <c r="D6" s="350"/>
      <c r="E6" s="350"/>
      <c r="F6" s="350"/>
      <c r="G6" s="350"/>
    </row>
    <row r="7" spans="1:12" x14ac:dyDescent="0.25">
      <c r="A7" s="4" t="s">
        <v>131</v>
      </c>
      <c r="B7" s="2"/>
      <c r="C7" s="153"/>
      <c r="D7" s="350"/>
      <c r="E7" s="350"/>
      <c r="F7" s="350"/>
      <c r="G7" s="350"/>
    </row>
    <row r="8" spans="1:12" x14ac:dyDescent="0.25">
      <c r="A8" s="4" t="s">
        <v>3</v>
      </c>
      <c r="B8" s="2">
        <f>SUM(B12:B103)</f>
        <v>0</v>
      </c>
      <c r="C8" s="10"/>
      <c r="D8" s="41"/>
      <c r="E8" s="41"/>
      <c r="F8" s="41"/>
      <c r="G8" s="41"/>
    </row>
    <row r="9" spans="1:12" x14ac:dyDescent="0.25">
      <c r="A9" s="4" t="s">
        <v>4</v>
      </c>
      <c r="B9" s="2">
        <f>SUM(B5+B6-B7-B8)</f>
        <v>0</v>
      </c>
    </row>
    <row r="10" spans="1:12" x14ac:dyDescent="0.25">
      <c r="A10" s="4"/>
      <c r="B10" s="2"/>
    </row>
    <row r="11" spans="1:12" x14ac:dyDescent="0.25">
      <c r="A11" s="7" t="s">
        <v>5</v>
      </c>
      <c r="B11" s="3" t="s">
        <v>6</v>
      </c>
      <c r="C11" s="1" t="s">
        <v>7</v>
      </c>
    </row>
    <row r="12" spans="1:12" x14ac:dyDescent="0.25">
      <c r="A12" s="4"/>
    </row>
    <row r="15" spans="1:12" x14ac:dyDescent="0.25">
      <c r="A15" s="4"/>
    </row>
    <row r="17" spans="1:3" x14ac:dyDescent="0.25">
      <c r="A17" s="29"/>
    </row>
    <row r="18" spans="1:3" s="15" customFormat="1" x14ac:dyDescent="0.25">
      <c r="A18" s="102"/>
    </row>
    <row r="19" spans="1:3" s="15" customFormat="1" x14ac:dyDescent="0.25">
      <c r="A19" s="102"/>
    </row>
    <row r="20" spans="1:3" s="23" customFormat="1" x14ac:dyDescent="0.25">
      <c r="A20" s="40"/>
      <c r="C20" s="15"/>
    </row>
    <row r="21" spans="1:3" x14ac:dyDescent="0.25">
      <c r="A21" s="29"/>
      <c r="C21" s="15"/>
    </row>
    <row r="22" spans="1:3" x14ac:dyDescent="0.25">
      <c r="A22" s="29"/>
      <c r="C22" s="15"/>
    </row>
    <row r="23" spans="1:3" x14ac:dyDescent="0.25">
      <c r="A23" s="29"/>
      <c r="C23" s="15"/>
    </row>
    <row r="24" spans="1:3" x14ac:dyDescent="0.25">
      <c r="A24" s="29"/>
      <c r="C24" s="15"/>
    </row>
    <row r="25" spans="1:3" x14ac:dyDescent="0.25">
      <c r="A25" s="29"/>
      <c r="C25" s="15"/>
    </row>
    <row r="26" spans="1:3" x14ac:dyDescent="0.25">
      <c r="A26" s="29"/>
    </row>
    <row r="27" spans="1:3" x14ac:dyDescent="0.25">
      <c r="A27" s="29"/>
    </row>
    <row r="28" spans="1:3" x14ac:dyDescent="0.25">
      <c r="A28" s="29"/>
      <c r="C28" s="10"/>
    </row>
    <row r="29" spans="1:3" x14ac:dyDescent="0.25">
      <c r="A29" s="29"/>
    </row>
    <row r="30" spans="1:3" x14ac:dyDescent="0.25">
      <c r="A30" s="29"/>
      <c r="C30" s="10"/>
    </row>
    <row r="31" spans="1:3" x14ac:dyDescent="0.25">
      <c r="A31" s="29"/>
    </row>
    <row r="32" spans="1:3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</sheetData>
  <mergeCells count="3">
    <mergeCell ref="D1:E1"/>
    <mergeCell ref="D2:E2"/>
    <mergeCell ref="D5:G7"/>
  </mergeCells>
  <hyperlinks>
    <hyperlink ref="A1" location="'Total Orgs'!A1" display="Total Organizations" xr:uid="{00000000-0004-0000-8E00-000000000000}"/>
  </hyperlinks>
  <pageMargins left="0.7" right="0.7" top="0.75" bottom="0.75" header="0.3" footer="0.3"/>
  <pageSetup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42</v>
      </c>
    </row>
    <row r="5" spans="1:3" x14ac:dyDescent="0.25">
      <c r="A5" s="4" t="s">
        <v>1</v>
      </c>
      <c r="B5" s="2">
        <f>'Total Orgs'!B105</f>
        <v>1384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1384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000-000000000000}"/>
  </hyperlinks>
  <pageMargins left="0.75" right="0.75" top="1" bottom="1" header="0.5" footer="0.5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>
    <tabColor theme="1"/>
  </sheetPr>
  <dimension ref="A1:C21"/>
  <sheetViews>
    <sheetView workbookViewId="0">
      <selection activeCell="A12" sqref="A12:C14"/>
    </sheetView>
  </sheetViews>
  <sheetFormatPr defaultRowHeight="15.75" x14ac:dyDescent="0.25"/>
  <cols>
    <col min="1" max="1" width="18.25" customWidth="1"/>
    <col min="2" max="2" width="9" style="2" customWidth="1"/>
    <col min="3" max="3" width="50.12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75</v>
      </c>
    </row>
    <row r="4" spans="1:3" x14ac:dyDescent="0.25">
      <c r="A4" s="4"/>
    </row>
    <row r="5" spans="1:3" x14ac:dyDescent="0.25">
      <c r="A5" s="4" t="s">
        <v>1</v>
      </c>
      <c r="B5" s="2">
        <f>'Total Orgs'!B106</f>
        <v>200</v>
      </c>
    </row>
    <row r="6" spans="1:3" x14ac:dyDescent="0.25">
      <c r="A6" s="4" t="s">
        <v>2</v>
      </c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200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27"/>
    </row>
    <row r="18" spans="1:3" x14ac:dyDescent="0.25">
      <c r="A18" s="4"/>
    </row>
    <row r="21" spans="1:3" s="23" customFormat="1" x14ac:dyDescent="0.25">
      <c r="A21" s="39"/>
      <c r="B21" s="14"/>
      <c r="C21" s="15"/>
    </row>
  </sheetData>
  <hyperlinks>
    <hyperlink ref="A1" location="'Total Orgs'!A1" display="Total Organizations" xr:uid="{00000000-0004-0000-9100-000000000000}"/>
  </hyperlinks>
  <pageMargins left="0.7" right="0.7" top="0.75" bottom="0.75" header="0.3" footer="0.3"/>
  <pageSetup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4F110-62D4-4134-9943-DC1F6E7D0E5B}">
  <sheetPr>
    <tabColor theme="1"/>
  </sheetPr>
  <dimension ref="A1:C11"/>
  <sheetViews>
    <sheetView workbookViewId="0"/>
  </sheetViews>
  <sheetFormatPr defaultColWidth="11" defaultRowHeight="15.75" x14ac:dyDescent="0.25"/>
  <cols>
    <col min="1" max="1" width="22.7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ht="31.5" x14ac:dyDescent="0.25">
      <c r="A3" s="204" t="s">
        <v>413</v>
      </c>
    </row>
    <row r="5" spans="1:3" x14ac:dyDescent="0.25">
      <c r="A5" s="4" t="s">
        <v>1</v>
      </c>
      <c r="B5" s="2">
        <f>'Total Orgs'!B116</f>
        <v>650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SUM(B12:B100)</f>
        <v>0</v>
      </c>
    </row>
    <row r="9" spans="1:3" x14ac:dyDescent="0.25">
      <c r="A9" s="4" t="s">
        <v>4</v>
      </c>
      <c r="B9" s="2">
        <f>SUM(B5+B6-B8)</f>
        <v>650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27DB12EE-55BE-4494-A6BA-2782E9823227}"/>
  </hyperlinks>
  <pageMargins left="0.75" right="0.75" top="1" bottom="1" header="0.5" footer="0.5"/>
  <pageSetup orientation="portrait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1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61</v>
      </c>
    </row>
    <row r="5" spans="1:3" x14ac:dyDescent="0.25">
      <c r="A5" s="4" t="s">
        <v>1</v>
      </c>
      <c r="B5" s="2">
        <f>'Total Orgs'!B18</f>
        <v>4000</v>
      </c>
    </row>
    <row r="6" spans="1:3" x14ac:dyDescent="0.25">
      <c r="A6" s="4" t="s">
        <v>2</v>
      </c>
      <c r="B6" s="2">
        <v>500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SUM(B12:B104)</f>
        <v>4500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B12" s="2">
        <v>179</v>
      </c>
      <c r="C12" t="s">
        <v>665</v>
      </c>
    </row>
    <row r="14" spans="1:3" x14ac:dyDescent="0.25">
      <c r="B14" s="2">
        <v>973.75</v>
      </c>
      <c r="C14" t="s">
        <v>666</v>
      </c>
    </row>
    <row r="16" spans="1:3" x14ac:dyDescent="0.25">
      <c r="B16" s="2">
        <v>916.68</v>
      </c>
      <c r="C16" t="s">
        <v>667</v>
      </c>
    </row>
    <row r="18" spans="1:3" x14ac:dyDescent="0.25">
      <c r="B18" s="2">
        <v>350</v>
      </c>
      <c r="C18" t="s">
        <v>668</v>
      </c>
    </row>
    <row r="20" spans="1:3" x14ac:dyDescent="0.25">
      <c r="B20" s="2">
        <v>1580.57</v>
      </c>
      <c r="C20" t="s">
        <v>669</v>
      </c>
    </row>
    <row r="22" spans="1:3" x14ac:dyDescent="0.25">
      <c r="A22" s="4">
        <v>45113</v>
      </c>
      <c r="B22" s="2">
        <v>500</v>
      </c>
      <c r="C22" t="s">
        <v>903</v>
      </c>
    </row>
  </sheetData>
  <hyperlinks>
    <hyperlink ref="A1" location="'Total Orgs'!A1" display="Total Organizations" xr:uid="{00000000-0004-0000-1200-000000000000}"/>
  </hyperlinks>
  <pageMargins left="0.75" right="0.75" top="1" bottom="1" header="0.5" footer="0.5"/>
  <pageSetup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>
    <tabColor rgb="FFC00000"/>
  </sheetPr>
  <dimension ref="A1:D2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4" x14ac:dyDescent="0.25">
      <c r="A1" s="5" t="s">
        <v>0</v>
      </c>
      <c r="C1" s="1" t="e">
        <f>'Total Orgs'!#REF!</f>
        <v>#REF!</v>
      </c>
    </row>
    <row r="2" spans="1:4" x14ac:dyDescent="0.25">
      <c r="A2" s="5"/>
    </row>
    <row r="3" spans="1:4" x14ac:dyDescent="0.25">
      <c r="A3" s="6" t="s">
        <v>43</v>
      </c>
    </row>
    <row r="5" spans="1:4" x14ac:dyDescent="0.25">
      <c r="A5" s="4" t="s">
        <v>1</v>
      </c>
      <c r="B5" s="2">
        <f>'Total Orgs'!B107</f>
        <v>2390</v>
      </c>
    </row>
    <row r="6" spans="1:4" x14ac:dyDescent="0.25">
      <c r="A6" s="4" t="s">
        <v>2</v>
      </c>
    </row>
    <row r="7" spans="1:4" x14ac:dyDescent="0.25">
      <c r="A7" s="4" t="s">
        <v>131</v>
      </c>
    </row>
    <row r="8" spans="1:4" x14ac:dyDescent="0.25">
      <c r="A8" s="4" t="s">
        <v>3</v>
      </c>
      <c r="B8" s="2">
        <f>SUM(B12:B101)</f>
        <v>2390</v>
      </c>
    </row>
    <row r="9" spans="1:4" x14ac:dyDescent="0.25">
      <c r="A9" s="4" t="s">
        <v>4</v>
      </c>
      <c r="B9" s="2">
        <f>SUM(B5+B6+B7-B8)</f>
        <v>0</v>
      </c>
    </row>
    <row r="11" spans="1:4" s="1" customFormat="1" x14ac:dyDescent="0.25">
      <c r="A11" s="7" t="s">
        <v>5</v>
      </c>
      <c r="B11" s="3" t="s">
        <v>6</v>
      </c>
      <c r="C11" s="1" t="s">
        <v>7</v>
      </c>
    </row>
    <row r="12" spans="1:4" x14ac:dyDescent="0.25">
      <c r="A12" s="4">
        <v>44845</v>
      </c>
      <c r="B12" s="2">
        <v>2390</v>
      </c>
      <c r="C12" t="s">
        <v>520</v>
      </c>
      <c r="D12" s="133">
        <v>6981.3</v>
      </c>
    </row>
    <row r="13" spans="1:4" x14ac:dyDescent="0.25">
      <c r="C13" t="s">
        <v>521</v>
      </c>
      <c r="D13" s="134">
        <v>2567.1</v>
      </c>
    </row>
    <row r="14" spans="1:4" x14ac:dyDescent="0.25">
      <c r="C14" t="s">
        <v>616</v>
      </c>
      <c r="D14" s="133">
        <f>SUM(D12:D13)</f>
        <v>9548.4</v>
      </c>
    </row>
    <row r="16" spans="1:4" x14ac:dyDescent="0.25">
      <c r="D16">
        <v>9548.4</v>
      </c>
    </row>
    <row r="17" spans="1:4" x14ac:dyDescent="0.25">
      <c r="D17" s="133">
        <v>2390</v>
      </c>
    </row>
    <row r="18" spans="1:4" s="23" customFormat="1" x14ac:dyDescent="0.25">
      <c r="A18" s="13"/>
      <c r="B18" s="14"/>
      <c r="C18" s="15"/>
      <c r="D18" s="284">
        <f>D16-D17</f>
        <v>7158.4</v>
      </c>
    </row>
    <row r="21" spans="1:4" x14ac:dyDescent="0.25">
      <c r="C21" s="15"/>
    </row>
    <row r="24" spans="1:4" x14ac:dyDescent="0.25">
      <c r="C24" s="15"/>
    </row>
  </sheetData>
  <hyperlinks>
    <hyperlink ref="A1" location="'Total Orgs'!A1" display="Total Organizations" xr:uid="{00000000-0004-0000-9200-000000000000}"/>
  </hyperlinks>
  <pageMargins left="0.75" right="0.75" top="1" bottom="1" header="0.5" footer="0.5"/>
  <pageSetup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sheetPr>
    <tabColor theme="1"/>
  </sheetPr>
  <dimension ref="A1:F3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6" x14ac:dyDescent="0.25">
      <c r="A1" s="5" t="s">
        <v>0</v>
      </c>
      <c r="C1" s="1" t="e">
        <f>'Total Orgs'!#REF!</f>
        <v>#REF!</v>
      </c>
    </row>
    <row r="2" spans="1:6" x14ac:dyDescent="0.25">
      <c r="A2" s="5"/>
    </row>
    <row r="3" spans="1:6" x14ac:dyDescent="0.25">
      <c r="A3" s="6" t="s">
        <v>44</v>
      </c>
    </row>
    <row r="5" spans="1:6" x14ac:dyDescent="0.25">
      <c r="A5" s="4" t="s">
        <v>1</v>
      </c>
      <c r="B5" s="2">
        <f>'Total Orgs'!B108</f>
        <v>15000</v>
      </c>
    </row>
    <row r="6" spans="1:6" x14ac:dyDescent="0.25">
      <c r="A6" s="4" t="s">
        <v>2</v>
      </c>
    </row>
    <row r="7" spans="1:6" x14ac:dyDescent="0.25">
      <c r="A7" s="4" t="s">
        <v>131</v>
      </c>
    </row>
    <row r="8" spans="1:6" x14ac:dyDescent="0.25">
      <c r="A8" s="4" t="s">
        <v>3</v>
      </c>
      <c r="B8" s="2">
        <f>SUM(B12:B106)</f>
        <v>15000</v>
      </c>
    </row>
    <row r="9" spans="1:6" x14ac:dyDescent="0.25">
      <c r="A9" s="4" t="s">
        <v>4</v>
      </c>
      <c r="B9" s="2">
        <f>SUM(B5+B6-B8)</f>
        <v>0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</row>
    <row r="12" spans="1:6" s="23" customFormat="1" x14ac:dyDescent="0.25">
      <c r="A12" s="13">
        <v>44826</v>
      </c>
      <c r="B12" s="14">
        <v>4924.07</v>
      </c>
      <c r="C12" s="15" t="s">
        <v>577</v>
      </c>
    </row>
    <row r="13" spans="1:6" x14ac:dyDescent="0.25">
      <c r="C13" t="s">
        <v>461</v>
      </c>
      <c r="D13" s="23"/>
      <c r="E13" s="23"/>
      <c r="F13" s="23"/>
    </row>
    <row r="14" spans="1:6" x14ac:dyDescent="0.25">
      <c r="B14" s="2">
        <v>3619.24</v>
      </c>
      <c r="C14" t="s">
        <v>548</v>
      </c>
      <c r="D14" s="23"/>
      <c r="E14" s="23"/>
      <c r="F14" s="23"/>
    </row>
    <row r="15" spans="1:6" x14ac:dyDescent="0.25">
      <c r="C15" t="s">
        <v>615</v>
      </c>
      <c r="D15" s="23"/>
      <c r="E15" s="23"/>
      <c r="F15" s="23"/>
    </row>
    <row r="16" spans="1:6" x14ac:dyDescent="0.25">
      <c r="B16" s="2">
        <v>3441.68</v>
      </c>
      <c r="C16" t="s">
        <v>651</v>
      </c>
      <c r="D16" s="23"/>
      <c r="E16" s="23"/>
      <c r="F16" s="23"/>
    </row>
    <row r="17" spans="1:6" x14ac:dyDescent="0.25">
      <c r="C17" t="s">
        <v>650</v>
      </c>
      <c r="D17" s="23"/>
      <c r="E17" s="23"/>
      <c r="F17" s="23"/>
    </row>
    <row r="18" spans="1:6" x14ac:dyDescent="0.25">
      <c r="A18" s="4">
        <v>45114</v>
      </c>
      <c r="B18" s="2">
        <v>1020.94</v>
      </c>
      <c r="C18" t="s">
        <v>595</v>
      </c>
    </row>
    <row r="19" spans="1:6" s="23" customFormat="1" x14ac:dyDescent="0.25">
      <c r="A19" s="13"/>
      <c r="B19" s="14"/>
      <c r="C19" s="15" t="s">
        <v>891</v>
      </c>
    </row>
    <row r="20" spans="1:6" x14ac:dyDescent="0.25">
      <c r="A20" s="4">
        <v>45114</v>
      </c>
      <c r="B20" s="2">
        <v>375.18</v>
      </c>
      <c r="C20" t="s">
        <v>595</v>
      </c>
      <c r="D20" s="23"/>
      <c r="E20" s="23"/>
      <c r="F20" s="23"/>
    </row>
    <row r="21" spans="1:6" x14ac:dyDescent="0.25">
      <c r="C21" t="s">
        <v>892</v>
      </c>
      <c r="D21" s="23"/>
      <c r="E21" s="23"/>
      <c r="F21" s="23"/>
    </row>
    <row r="22" spans="1:6" x14ac:dyDescent="0.25">
      <c r="A22" s="4">
        <v>45114</v>
      </c>
      <c r="B22" s="2">
        <v>407.76</v>
      </c>
      <c r="C22" t="s">
        <v>595</v>
      </c>
      <c r="D22" s="23"/>
      <c r="E22" s="23"/>
      <c r="F22" s="23"/>
    </row>
    <row r="23" spans="1:6" x14ac:dyDescent="0.25">
      <c r="C23" t="s">
        <v>895</v>
      </c>
      <c r="D23" s="23"/>
      <c r="E23" s="23"/>
      <c r="F23" s="23"/>
    </row>
    <row r="24" spans="1:6" x14ac:dyDescent="0.25">
      <c r="A24" s="4">
        <v>45114</v>
      </c>
      <c r="B24" s="2">
        <v>1211.1300000000001</v>
      </c>
      <c r="C24" t="s">
        <v>595</v>
      </c>
      <c r="D24" s="23"/>
      <c r="E24" s="23"/>
      <c r="F24" s="23"/>
    </row>
    <row r="25" spans="1:6" x14ac:dyDescent="0.25">
      <c r="C25" t="s">
        <v>896</v>
      </c>
    </row>
    <row r="27" spans="1:6" ht="17.25" customHeight="1" x14ac:dyDescent="0.25"/>
    <row r="28" spans="1:6" s="23" customFormat="1" x14ac:dyDescent="0.25">
      <c r="A28" s="13"/>
      <c r="B28" s="14"/>
      <c r="C28" s="15"/>
    </row>
    <row r="32" spans="1:6" s="23" customFormat="1" x14ac:dyDescent="0.25">
      <c r="A32" s="13"/>
      <c r="B32" s="14"/>
      <c r="C32" s="15"/>
    </row>
  </sheetData>
  <hyperlinks>
    <hyperlink ref="A1" location="'Total Orgs'!A1" display="Total Organizations" xr:uid="{00000000-0004-0000-9300-000000000000}"/>
  </hyperlinks>
  <pageMargins left="0.75" right="0.75" top="1" bottom="1" header="0.5" footer="0.5"/>
  <pageSetup orientation="portrait" horizontalDpi="4294967292" verticalDpi="4294967292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sheetPr>
    <tabColor rgb="FFC00000"/>
  </sheetPr>
  <dimension ref="A1:G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e">
        <f>'Total Orgs'!#REF!</f>
        <v>#REF!</v>
      </c>
    </row>
    <row r="2" spans="1:7" x14ac:dyDescent="0.25">
      <c r="A2" s="5"/>
    </row>
    <row r="3" spans="1:7" x14ac:dyDescent="0.25">
      <c r="A3" s="6" t="s">
        <v>173</v>
      </c>
      <c r="D3" s="28" t="s">
        <v>206</v>
      </c>
      <c r="E3" s="28"/>
      <c r="F3" s="28"/>
      <c r="G3" s="28"/>
    </row>
    <row r="5" spans="1:7" x14ac:dyDescent="0.25">
      <c r="A5" s="4" t="s">
        <v>1</v>
      </c>
      <c r="B5" s="2">
        <f>'Total Orgs'!B109</f>
        <v>5425</v>
      </c>
    </row>
    <row r="6" spans="1:7" x14ac:dyDescent="0.25">
      <c r="A6" s="4" t="s">
        <v>2</v>
      </c>
    </row>
    <row r="7" spans="1:7" x14ac:dyDescent="0.25">
      <c r="A7" s="4" t="s">
        <v>131</v>
      </c>
    </row>
    <row r="8" spans="1:7" x14ac:dyDescent="0.25">
      <c r="A8" s="4" t="s">
        <v>3</v>
      </c>
      <c r="B8" s="2">
        <f>SUM(B12:B101)</f>
        <v>0</v>
      </c>
    </row>
    <row r="9" spans="1:7" x14ac:dyDescent="0.25">
      <c r="A9" s="4" t="s">
        <v>4</v>
      </c>
      <c r="B9" s="2">
        <f>SUM(B5+B6-B8)</f>
        <v>5425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8" spans="3:3" x14ac:dyDescent="0.25">
      <c r="C18" s="129"/>
    </row>
  </sheetData>
  <hyperlinks>
    <hyperlink ref="A1" location="'Total Orgs'!A1" display="Total Organizations" xr:uid="{00000000-0004-0000-9400-000000000000}"/>
  </hyperlinks>
  <pageMargins left="0.75" right="0.75" top="1" bottom="1" header="0.5" footer="0.5"/>
  <pageSetup orientation="portrait" horizontalDpi="4294967292" verticalDpi="4294967292" r:id="rId1"/>
</worksheet>
</file>

<file path=xl/worksheets/sheet1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sheetPr>
    <tabColor theme="1"/>
  </sheetPr>
  <dimension ref="A1:E69"/>
  <sheetViews>
    <sheetView workbookViewId="0"/>
  </sheetViews>
  <sheetFormatPr defaultColWidth="11" defaultRowHeight="15.75" x14ac:dyDescent="0.25"/>
  <cols>
    <col min="1" max="1" width="16.5" style="48" customWidth="1"/>
    <col min="2" max="2" width="12" style="20" customWidth="1"/>
    <col min="3" max="3" width="43.375" style="21" customWidth="1"/>
    <col min="4" max="4" width="11" style="21" customWidth="1"/>
    <col min="5" max="16384" width="11" style="21"/>
  </cols>
  <sheetData>
    <row r="1" spans="1:4" x14ac:dyDescent="0.25">
      <c r="A1" s="5" t="s">
        <v>0</v>
      </c>
      <c r="C1" s="1" t="e">
        <f>'Total Orgs'!#REF!</f>
        <v>#REF!</v>
      </c>
    </row>
    <row r="2" spans="1:4" x14ac:dyDescent="0.25">
      <c r="A2" s="5"/>
    </row>
    <row r="3" spans="1:4" x14ac:dyDescent="0.25">
      <c r="A3" s="6" t="s">
        <v>45</v>
      </c>
    </row>
    <row r="5" spans="1:4" x14ac:dyDescent="0.25">
      <c r="A5" s="48" t="s">
        <v>1</v>
      </c>
      <c r="B5" s="20">
        <f>'Total Orgs'!B110</f>
        <v>7500</v>
      </c>
    </row>
    <row r="6" spans="1:4" x14ac:dyDescent="0.25">
      <c r="A6" s="48" t="s">
        <v>2</v>
      </c>
    </row>
    <row r="7" spans="1:4" x14ac:dyDescent="0.25">
      <c r="A7" s="48" t="s">
        <v>131</v>
      </c>
    </row>
    <row r="8" spans="1:4" x14ac:dyDescent="0.25">
      <c r="A8" s="48" t="s">
        <v>3</v>
      </c>
      <c r="B8" s="20">
        <f>SUM(B12:B117)</f>
        <v>7499.9999999999991</v>
      </c>
    </row>
    <row r="9" spans="1:4" x14ac:dyDescent="0.25">
      <c r="A9" s="48" t="s">
        <v>4</v>
      </c>
      <c r="B9" s="20">
        <f>SUM(B5+B6-B8)</f>
        <v>9.0949470177292824E-13</v>
      </c>
    </row>
    <row r="11" spans="1:4" s="1" customFormat="1" x14ac:dyDescent="0.25">
      <c r="A11" s="7" t="s">
        <v>5</v>
      </c>
      <c r="B11" s="3" t="s">
        <v>6</v>
      </c>
      <c r="C11" s="1" t="s">
        <v>7</v>
      </c>
    </row>
    <row r="12" spans="1:4" x14ac:dyDescent="0.25">
      <c r="A12" s="48">
        <v>44838</v>
      </c>
      <c r="B12" s="20">
        <v>1528.2</v>
      </c>
      <c r="C12" t="s">
        <v>502</v>
      </c>
    </row>
    <row r="13" spans="1:4" x14ac:dyDescent="0.25">
      <c r="C13" t="s">
        <v>619</v>
      </c>
    </row>
    <row r="14" spans="1:4" x14ac:dyDescent="0.25">
      <c r="C14" t="s">
        <v>500</v>
      </c>
      <c r="D14" s="282">
        <v>2331.5300000000002</v>
      </c>
    </row>
    <row r="15" spans="1:4" x14ac:dyDescent="0.25">
      <c r="C15" s="185" t="s">
        <v>501</v>
      </c>
      <c r="D15" s="283">
        <v>803.33</v>
      </c>
    </row>
    <row r="16" spans="1:4" x14ac:dyDescent="0.25">
      <c r="B16" s="282"/>
      <c r="C16"/>
      <c r="D16" s="282">
        <f>D14-D15</f>
        <v>1528.2000000000003</v>
      </c>
    </row>
    <row r="17" spans="1:3" x14ac:dyDescent="0.25">
      <c r="B17" s="282"/>
      <c r="C17"/>
    </row>
    <row r="18" spans="1:3" x14ac:dyDescent="0.25">
      <c r="A18" s="4">
        <v>44840</v>
      </c>
      <c r="B18" s="133">
        <v>4591.2</v>
      </c>
      <c r="C18" t="s">
        <v>503</v>
      </c>
    </row>
    <row r="19" spans="1:3" x14ac:dyDescent="0.25">
      <c r="A19" s="4"/>
      <c r="B19" s="133"/>
      <c r="C19" t="s">
        <v>504</v>
      </c>
    </row>
    <row r="20" spans="1:3" x14ac:dyDescent="0.25">
      <c r="A20" s="4">
        <v>44914</v>
      </c>
      <c r="B20" s="133">
        <v>1067.4000000000001</v>
      </c>
      <c r="C20" t="s">
        <v>620</v>
      </c>
    </row>
    <row r="21" spans="1:3" x14ac:dyDescent="0.25">
      <c r="B21" s="282"/>
      <c r="C21" t="s">
        <v>621</v>
      </c>
    </row>
    <row r="22" spans="1:3" x14ac:dyDescent="0.25">
      <c r="B22" s="282">
        <v>81.400000000000006</v>
      </c>
      <c r="C22" t="s">
        <v>622</v>
      </c>
    </row>
    <row r="23" spans="1:3" x14ac:dyDescent="0.25">
      <c r="B23" s="282"/>
      <c r="C23" t="s">
        <v>623</v>
      </c>
    </row>
    <row r="24" spans="1:3" x14ac:dyDescent="0.25">
      <c r="B24" s="282"/>
      <c r="C24" t="s">
        <v>621</v>
      </c>
    </row>
    <row r="25" spans="1:3" x14ac:dyDescent="0.25">
      <c r="B25" s="282">
        <v>231.8</v>
      </c>
      <c r="C25" t="s">
        <v>808</v>
      </c>
    </row>
    <row r="26" spans="1:3" x14ac:dyDescent="0.25">
      <c r="B26" s="282"/>
      <c r="C26" t="s">
        <v>809</v>
      </c>
    </row>
    <row r="27" spans="1:3" x14ac:dyDescent="0.25">
      <c r="B27" s="282"/>
    </row>
    <row r="28" spans="1:3" x14ac:dyDescent="0.25">
      <c r="B28" s="282"/>
    </row>
    <row r="29" spans="1:3" x14ac:dyDescent="0.25">
      <c r="B29" s="282"/>
    </row>
    <row r="30" spans="1:3" x14ac:dyDescent="0.25">
      <c r="B30" s="282"/>
    </row>
    <row r="31" spans="1:3" x14ac:dyDescent="0.25">
      <c r="B31" s="282"/>
    </row>
    <row r="32" spans="1:3" x14ac:dyDescent="0.25">
      <c r="B32" s="282"/>
    </row>
    <row r="33" spans="1:2" x14ac:dyDescent="0.25">
      <c r="B33" s="282"/>
    </row>
    <row r="34" spans="1:2" x14ac:dyDescent="0.25">
      <c r="B34" s="282"/>
    </row>
    <row r="35" spans="1:2" x14ac:dyDescent="0.25">
      <c r="B35" s="282"/>
    </row>
    <row r="40" spans="1:2" x14ac:dyDescent="0.25">
      <c r="A40" s="49"/>
      <c r="B40" s="21"/>
    </row>
    <row r="41" spans="1:2" x14ac:dyDescent="0.25">
      <c r="B41" s="120"/>
    </row>
    <row r="42" spans="1:2" x14ac:dyDescent="0.25">
      <c r="B42" s="120"/>
    </row>
    <row r="43" spans="1:2" x14ac:dyDescent="0.25">
      <c r="B43" s="120"/>
    </row>
    <row r="44" spans="1:2" x14ac:dyDescent="0.25">
      <c r="B44" s="120"/>
    </row>
    <row r="45" spans="1:2" x14ac:dyDescent="0.25">
      <c r="B45" s="120"/>
    </row>
    <row r="50" spans="3:5" x14ac:dyDescent="0.25">
      <c r="C50"/>
    </row>
    <row r="57" spans="3:5" x14ac:dyDescent="0.25">
      <c r="E57" s="20"/>
    </row>
    <row r="69" spans="3:3" x14ac:dyDescent="0.25">
      <c r="C69" s="119"/>
    </row>
  </sheetData>
  <hyperlinks>
    <hyperlink ref="A1" location="'Total Orgs'!A1" display="Total Organizations" xr:uid="{00000000-0004-0000-9600-000000000000}"/>
  </hyperlinks>
  <pageMargins left="0.75" right="0.75" top="1" bottom="1" header="0.5" footer="0.5"/>
  <pageSetup orientation="portrait" r:id="rId1"/>
  <legacyDrawing r:id="rId2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11569-85B9-4EBC-BC3F-943F947312FA}">
  <sheetPr>
    <tabColor theme="1"/>
  </sheetPr>
  <dimension ref="A1:E68"/>
  <sheetViews>
    <sheetView workbookViewId="0"/>
  </sheetViews>
  <sheetFormatPr defaultColWidth="11" defaultRowHeight="15.75" x14ac:dyDescent="0.25"/>
  <cols>
    <col min="1" max="1" width="16.5" style="48" customWidth="1"/>
    <col min="2" max="2" width="12" style="20" customWidth="1"/>
    <col min="3" max="3" width="43.375" style="21" customWidth="1"/>
    <col min="4" max="4" width="11" style="21" customWidth="1"/>
    <col min="5" max="16384" width="11" style="2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327</v>
      </c>
      <c r="C3" t="s">
        <v>332</v>
      </c>
    </row>
    <row r="4" spans="1:3" x14ac:dyDescent="0.25">
      <c r="C4" t="s">
        <v>333</v>
      </c>
    </row>
    <row r="5" spans="1:3" x14ac:dyDescent="0.25">
      <c r="A5" s="48" t="s">
        <v>1</v>
      </c>
      <c r="B5" s="20">
        <f>INACTIVE!B36</f>
        <v>0</v>
      </c>
    </row>
    <row r="6" spans="1:3" x14ac:dyDescent="0.25">
      <c r="A6" s="48" t="s">
        <v>2</v>
      </c>
    </row>
    <row r="7" spans="1:3" x14ac:dyDescent="0.25">
      <c r="A7" s="48" t="s">
        <v>131</v>
      </c>
    </row>
    <row r="8" spans="1:3" x14ac:dyDescent="0.25">
      <c r="A8" s="48" t="s">
        <v>3</v>
      </c>
      <c r="B8" s="20">
        <f>SUM(B12:B116)</f>
        <v>0</v>
      </c>
    </row>
    <row r="9" spans="1:3" x14ac:dyDescent="0.25">
      <c r="A9" s="48" t="s">
        <v>4</v>
      </c>
      <c r="B9" s="20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3" spans="1:3" x14ac:dyDescent="0.25">
      <c r="C13"/>
    </row>
    <row r="14" spans="1:3" x14ac:dyDescent="0.25">
      <c r="C14"/>
    </row>
    <row r="15" spans="1:3" x14ac:dyDescent="0.25">
      <c r="C15"/>
    </row>
    <row r="16" spans="1:3" x14ac:dyDescent="0.25">
      <c r="C16"/>
    </row>
    <row r="17" spans="1:3" x14ac:dyDescent="0.25">
      <c r="A17" s="137"/>
      <c r="B17" s="138"/>
      <c r="C17" s="139"/>
    </row>
    <row r="18" spans="1:3" x14ac:dyDescent="0.25">
      <c r="A18" s="140"/>
      <c r="C18" s="141"/>
    </row>
    <row r="19" spans="1:3" x14ac:dyDescent="0.25">
      <c r="A19" s="142"/>
      <c r="B19" s="143"/>
      <c r="C19" s="144"/>
    </row>
    <row r="39" spans="1:2" x14ac:dyDescent="0.25">
      <c r="A39" s="49"/>
      <c r="B39" s="21"/>
    </row>
    <row r="40" spans="1:2" x14ac:dyDescent="0.25">
      <c r="B40" s="120"/>
    </row>
    <row r="41" spans="1:2" x14ac:dyDescent="0.25">
      <c r="B41" s="120"/>
    </row>
    <row r="42" spans="1:2" x14ac:dyDescent="0.25">
      <c r="B42" s="120"/>
    </row>
    <row r="43" spans="1:2" x14ac:dyDescent="0.25">
      <c r="B43" s="120"/>
    </row>
    <row r="44" spans="1:2" x14ac:dyDescent="0.25">
      <c r="B44" s="120"/>
    </row>
    <row r="49" spans="3:5" x14ac:dyDescent="0.25">
      <c r="C49"/>
    </row>
    <row r="56" spans="3:5" x14ac:dyDescent="0.25">
      <c r="E56" s="20"/>
    </row>
    <row r="68" spans="3:3" x14ac:dyDescent="0.25">
      <c r="C68" s="119"/>
    </row>
  </sheetData>
  <hyperlinks>
    <hyperlink ref="A1" location="'Total Orgs'!A1" display="Total Organizations" xr:uid="{425A8108-9A7B-41B7-9820-8E3586AA0C84}"/>
  </hyperlinks>
  <pageMargins left="0.75" right="0.75" top="1" bottom="1" header="0.5" footer="0.5"/>
  <pageSetup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sheetPr>
    <tabColor theme="1"/>
  </sheetPr>
  <dimension ref="A1:E2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8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46</v>
      </c>
      <c r="C3" t="s">
        <v>236</v>
      </c>
    </row>
    <row r="4" spans="1:3" x14ac:dyDescent="0.25">
      <c r="C4" t="s">
        <v>237</v>
      </c>
    </row>
    <row r="5" spans="1:3" x14ac:dyDescent="0.25">
      <c r="A5" s="4" t="s">
        <v>1</v>
      </c>
      <c r="B5" s="2">
        <f>'Total Orgs'!B111</f>
        <v>8150</v>
      </c>
    </row>
    <row r="6" spans="1:3" x14ac:dyDescent="0.25">
      <c r="A6" s="4" t="s">
        <v>2</v>
      </c>
      <c r="C6" s="2"/>
    </row>
    <row r="7" spans="1:3" x14ac:dyDescent="0.25">
      <c r="A7" s="4" t="s">
        <v>131</v>
      </c>
      <c r="C7" s="55"/>
    </row>
    <row r="8" spans="1:3" x14ac:dyDescent="0.25">
      <c r="A8" s="4" t="s">
        <v>3</v>
      </c>
      <c r="B8" s="2">
        <f>SUM(B12:B100)</f>
        <v>8920.7200000000012</v>
      </c>
    </row>
    <row r="9" spans="1:3" x14ac:dyDescent="0.25">
      <c r="A9" s="4" t="s">
        <v>4</v>
      </c>
      <c r="B9" s="2">
        <f>SUM(B5+B6-B8)</f>
        <v>-770.72000000000116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44811</v>
      </c>
      <c r="B12" s="2">
        <v>1201.2</v>
      </c>
      <c r="C12" t="s">
        <v>462</v>
      </c>
    </row>
    <row r="13" spans="1:3" x14ac:dyDescent="0.25">
      <c r="C13" s="4" t="s">
        <v>460</v>
      </c>
    </row>
    <row r="14" spans="1:3" x14ac:dyDescent="0.25">
      <c r="A14" s="4">
        <v>44844</v>
      </c>
      <c r="B14" s="2">
        <v>2650</v>
      </c>
      <c r="C14" t="s">
        <v>509</v>
      </c>
    </row>
    <row r="15" spans="1:3" x14ac:dyDescent="0.25">
      <c r="C15" s="4" t="s">
        <v>510</v>
      </c>
    </row>
    <row r="16" spans="1:3" x14ac:dyDescent="0.25">
      <c r="A16" s="4">
        <v>44982</v>
      </c>
      <c r="B16" s="2">
        <v>620.35</v>
      </c>
      <c r="C16" t="s">
        <v>512</v>
      </c>
    </row>
    <row r="17" spans="1:5" x14ac:dyDescent="0.25">
      <c r="C17" s="4" t="s">
        <v>513</v>
      </c>
      <c r="E17" s="2"/>
    </row>
    <row r="18" spans="1:5" x14ac:dyDescent="0.25">
      <c r="C18" t="s">
        <v>713</v>
      </c>
    </row>
    <row r="19" spans="1:5" x14ac:dyDescent="0.25">
      <c r="A19" s="4">
        <v>45083</v>
      </c>
      <c r="B19" s="2">
        <v>1231.1500000000001</v>
      </c>
      <c r="C19" s="4" t="s">
        <v>854</v>
      </c>
    </row>
    <row r="20" spans="1:5" x14ac:dyDescent="0.25">
      <c r="C20" t="s">
        <v>855</v>
      </c>
    </row>
    <row r="21" spans="1:5" x14ac:dyDescent="0.25">
      <c r="A21" s="4">
        <v>45102</v>
      </c>
      <c r="B21" s="2">
        <v>350</v>
      </c>
      <c r="C21" s="4" t="s">
        <v>873</v>
      </c>
    </row>
    <row r="22" spans="1:5" x14ac:dyDescent="0.25">
      <c r="C22" t="s">
        <v>874</v>
      </c>
    </row>
    <row r="23" spans="1:5" x14ac:dyDescent="0.25">
      <c r="A23" s="4">
        <v>45102</v>
      </c>
      <c r="B23" s="2">
        <v>1508.02</v>
      </c>
      <c r="C23" s="4" t="s">
        <v>876</v>
      </c>
    </row>
    <row r="24" spans="1:5" x14ac:dyDescent="0.25">
      <c r="C24" t="s">
        <v>875</v>
      </c>
    </row>
    <row r="25" spans="1:5" x14ac:dyDescent="0.25">
      <c r="B25" s="2">
        <v>1360</v>
      </c>
      <c r="C25" s="4"/>
    </row>
    <row r="27" spans="1:5" x14ac:dyDescent="0.25">
      <c r="C27" s="4"/>
    </row>
  </sheetData>
  <hyperlinks>
    <hyperlink ref="A1" location="'Total Orgs'!A1" display="Total Organizations" xr:uid="{00000000-0004-0000-9700-000000000000}"/>
  </hyperlinks>
  <pageMargins left="0.75" right="0.75" top="1" bottom="1" header="0.5" footer="0.5"/>
  <pageSetup orientation="landscape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sheetPr>
    <tabColor rgb="FFC00000"/>
  </sheetPr>
  <dimension ref="A1:C32"/>
  <sheetViews>
    <sheetView workbookViewId="0"/>
  </sheetViews>
  <sheetFormatPr defaultRowHeight="15.75" x14ac:dyDescent="0.25"/>
  <cols>
    <col min="1" max="1" width="18.125" customWidth="1"/>
    <col min="3" max="3" width="50.25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323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Orgs'!B112</f>
        <v>500</v>
      </c>
    </row>
    <row r="6" spans="1:3" x14ac:dyDescent="0.25">
      <c r="A6" s="4" t="s">
        <v>2</v>
      </c>
      <c r="B6" s="2"/>
    </row>
    <row r="7" spans="1:3" x14ac:dyDescent="0.25">
      <c r="A7" s="4" t="s">
        <v>131</v>
      </c>
      <c r="B7" s="2"/>
    </row>
    <row r="8" spans="1:3" x14ac:dyDescent="0.25">
      <c r="A8" s="4" t="s">
        <v>3</v>
      </c>
      <c r="B8" s="2">
        <f>SUM(B12:B101)</f>
        <v>470</v>
      </c>
    </row>
    <row r="9" spans="1:3" x14ac:dyDescent="0.25">
      <c r="A9" s="4" t="s">
        <v>4</v>
      </c>
      <c r="B9" s="2">
        <f>SUM(B5+B6-B7-B8)</f>
        <v>30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>
        <v>45125</v>
      </c>
      <c r="B12" s="23">
        <v>470</v>
      </c>
      <c r="C12" s="15" t="s">
        <v>913</v>
      </c>
    </row>
    <row r="13" spans="1:3" x14ac:dyDescent="0.25">
      <c r="C13" t="s">
        <v>914</v>
      </c>
    </row>
    <row r="14" spans="1:3" x14ac:dyDescent="0.25">
      <c r="A14" s="27"/>
    </row>
    <row r="15" spans="1:3" x14ac:dyDescent="0.25">
      <c r="A15" s="4"/>
    </row>
    <row r="16" spans="1:3" x14ac:dyDescent="0.25">
      <c r="A16" s="27"/>
    </row>
    <row r="17" spans="1:3" s="54" customFormat="1" x14ac:dyDescent="0.25">
      <c r="A17" s="53"/>
      <c r="C17" s="26"/>
    </row>
    <row r="18" spans="1:3" x14ac:dyDescent="0.25">
      <c r="A18" s="4"/>
    </row>
    <row r="20" spans="1:3" x14ac:dyDescent="0.25">
      <c r="A20" s="27"/>
    </row>
    <row r="21" spans="1:3" x14ac:dyDescent="0.25">
      <c r="A21" s="4"/>
    </row>
    <row r="23" spans="1:3" x14ac:dyDescent="0.25">
      <c r="A23" s="27"/>
    </row>
    <row r="24" spans="1:3" x14ac:dyDescent="0.25">
      <c r="A24" s="4"/>
    </row>
    <row r="27" spans="1:3" x14ac:dyDescent="0.25">
      <c r="A27" s="4"/>
    </row>
    <row r="30" spans="1:3" x14ac:dyDescent="0.25">
      <c r="A30" s="4"/>
    </row>
    <row r="32" spans="1:3" x14ac:dyDescent="0.25">
      <c r="A32" s="4"/>
    </row>
  </sheetData>
  <hyperlinks>
    <hyperlink ref="A1" location="'Total Orgs'!A1" display="Total Organizations" xr:uid="{00000000-0004-0000-9800-000000000000}"/>
  </hyperlink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sheetPr>
    <tabColor theme="1"/>
  </sheetPr>
  <dimension ref="A1:D18"/>
  <sheetViews>
    <sheetView zoomScale="125" zoomScaleNormal="12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4" x14ac:dyDescent="0.25">
      <c r="A1" s="5" t="s">
        <v>0</v>
      </c>
      <c r="C1" s="1" t="e">
        <f>'Total Orgs'!#REF!</f>
        <v>#REF!</v>
      </c>
    </row>
    <row r="2" spans="1:4" x14ac:dyDescent="0.25">
      <c r="A2" s="5"/>
    </row>
    <row r="3" spans="1:4" x14ac:dyDescent="0.25">
      <c r="A3" s="6" t="s">
        <v>47</v>
      </c>
    </row>
    <row r="5" spans="1:4" x14ac:dyDescent="0.25">
      <c r="A5" s="4" t="s">
        <v>1</v>
      </c>
      <c r="B5" s="2">
        <f>'Total Orgs'!B113</f>
        <v>12000</v>
      </c>
    </row>
    <row r="6" spans="1:4" x14ac:dyDescent="0.25">
      <c r="A6" s="4" t="s">
        <v>2</v>
      </c>
    </row>
    <row r="7" spans="1:4" x14ac:dyDescent="0.25">
      <c r="A7" s="4" t="s">
        <v>131</v>
      </c>
    </row>
    <row r="8" spans="1:4" x14ac:dyDescent="0.25">
      <c r="A8" s="4" t="s">
        <v>3</v>
      </c>
      <c r="B8" s="2">
        <f>SUM(B12:B103)</f>
        <v>12000</v>
      </c>
    </row>
    <row r="9" spans="1:4" x14ac:dyDescent="0.25">
      <c r="A9" s="4" t="s">
        <v>4</v>
      </c>
      <c r="B9" s="2">
        <f>SUM(B5+B6-B8)</f>
        <v>0</v>
      </c>
    </row>
    <row r="11" spans="1:4" s="1" customFormat="1" x14ac:dyDescent="0.25">
      <c r="A11" s="7" t="s">
        <v>5</v>
      </c>
      <c r="B11" s="3" t="s">
        <v>6</v>
      </c>
      <c r="C11" s="1" t="s">
        <v>7</v>
      </c>
    </row>
    <row r="12" spans="1:4" x14ac:dyDescent="0.25">
      <c r="A12" s="4">
        <v>44837</v>
      </c>
      <c r="B12" s="2">
        <v>631.66999999999996</v>
      </c>
      <c r="C12" t="s">
        <v>496</v>
      </c>
    </row>
    <row r="13" spans="1:4" x14ac:dyDescent="0.25">
      <c r="C13" t="s">
        <v>497</v>
      </c>
    </row>
    <row r="14" spans="1:4" x14ac:dyDescent="0.25">
      <c r="A14" s="4">
        <v>44973</v>
      </c>
      <c r="B14" s="2">
        <v>4934.88</v>
      </c>
      <c r="C14" t="s">
        <v>680</v>
      </c>
      <c r="D14">
        <f>4934.88+4386.47</f>
        <v>9321.35</v>
      </c>
    </row>
    <row r="15" spans="1:4" x14ac:dyDescent="0.25">
      <c r="B15" s="2">
        <v>4386.47</v>
      </c>
      <c r="C15" t="s">
        <v>681</v>
      </c>
    </row>
    <row r="16" spans="1:4" x14ac:dyDescent="0.25">
      <c r="C16" t="s">
        <v>751</v>
      </c>
    </row>
    <row r="17" spans="1:3" x14ac:dyDescent="0.25">
      <c r="A17" s="4">
        <v>44973</v>
      </c>
      <c r="B17" s="2">
        <v>1682</v>
      </c>
      <c r="C17" t="s">
        <v>909</v>
      </c>
    </row>
    <row r="18" spans="1:3" x14ac:dyDescent="0.25">
      <c r="A18" s="4">
        <v>44973</v>
      </c>
      <c r="B18" s="2">
        <v>364.98</v>
      </c>
      <c r="C18" t="s">
        <v>909</v>
      </c>
    </row>
  </sheetData>
  <hyperlinks>
    <hyperlink ref="A1" location="'Total Orgs'!A1" display="Total Organizations" xr:uid="{00000000-0004-0000-9900-000000000000}"/>
  </hyperlinks>
  <pageMargins left="0.75" right="0.75" top="1" bottom="1" header="0.5" footer="0.5"/>
  <pageSetup orientation="portrait" horizontalDpi="4294967292" verticalDpi="4294967292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sheetPr>
    <tabColor rgb="FFC00000"/>
  </sheetPr>
  <dimension ref="A1:C15"/>
  <sheetViews>
    <sheetView zoomScale="85" zoomScaleNormal="8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276</v>
      </c>
    </row>
    <row r="5" spans="1:3" x14ac:dyDescent="0.25">
      <c r="A5" s="4" t="s">
        <v>1</v>
      </c>
      <c r="B5" s="2">
        <f>'Total Orgs'!B114</f>
        <v>1500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SUM(B12:B102)</f>
        <v>1500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4" spans="1:3" x14ac:dyDescent="0.25">
      <c r="A14" s="4">
        <v>45112</v>
      </c>
      <c r="B14" s="2">
        <v>1500</v>
      </c>
      <c r="C14" t="s">
        <v>983</v>
      </c>
    </row>
    <row r="15" spans="1:3" x14ac:dyDescent="0.25">
      <c r="C15" t="s">
        <v>884</v>
      </c>
    </row>
  </sheetData>
  <hyperlinks>
    <hyperlink ref="A1" location="'Total Orgs'!A1" display="Total Organizations" xr:uid="{00000000-0004-0000-9A00-000000000000}"/>
  </hyperlinks>
  <pageMargins left="0.75" right="0.75" top="1" bottom="1" header="0.5" footer="0.5"/>
  <pageSetup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215</v>
      </c>
    </row>
    <row r="5" spans="1:3" x14ac:dyDescent="0.25">
      <c r="A5" s="4" t="s">
        <v>1</v>
      </c>
      <c r="B5" s="2">
        <f>INACTIVE!B37</f>
        <v>0</v>
      </c>
    </row>
    <row r="6" spans="1:3" x14ac:dyDescent="0.25">
      <c r="A6" s="4" t="s">
        <v>2</v>
      </c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D00-000000000000}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C00000"/>
  </sheetPr>
  <dimension ref="A1:F3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16</v>
      </c>
    </row>
    <row r="5" spans="1:3" x14ac:dyDescent="0.25">
      <c r="A5" s="4" t="s">
        <v>1</v>
      </c>
      <c r="B5" s="2">
        <f>'Total Orgs'!B19</f>
        <v>9000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SUM(B12:B104)</f>
        <v>8183.7300000000005</v>
      </c>
    </row>
    <row r="9" spans="1:3" x14ac:dyDescent="0.25">
      <c r="A9" s="4" t="s">
        <v>4</v>
      </c>
      <c r="B9" s="2">
        <f>SUM(B5+B6-B8)</f>
        <v>816.26999999999953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44859</v>
      </c>
      <c r="B12" s="2">
        <v>422.46</v>
      </c>
      <c r="C12" t="s">
        <v>550</v>
      </c>
    </row>
    <row r="13" spans="1:3" x14ac:dyDescent="0.25">
      <c r="C13" t="s">
        <v>549</v>
      </c>
    </row>
    <row r="14" spans="1:3" x14ac:dyDescent="0.25">
      <c r="A14" s="4">
        <v>44964</v>
      </c>
      <c r="B14" s="2">
        <v>307.5</v>
      </c>
      <c r="C14" t="s">
        <v>546</v>
      </c>
    </row>
    <row r="15" spans="1:3" x14ac:dyDescent="0.25">
      <c r="C15" t="s">
        <v>652</v>
      </c>
    </row>
    <row r="16" spans="1:3" x14ac:dyDescent="0.25">
      <c r="A16" s="4">
        <v>44979</v>
      </c>
      <c r="B16" s="2">
        <v>2175.7399999999998</v>
      </c>
      <c r="C16" t="s">
        <v>768</v>
      </c>
    </row>
    <row r="17" spans="1:6" x14ac:dyDescent="0.25">
      <c r="C17" t="s">
        <v>780</v>
      </c>
      <c r="D17">
        <v>1108.5999999999999</v>
      </c>
    </row>
    <row r="18" spans="1:6" x14ac:dyDescent="0.25">
      <c r="C18" t="s">
        <v>781</v>
      </c>
      <c r="D18" s="185">
        <v>1067.1400000000001</v>
      </c>
    </row>
    <row r="19" spans="1:6" x14ac:dyDescent="0.25">
      <c r="D19">
        <f>SUM(D17:D18)</f>
        <v>2175.7399999999998</v>
      </c>
    </row>
    <row r="20" spans="1:6" x14ac:dyDescent="0.25">
      <c r="A20" s="4">
        <v>45018</v>
      </c>
      <c r="B20" s="2">
        <v>2572.36</v>
      </c>
      <c r="C20" t="s">
        <v>839</v>
      </c>
    </row>
    <row r="21" spans="1:6" x14ac:dyDescent="0.25">
      <c r="C21" t="s">
        <v>767</v>
      </c>
      <c r="D21">
        <v>4000</v>
      </c>
      <c r="E21">
        <v>2939.84</v>
      </c>
    </row>
    <row r="22" spans="1:6" x14ac:dyDescent="0.25">
      <c r="C22" t="s">
        <v>769</v>
      </c>
      <c r="D22" s="185">
        <v>2572.36</v>
      </c>
      <c r="E22">
        <v>367.48</v>
      </c>
      <c r="F22" t="s">
        <v>770</v>
      </c>
    </row>
    <row r="23" spans="1:6" x14ac:dyDescent="0.25">
      <c r="B23" s="2">
        <v>924.97</v>
      </c>
      <c r="C23" t="s">
        <v>840</v>
      </c>
      <c r="D23">
        <f>D21-D22</f>
        <v>1427.6399999999999</v>
      </c>
      <c r="E23">
        <f>E21-E22</f>
        <v>2572.36</v>
      </c>
    </row>
    <row r="24" spans="1:6" x14ac:dyDescent="0.25">
      <c r="B24" s="2">
        <v>1283.4000000000001</v>
      </c>
      <c r="C24" s="2" t="s">
        <v>846</v>
      </c>
      <c r="D24">
        <v>1283.4000000000001</v>
      </c>
    </row>
    <row r="26" spans="1:6" x14ac:dyDescent="0.25">
      <c r="A26" s="4">
        <v>45089</v>
      </c>
      <c r="B26" s="2">
        <v>497.3</v>
      </c>
      <c r="C26" t="s">
        <v>863</v>
      </c>
    </row>
    <row r="27" spans="1:6" x14ac:dyDescent="0.25">
      <c r="C27" t="s">
        <v>864</v>
      </c>
    </row>
    <row r="32" spans="1:6" x14ac:dyDescent="0.25">
      <c r="D32">
        <v>1000000</v>
      </c>
    </row>
    <row r="33" spans="4:4" x14ac:dyDescent="0.25">
      <c r="D33">
        <v>6</v>
      </c>
    </row>
    <row r="34" spans="4:4" x14ac:dyDescent="0.25">
      <c r="D34">
        <f>D32/D33</f>
        <v>166666.66666666666</v>
      </c>
    </row>
    <row r="35" spans="4:4" x14ac:dyDescent="0.25">
      <c r="D35">
        <f>2220492.11+1000000</f>
        <v>3220492.11</v>
      </c>
    </row>
  </sheetData>
  <hyperlinks>
    <hyperlink ref="A1" location="'Total Orgs'!A1" display="Total Organizations" xr:uid="{00000000-0004-0000-1300-000000000000}"/>
  </hyperlinks>
  <pageMargins left="0.75" right="0.75" top="1" bottom="1" header="0.5" footer="0.5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316</v>
      </c>
    </row>
    <row r="5" spans="1:3" x14ac:dyDescent="0.25">
      <c r="A5" s="4" t="s">
        <v>1</v>
      </c>
      <c r="B5" s="2">
        <f>'Total Orgs'!B115</f>
        <v>800</v>
      </c>
    </row>
    <row r="6" spans="1:3" x14ac:dyDescent="0.25">
      <c r="A6" s="4" t="s">
        <v>2</v>
      </c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800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E00-000000000000}"/>
  </hyperlinks>
  <pageMargins left="0.75" right="0.75" top="1" bottom="1" header="0.5" footer="0.5"/>
  <pageSetup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9.62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48</v>
      </c>
    </row>
    <row r="5" spans="1:3" x14ac:dyDescent="0.25">
      <c r="A5" s="4" t="s">
        <v>1</v>
      </c>
      <c r="B5" s="2">
        <f>'Total Orgs'!B118</f>
        <v>500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SUM(B12:B104)</f>
        <v>500</v>
      </c>
      <c r="C8" s="10"/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45041</v>
      </c>
      <c r="B12" s="2">
        <v>500</v>
      </c>
      <c r="C12" t="s">
        <v>811</v>
      </c>
    </row>
    <row r="13" spans="1:3" x14ac:dyDescent="0.25">
      <c r="C13" t="s">
        <v>812</v>
      </c>
    </row>
  </sheetData>
  <hyperlinks>
    <hyperlink ref="A1" location="'Total Orgs'!A1" display="Total Organizations" xr:uid="{00000000-0004-0000-A000-000000000000}"/>
  </hyperlinks>
  <pageMargins left="0.75" right="0.75" top="1" bottom="1" header="0.5" footer="0.5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20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160</v>
      </c>
    </row>
    <row r="5" spans="1:3" x14ac:dyDescent="0.25">
      <c r="A5" s="4" t="s">
        <v>1</v>
      </c>
      <c r="B5" s="2">
        <f>'Total Orgs'!B119</f>
        <v>300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A300-000000000000}"/>
  </hyperlinks>
  <pageMargins left="0.75" right="0.75" top="1" bottom="1" header="0.5" footer="0.5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20988-45D4-402B-A8F4-685970CA538B}">
  <sheetPr>
    <tabColor theme="1"/>
  </sheetPr>
  <dimension ref="A1:C21"/>
  <sheetViews>
    <sheetView workbookViewId="0"/>
  </sheetViews>
  <sheetFormatPr defaultRowHeight="15.75" x14ac:dyDescent="0.25"/>
  <cols>
    <col min="1" max="1" width="27" customWidth="1"/>
    <col min="2" max="2" width="12.75" customWidth="1"/>
    <col min="3" max="3" width="38.25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414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Orgs'!B120</f>
        <v>190</v>
      </c>
    </row>
    <row r="6" spans="1:3" x14ac:dyDescent="0.25">
      <c r="A6" s="4" t="s">
        <v>2</v>
      </c>
      <c r="B6" s="2"/>
    </row>
    <row r="7" spans="1:3" x14ac:dyDescent="0.25">
      <c r="A7" s="4" t="s">
        <v>131</v>
      </c>
      <c r="B7" s="2">
        <f>INACTIVE!D39</f>
        <v>0</v>
      </c>
    </row>
    <row r="8" spans="1:3" x14ac:dyDescent="0.25">
      <c r="A8" s="4" t="s">
        <v>3</v>
      </c>
      <c r="B8" s="2">
        <f>SUM(B12:B101)</f>
        <v>189</v>
      </c>
    </row>
    <row r="9" spans="1:3" x14ac:dyDescent="0.25">
      <c r="A9" s="4" t="s">
        <v>4</v>
      </c>
      <c r="B9" s="2">
        <f>SUM(B5+B6-B7-B8)</f>
        <v>1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 t="s">
        <v>921</v>
      </c>
      <c r="B12">
        <v>189</v>
      </c>
      <c r="C12" t="s">
        <v>546</v>
      </c>
    </row>
    <row r="13" spans="1:3" x14ac:dyDescent="0.25">
      <c r="C13" t="s">
        <v>922</v>
      </c>
    </row>
    <row r="15" spans="1:3" s="23" customFormat="1" x14ac:dyDescent="0.25">
      <c r="A15" s="13"/>
      <c r="C15" s="15"/>
    </row>
    <row r="16" spans="1:3" x14ac:dyDescent="0.25">
      <c r="A16" s="27"/>
    </row>
    <row r="18" spans="1:1" x14ac:dyDescent="0.25">
      <c r="A18" s="4"/>
    </row>
    <row r="21" spans="1:1" x14ac:dyDescent="0.25">
      <c r="A21" s="4"/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49</v>
      </c>
    </row>
    <row r="5" spans="1:3" x14ac:dyDescent="0.25">
      <c r="A5" s="4" t="s">
        <v>1</v>
      </c>
      <c r="B5" s="2">
        <f>'Total Orgs'!B121</f>
        <v>6760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SUM(B12:B117)</f>
        <v>6228.76</v>
      </c>
    </row>
    <row r="9" spans="1:3" x14ac:dyDescent="0.25">
      <c r="A9" s="4" t="s">
        <v>4</v>
      </c>
      <c r="B9" s="2">
        <f>SUM(B5+B6-B8)</f>
        <v>531.23999999999978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44844</v>
      </c>
      <c r="B12" s="2">
        <v>4390</v>
      </c>
      <c r="C12" t="s">
        <v>518</v>
      </c>
    </row>
    <row r="13" spans="1:3" x14ac:dyDescent="0.25">
      <c r="C13" t="s">
        <v>519</v>
      </c>
    </row>
    <row r="14" spans="1:3" x14ac:dyDescent="0.25">
      <c r="A14" s="4">
        <v>44972</v>
      </c>
      <c r="B14" s="2">
        <v>1838.76</v>
      </c>
      <c r="C14" t="s">
        <v>676</v>
      </c>
    </row>
    <row r="15" spans="1:3" x14ac:dyDescent="0.25">
      <c r="C15" t="s">
        <v>677</v>
      </c>
    </row>
  </sheetData>
  <hyperlinks>
    <hyperlink ref="A1" location="'Total Orgs'!A1" display="Total Organizations" xr:uid="{00000000-0004-0000-A700-000000000000}"/>
  </hyperlinks>
  <pageMargins left="0.75" right="0.75" top="1" bottom="1" header="0.5" footer="0.5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sheetPr>
    <tabColor theme="1"/>
  </sheetPr>
  <dimension ref="A1:D59"/>
  <sheetViews>
    <sheetView zoomScale="160" zoomScaleNormal="160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style="10" customWidth="1"/>
  </cols>
  <sheetData>
    <row r="1" spans="1:3" x14ac:dyDescent="0.25">
      <c r="A1" s="5" t="s">
        <v>0</v>
      </c>
      <c r="C1" s="12" t="e">
        <f>'Total Orgs'!#REF!</f>
        <v>#REF!</v>
      </c>
    </row>
    <row r="2" spans="1:3" x14ac:dyDescent="0.25">
      <c r="A2" s="5"/>
      <c r="C2" s="128" t="s">
        <v>384</v>
      </c>
    </row>
    <row r="3" spans="1:3" x14ac:dyDescent="0.25">
      <c r="A3" s="5"/>
      <c r="C3" s="128" t="s">
        <v>253</v>
      </c>
    </row>
    <row r="4" spans="1:3" x14ac:dyDescent="0.25">
      <c r="A4" s="5"/>
      <c r="C4" s="10" t="s">
        <v>250</v>
      </c>
    </row>
    <row r="5" spans="1:3" x14ac:dyDescent="0.25">
      <c r="A5" s="6" t="s">
        <v>50</v>
      </c>
      <c r="C5" s="10" t="s">
        <v>251</v>
      </c>
    </row>
    <row r="6" spans="1:3" x14ac:dyDescent="0.25">
      <c r="C6" s="10" t="s">
        <v>252</v>
      </c>
    </row>
    <row r="7" spans="1:3" x14ac:dyDescent="0.25">
      <c r="A7" s="4" t="s">
        <v>1</v>
      </c>
      <c r="B7" s="2">
        <f>'Total Orgs'!B122</f>
        <v>15000</v>
      </c>
    </row>
    <row r="8" spans="1:3" x14ac:dyDescent="0.25">
      <c r="A8" s="4" t="s">
        <v>2</v>
      </c>
      <c r="C8" s="172" t="s">
        <v>381</v>
      </c>
    </row>
    <row r="9" spans="1:3" x14ac:dyDescent="0.25">
      <c r="A9" s="4" t="s">
        <v>131</v>
      </c>
    </row>
    <row r="10" spans="1:3" x14ac:dyDescent="0.25">
      <c r="A10" s="4" t="s">
        <v>3</v>
      </c>
      <c r="B10" s="2">
        <f>SUM(B14:B35)</f>
        <v>15000</v>
      </c>
    </row>
    <row r="11" spans="1:3" x14ac:dyDescent="0.25">
      <c r="A11" s="4" t="s">
        <v>4</v>
      </c>
      <c r="B11" s="2">
        <f>SUM(B7+B8-B10)</f>
        <v>0</v>
      </c>
    </row>
    <row r="13" spans="1:3" s="1" customFormat="1" x14ac:dyDescent="0.25">
      <c r="A13" s="7" t="s">
        <v>5</v>
      </c>
      <c r="B13" s="3" t="s">
        <v>6</v>
      </c>
      <c r="C13" s="12" t="s">
        <v>7</v>
      </c>
    </row>
    <row r="14" spans="1:3" x14ac:dyDescent="0.25">
      <c r="A14" s="4">
        <v>44833</v>
      </c>
      <c r="B14" s="2">
        <v>4027.53</v>
      </c>
      <c r="C14" s="10" t="s">
        <v>487</v>
      </c>
    </row>
    <row r="15" spans="1:3" x14ac:dyDescent="0.25">
      <c r="C15" s="10" t="s">
        <v>594</v>
      </c>
    </row>
    <row r="16" spans="1:3" x14ac:dyDescent="0.25">
      <c r="A16" s="4">
        <v>44833</v>
      </c>
      <c r="B16" s="2">
        <v>3071.81</v>
      </c>
      <c r="C16" s="10" t="s">
        <v>488</v>
      </c>
    </row>
    <row r="17" spans="1:4" x14ac:dyDescent="0.25">
      <c r="C17" s="10" t="s">
        <v>583</v>
      </c>
    </row>
    <row r="18" spans="1:4" x14ac:dyDescent="0.25">
      <c r="A18" s="4">
        <v>44833</v>
      </c>
      <c r="B18" s="2">
        <v>1124.3499999999999</v>
      </c>
      <c r="C18" s="10" t="s">
        <v>489</v>
      </c>
    </row>
    <row r="19" spans="1:4" x14ac:dyDescent="0.25">
      <c r="B19" s="2">
        <v>1760</v>
      </c>
    </row>
    <row r="20" spans="1:4" x14ac:dyDescent="0.25">
      <c r="A20" s="4">
        <v>45055</v>
      </c>
      <c r="B20" s="2">
        <v>2824.65</v>
      </c>
      <c r="C20" s="10" t="s">
        <v>826</v>
      </c>
      <c r="D20">
        <v>2306838</v>
      </c>
    </row>
    <row r="22" spans="1:4" x14ac:dyDescent="0.25">
      <c r="A22" s="4">
        <v>45055</v>
      </c>
      <c r="B22" s="2">
        <v>1929.2</v>
      </c>
      <c r="C22" s="10" t="s">
        <v>825</v>
      </c>
    </row>
    <row r="24" spans="1:4" s="23" customFormat="1" x14ac:dyDescent="0.25">
      <c r="A24" s="13">
        <v>45057</v>
      </c>
      <c r="B24" s="14">
        <v>262.45999999999998</v>
      </c>
      <c r="C24" s="22" t="s">
        <v>830</v>
      </c>
    </row>
    <row r="25" spans="1:4" s="23" customFormat="1" x14ac:dyDescent="0.25">
      <c r="A25" s="13"/>
      <c r="B25" s="14"/>
      <c r="C25" s="22"/>
    </row>
    <row r="32" spans="1:4" x14ac:dyDescent="0.25">
      <c r="C32" s="11"/>
    </row>
    <row r="33" spans="1:3" x14ac:dyDescent="0.25">
      <c r="C33" s="11"/>
    </row>
    <row r="38" spans="1:3" x14ac:dyDescent="0.25">
      <c r="A38" s="13"/>
      <c r="B38" s="14"/>
      <c r="C38" s="15"/>
    </row>
    <row r="39" spans="1:3" x14ac:dyDescent="0.25">
      <c r="A39" s="13"/>
      <c r="B39" s="14"/>
      <c r="C39" s="15"/>
    </row>
    <row r="40" spans="1:3" s="23" customFormat="1" x14ac:dyDescent="0.25">
      <c r="A40" s="13"/>
      <c r="B40" s="14"/>
      <c r="C40" s="15"/>
    </row>
    <row r="42" spans="1:3" s="23" customFormat="1" x14ac:dyDescent="0.25">
      <c r="A42" s="13"/>
      <c r="B42" s="14"/>
      <c r="C42" s="15"/>
    </row>
    <row r="44" spans="1:3" x14ac:dyDescent="0.25">
      <c r="A44" s="13"/>
      <c r="B44" s="14"/>
      <c r="C44" s="24"/>
    </row>
    <row r="45" spans="1:3" x14ac:dyDescent="0.25">
      <c r="A45" s="13"/>
      <c r="B45" s="14"/>
      <c r="C45" s="24"/>
    </row>
    <row r="46" spans="1:3" x14ac:dyDescent="0.25">
      <c r="A46" s="13"/>
      <c r="B46" s="14"/>
      <c r="C46" s="24"/>
    </row>
    <row r="51" spans="1:3" x14ac:dyDescent="0.25">
      <c r="C51" s="11"/>
    </row>
    <row r="52" spans="1:3" x14ac:dyDescent="0.25">
      <c r="C52" s="11"/>
    </row>
    <row r="56" spans="1:3" x14ac:dyDescent="0.25">
      <c r="C56" s="11"/>
    </row>
    <row r="57" spans="1:3" s="23" customFormat="1" x14ac:dyDescent="0.25">
      <c r="A57" s="13"/>
      <c r="B57" s="14"/>
      <c r="C57" s="15"/>
    </row>
    <row r="59" spans="1:3" x14ac:dyDescent="0.25">
      <c r="A59" s="13"/>
      <c r="B59" s="14"/>
    </row>
  </sheetData>
  <hyperlinks>
    <hyperlink ref="A1" location="'Total Orgs'!A1" display="Total Organizations" xr:uid="{00000000-0004-0000-A900-000000000000}"/>
  </hyperlinks>
  <pageMargins left="0.75" right="0.75" top="1" bottom="1" header="0.5" footer="0.5"/>
  <pageSetup orientation="portrait" horizontalDpi="300" verticalDpi="300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A00-000000000000}">
  <sheetPr>
    <tabColor rgb="FFC00000"/>
  </sheetPr>
  <dimension ref="A1:C13"/>
  <sheetViews>
    <sheetView workbookViewId="0"/>
  </sheetViews>
  <sheetFormatPr defaultRowHeight="15.75" x14ac:dyDescent="0.25"/>
  <cols>
    <col min="1" max="1" width="23.375" customWidth="1"/>
    <col min="3" max="3" width="43.75" customWidth="1"/>
  </cols>
  <sheetData>
    <row r="1" spans="1:3" x14ac:dyDescent="0.25">
      <c r="A1" s="5" t="s">
        <v>0</v>
      </c>
      <c r="B1" s="2"/>
      <c r="C1" s="12" t="e">
        <f>'Total Orgs'!#REF!</f>
        <v>#REF!</v>
      </c>
    </row>
    <row r="2" spans="1:3" x14ac:dyDescent="0.25">
      <c r="A2" s="5"/>
      <c r="B2" s="2"/>
      <c r="C2" s="10"/>
    </row>
    <row r="3" spans="1:3" x14ac:dyDescent="0.25">
      <c r="A3" s="6" t="s">
        <v>174</v>
      </c>
      <c r="B3" s="2"/>
      <c r="C3" s="10"/>
    </row>
    <row r="4" spans="1:3" x14ac:dyDescent="0.25">
      <c r="A4" s="4"/>
      <c r="B4" s="2"/>
      <c r="C4" s="10"/>
    </row>
    <row r="5" spans="1:3" x14ac:dyDescent="0.25">
      <c r="A5" s="4" t="s">
        <v>1</v>
      </c>
      <c r="B5" s="2">
        <f>'Total Orgs'!B123</f>
        <v>800</v>
      </c>
      <c r="C5" s="10"/>
    </row>
    <row r="6" spans="1:3" x14ac:dyDescent="0.25">
      <c r="A6" s="4" t="s">
        <v>2</v>
      </c>
      <c r="B6" s="2"/>
      <c r="C6" s="10"/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SUM(B12:B102)</f>
        <v>800</v>
      </c>
      <c r="C8" s="10"/>
    </row>
    <row r="9" spans="1:3" x14ac:dyDescent="0.25">
      <c r="A9" s="4" t="s">
        <v>4</v>
      </c>
      <c r="B9" s="2">
        <f>SUM(B5+B6-B7-B8)</f>
        <v>0</v>
      </c>
      <c r="C9" s="10"/>
    </row>
    <row r="10" spans="1:3" x14ac:dyDescent="0.25">
      <c r="A10" s="4"/>
      <c r="B10" s="2"/>
      <c r="C10" s="10"/>
    </row>
    <row r="11" spans="1:3" x14ac:dyDescent="0.25">
      <c r="A11" s="7" t="s">
        <v>5</v>
      </c>
      <c r="B11" s="3" t="s">
        <v>6</v>
      </c>
      <c r="C11" s="12" t="s">
        <v>7</v>
      </c>
    </row>
    <row r="12" spans="1:3" x14ac:dyDescent="0.25">
      <c r="A12" s="4">
        <v>45064</v>
      </c>
      <c r="B12">
        <v>800</v>
      </c>
      <c r="C12" t="s">
        <v>833</v>
      </c>
    </row>
    <row r="13" spans="1:3" x14ac:dyDescent="0.25">
      <c r="C13" t="s">
        <v>834</v>
      </c>
    </row>
  </sheetData>
  <hyperlinks>
    <hyperlink ref="A1" location="'Total Orgs'!A1" display="Total Organizations" xr:uid="{00000000-0004-0000-AA00-000000000000}"/>
  </hyperlink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95467-AC1A-494A-B3F8-ECF445FCEE38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348</v>
      </c>
      <c r="C3" t="s">
        <v>345</v>
      </c>
    </row>
    <row r="5" spans="1:3" x14ac:dyDescent="0.25">
      <c r="A5" s="4" t="s">
        <v>1</v>
      </c>
      <c r="B5" s="2">
        <f>'Total Orgs'!B124</f>
        <v>500</v>
      </c>
    </row>
    <row r="6" spans="1:3" x14ac:dyDescent="0.25">
      <c r="A6" s="4" t="s">
        <v>2</v>
      </c>
    </row>
    <row r="7" spans="1:3" s="23" customFormat="1" x14ac:dyDescent="0.25">
      <c r="A7" s="13" t="s">
        <v>131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9292031D-368E-4E23-9396-67365A945350}"/>
  </hyperlinks>
  <pageMargins left="0.75" right="0.75" top="1" bottom="1" header="0.5" footer="0.5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000-000000000000}">
  <sheetPr>
    <tabColor rgb="FFC00000"/>
  </sheetPr>
  <dimension ref="A1:C42"/>
  <sheetViews>
    <sheetView workbookViewId="0"/>
  </sheetViews>
  <sheetFormatPr defaultRowHeight="15.75" x14ac:dyDescent="0.25"/>
  <cols>
    <col min="1" max="1" width="18" customWidth="1"/>
    <col min="3" max="3" width="33.625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162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Orgs'!B125</f>
        <v>2100</v>
      </c>
    </row>
    <row r="6" spans="1:3" x14ac:dyDescent="0.25">
      <c r="A6" s="4" t="s">
        <v>2</v>
      </c>
      <c r="B6" s="2"/>
    </row>
    <row r="7" spans="1:3" s="23" customFormat="1" x14ac:dyDescent="0.25">
      <c r="A7" s="13" t="s">
        <v>131</v>
      </c>
      <c r="B7" s="14"/>
      <c r="C7" s="15"/>
    </row>
    <row r="8" spans="1:3" x14ac:dyDescent="0.25">
      <c r="A8" s="4" t="s">
        <v>3</v>
      </c>
      <c r="B8" s="2">
        <f>SUM(B12:B101)</f>
        <v>2100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9">
        <v>45103</v>
      </c>
      <c r="B12">
        <v>2100</v>
      </c>
      <c r="C12" t="s">
        <v>877</v>
      </c>
    </row>
    <row r="13" spans="1:3" x14ac:dyDescent="0.25">
      <c r="A13" s="29"/>
      <c r="C13" t="s">
        <v>880</v>
      </c>
    </row>
    <row r="14" spans="1:3" x14ac:dyDescent="0.25">
      <c r="A14" s="29"/>
    </row>
    <row r="15" spans="1:3" x14ac:dyDescent="0.25">
      <c r="A15" s="29"/>
    </row>
    <row r="16" spans="1:3" x14ac:dyDescent="0.25">
      <c r="A16" s="29"/>
    </row>
    <row r="17" spans="1:1" x14ac:dyDescent="0.25">
      <c r="A17" s="29"/>
    </row>
    <row r="18" spans="1:1" x14ac:dyDescent="0.25">
      <c r="A18" s="29"/>
    </row>
    <row r="19" spans="1:1" x14ac:dyDescent="0.25">
      <c r="A19" s="29"/>
    </row>
    <row r="20" spans="1:1" x14ac:dyDescent="0.25">
      <c r="A20" s="29"/>
    </row>
    <row r="21" spans="1:1" x14ac:dyDescent="0.25">
      <c r="A21" s="29"/>
    </row>
    <row r="22" spans="1:1" x14ac:dyDescent="0.25">
      <c r="A22" s="29"/>
    </row>
    <row r="23" spans="1:1" x14ac:dyDescent="0.25">
      <c r="A23" s="29"/>
    </row>
    <row r="24" spans="1:1" x14ac:dyDescent="0.25">
      <c r="A24" s="29"/>
    </row>
    <row r="25" spans="1:1" x14ac:dyDescent="0.25">
      <c r="A25" s="29"/>
    </row>
    <row r="26" spans="1:1" x14ac:dyDescent="0.25">
      <c r="A26" s="29"/>
    </row>
    <row r="27" spans="1:1" x14ac:dyDescent="0.25">
      <c r="A27" s="29"/>
    </row>
    <row r="28" spans="1:1" x14ac:dyDescent="0.25">
      <c r="A28" s="29"/>
    </row>
    <row r="29" spans="1:1" x14ac:dyDescent="0.25">
      <c r="A29" s="29"/>
    </row>
    <row r="30" spans="1:1" x14ac:dyDescent="0.25">
      <c r="A30" s="29"/>
    </row>
    <row r="31" spans="1:1" x14ac:dyDescent="0.25">
      <c r="A31" s="29"/>
    </row>
    <row r="32" spans="1:1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</sheetData>
  <hyperlinks>
    <hyperlink ref="A1" location="'Total Orgs'!A1" display="Total Organizations" xr:uid="{00000000-0004-0000-B000-000000000000}"/>
  </hyperlink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100-000000000000}">
  <sheetPr>
    <tabColor theme="1"/>
  </sheetPr>
  <dimension ref="A1:F65"/>
  <sheetViews>
    <sheetView zoomScale="125" zoomScaleNormal="12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0.25" customWidth="1"/>
  </cols>
  <sheetData>
    <row r="1" spans="1:6" x14ac:dyDescent="0.25">
      <c r="A1" s="5" t="s">
        <v>0</v>
      </c>
      <c r="C1" s="1" t="e">
        <f>'Total Orgs'!#REF!</f>
        <v>#REF!</v>
      </c>
    </row>
    <row r="2" spans="1:6" x14ac:dyDescent="0.25">
      <c r="A2" s="5"/>
    </row>
    <row r="3" spans="1:6" x14ac:dyDescent="0.25">
      <c r="A3" s="6" t="s">
        <v>70</v>
      </c>
      <c r="C3" t="s">
        <v>235</v>
      </c>
    </row>
    <row r="5" spans="1:6" x14ac:dyDescent="0.25">
      <c r="A5" s="4" t="s">
        <v>1</v>
      </c>
      <c r="B5" s="2">
        <f>'Total Orgs'!B126</f>
        <v>15000</v>
      </c>
    </row>
    <row r="6" spans="1:6" x14ac:dyDescent="0.25">
      <c r="A6" s="4" t="s">
        <v>2</v>
      </c>
    </row>
    <row r="7" spans="1:6" x14ac:dyDescent="0.25">
      <c r="A7" s="4" t="s">
        <v>131</v>
      </c>
    </row>
    <row r="8" spans="1:6" x14ac:dyDescent="0.25">
      <c r="A8" s="4" t="s">
        <v>3</v>
      </c>
      <c r="B8" s="2">
        <f>SUM(B12:B129)</f>
        <v>14541.55</v>
      </c>
    </row>
    <row r="9" spans="1:6" x14ac:dyDescent="0.25">
      <c r="A9" s="4" t="s">
        <v>4</v>
      </c>
      <c r="B9" s="2">
        <f>SUM(B5+B6-B8)</f>
        <v>458.45000000000073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</row>
    <row r="12" spans="1:6" s="23" customFormat="1" x14ac:dyDescent="0.25">
      <c r="A12" s="4">
        <v>44827</v>
      </c>
      <c r="B12" s="2">
        <v>108</v>
      </c>
      <c r="C12" s="10" t="s">
        <v>463</v>
      </c>
      <c r="D12" s="99"/>
      <c r="E12" s="100"/>
      <c r="F12" s="103"/>
    </row>
    <row r="13" spans="1:6" x14ac:dyDescent="0.25">
      <c r="C13" s="10" t="s">
        <v>464</v>
      </c>
      <c r="D13" s="84"/>
      <c r="E13" s="2"/>
      <c r="F13" s="98"/>
    </row>
    <row r="14" spans="1:6" x14ac:dyDescent="0.25">
      <c r="A14" s="84">
        <v>44827</v>
      </c>
      <c r="B14" s="2">
        <v>911.98</v>
      </c>
      <c r="C14" s="98" t="s">
        <v>466</v>
      </c>
      <c r="D14">
        <v>274.63</v>
      </c>
      <c r="E14" s="27">
        <v>44837</v>
      </c>
      <c r="F14" t="s">
        <v>575</v>
      </c>
    </row>
    <row r="15" spans="1:6" x14ac:dyDescent="0.25">
      <c r="A15" s="84"/>
      <c r="C15" s="98" t="s">
        <v>467</v>
      </c>
      <c r="D15" s="288">
        <v>637.35</v>
      </c>
      <c r="E15" t="s">
        <v>576</v>
      </c>
      <c r="F15" t="s">
        <v>574</v>
      </c>
    </row>
    <row r="16" spans="1:6" x14ac:dyDescent="0.25">
      <c r="A16" s="84"/>
      <c r="C16" s="98"/>
      <c r="D16">
        <f>SUM(D14:D15)</f>
        <v>911.98</v>
      </c>
    </row>
    <row r="17" spans="1:3" x14ac:dyDescent="0.25">
      <c r="A17" s="84"/>
      <c r="C17" s="98"/>
    </row>
    <row r="18" spans="1:3" x14ac:dyDescent="0.25">
      <c r="A18" s="84">
        <v>44833</v>
      </c>
      <c r="B18" s="2">
        <v>359.29</v>
      </c>
      <c r="C18" s="98" t="s">
        <v>471</v>
      </c>
    </row>
    <row r="19" spans="1:3" x14ac:dyDescent="0.25">
      <c r="A19" s="84"/>
      <c r="C19" s="98" t="s">
        <v>472</v>
      </c>
    </row>
    <row r="20" spans="1:3" x14ac:dyDescent="0.25">
      <c r="A20" s="84"/>
      <c r="C20" s="98" t="s">
        <v>473</v>
      </c>
    </row>
    <row r="21" spans="1:3" x14ac:dyDescent="0.25">
      <c r="A21" s="84">
        <v>44833</v>
      </c>
      <c r="B21" s="2">
        <v>3135.95</v>
      </c>
      <c r="C21" s="98" t="s">
        <v>474</v>
      </c>
    </row>
    <row r="22" spans="1:3" x14ac:dyDescent="0.25">
      <c r="A22" s="84"/>
      <c r="C22" s="98" t="s">
        <v>475</v>
      </c>
    </row>
    <row r="23" spans="1:3" x14ac:dyDescent="0.25">
      <c r="A23" s="84">
        <v>44858</v>
      </c>
      <c r="B23" s="2">
        <v>351.83</v>
      </c>
      <c r="C23" s="98" t="s">
        <v>471</v>
      </c>
    </row>
    <row r="24" spans="1:3" x14ac:dyDescent="0.25">
      <c r="A24" s="84"/>
      <c r="C24" s="98" t="s">
        <v>545</v>
      </c>
    </row>
    <row r="25" spans="1:3" x14ac:dyDescent="0.25">
      <c r="A25" s="84">
        <v>44880</v>
      </c>
      <c r="B25" s="2">
        <v>319</v>
      </c>
      <c r="C25" s="85" t="s">
        <v>580</v>
      </c>
    </row>
    <row r="26" spans="1:3" x14ac:dyDescent="0.25">
      <c r="A26" s="84"/>
      <c r="C26" s="85" t="s">
        <v>581</v>
      </c>
    </row>
    <row r="27" spans="1:3" x14ac:dyDescent="0.25">
      <c r="A27" s="84">
        <v>44880</v>
      </c>
      <c r="B27" s="2">
        <v>238.57</v>
      </c>
      <c r="C27" s="85" t="s">
        <v>580</v>
      </c>
    </row>
    <row r="28" spans="1:3" x14ac:dyDescent="0.25">
      <c r="C28" s="85" t="s">
        <v>582</v>
      </c>
    </row>
    <row r="29" spans="1:3" s="23" customFormat="1" x14ac:dyDescent="0.25">
      <c r="A29" s="89">
        <v>44907</v>
      </c>
      <c r="B29" s="14">
        <v>4737.76</v>
      </c>
      <c r="C29" s="90" t="s">
        <v>604</v>
      </c>
    </row>
    <row r="30" spans="1:3" x14ac:dyDescent="0.25">
      <c r="A30" s="84"/>
      <c r="C30" s="85" t="s">
        <v>605</v>
      </c>
    </row>
    <row r="31" spans="1:3" x14ac:dyDescent="0.25">
      <c r="A31" s="84">
        <v>44908</v>
      </c>
      <c r="B31" s="2">
        <v>547.6</v>
      </c>
      <c r="C31" s="85" t="s">
        <v>608</v>
      </c>
    </row>
    <row r="32" spans="1:3" x14ac:dyDescent="0.25">
      <c r="A32" s="84"/>
      <c r="C32" s="85" t="s">
        <v>609</v>
      </c>
    </row>
    <row r="33" spans="1:3" x14ac:dyDescent="0.25">
      <c r="A33" s="84">
        <v>44908</v>
      </c>
      <c r="B33" s="2">
        <v>1382.77</v>
      </c>
      <c r="C33" s="85" t="s">
        <v>610</v>
      </c>
    </row>
    <row r="34" spans="1:3" x14ac:dyDescent="0.25">
      <c r="A34" s="84"/>
      <c r="C34" s="98" t="s">
        <v>609</v>
      </c>
    </row>
    <row r="35" spans="1:3" x14ac:dyDescent="0.25">
      <c r="A35" s="84">
        <v>44972</v>
      </c>
      <c r="B35" s="2">
        <v>656.47</v>
      </c>
      <c r="C35" s="98" t="s">
        <v>610</v>
      </c>
    </row>
    <row r="36" spans="1:3" x14ac:dyDescent="0.25">
      <c r="A36" s="84"/>
      <c r="C36" s="98" t="s">
        <v>611</v>
      </c>
    </row>
    <row r="37" spans="1:3" s="23" customFormat="1" x14ac:dyDescent="0.25">
      <c r="A37" s="89">
        <v>45014</v>
      </c>
      <c r="B37" s="110">
        <v>1792.33</v>
      </c>
      <c r="C37" s="92" t="s">
        <v>763</v>
      </c>
    </row>
    <row r="38" spans="1:3" s="23" customFormat="1" x14ac:dyDescent="0.25">
      <c r="A38" s="89"/>
      <c r="B38" s="110"/>
      <c r="C38" s="92" t="s">
        <v>764</v>
      </c>
    </row>
    <row r="39" spans="1:3" s="23" customFormat="1" x14ac:dyDescent="0.25">
      <c r="A39" s="99"/>
      <c r="B39" s="100"/>
      <c r="C39" s="101"/>
    </row>
    <row r="40" spans="1:3" x14ac:dyDescent="0.25">
      <c r="A40" s="84"/>
      <c r="C40" s="98"/>
    </row>
    <row r="41" spans="1:3" x14ac:dyDescent="0.25">
      <c r="A41" s="84"/>
      <c r="C41" s="98"/>
    </row>
    <row r="42" spans="1:3" s="23" customFormat="1" x14ac:dyDescent="0.25">
      <c r="A42" s="89"/>
      <c r="B42" s="14"/>
      <c r="C42" s="90"/>
    </row>
    <row r="43" spans="1:3" x14ac:dyDescent="0.25">
      <c r="A43" s="84"/>
      <c r="C43" s="85"/>
    </row>
    <row r="44" spans="1:3" x14ac:dyDescent="0.25">
      <c r="A44" s="84"/>
      <c r="B44" s="111"/>
      <c r="C44" s="85"/>
    </row>
    <row r="45" spans="1:3" x14ac:dyDescent="0.25">
      <c r="A45" s="84"/>
      <c r="B45" s="111"/>
      <c r="C45" s="85"/>
    </row>
    <row r="46" spans="1:3" s="23" customFormat="1" x14ac:dyDescent="0.25">
      <c r="A46" s="99"/>
      <c r="B46" s="100"/>
      <c r="C46" s="103"/>
    </row>
    <row r="47" spans="1:3" x14ac:dyDescent="0.25">
      <c r="A47" s="84"/>
      <c r="C47" s="85"/>
    </row>
    <row r="48" spans="1:3" x14ac:dyDescent="0.25">
      <c r="A48" s="84"/>
      <c r="C48" s="85"/>
    </row>
    <row r="49" spans="1:3" x14ac:dyDescent="0.25">
      <c r="A49" s="84"/>
      <c r="C49" s="85"/>
    </row>
    <row r="50" spans="1:3" s="23" customFormat="1" x14ac:dyDescent="0.25">
      <c r="A50" s="89"/>
      <c r="B50" s="14"/>
      <c r="C50" s="90"/>
    </row>
    <row r="51" spans="1:3" x14ac:dyDescent="0.25">
      <c r="A51" s="84"/>
      <c r="C51" s="85"/>
    </row>
    <row r="52" spans="1:3" x14ac:dyDescent="0.25">
      <c r="A52" s="84"/>
      <c r="C52" s="85"/>
    </row>
    <row r="53" spans="1:3" x14ac:dyDescent="0.25">
      <c r="A53" s="84"/>
      <c r="C53" s="85"/>
    </row>
    <row r="54" spans="1:3" s="23" customFormat="1" x14ac:dyDescent="0.25">
      <c r="A54" s="89"/>
      <c r="B54" s="14"/>
      <c r="C54" s="90"/>
    </row>
    <row r="55" spans="1:3" x14ac:dyDescent="0.25">
      <c r="A55" s="84"/>
      <c r="C55" s="85"/>
    </row>
    <row r="56" spans="1:3" x14ac:dyDescent="0.25">
      <c r="A56" s="84"/>
      <c r="C56" s="85"/>
    </row>
    <row r="57" spans="1:3" x14ac:dyDescent="0.25">
      <c r="A57" s="84"/>
      <c r="C57" s="85"/>
    </row>
    <row r="58" spans="1:3" x14ac:dyDescent="0.25">
      <c r="A58" s="87"/>
      <c r="B58" s="88"/>
      <c r="C58" s="65"/>
    </row>
    <row r="59" spans="1:3" x14ac:dyDescent="0.25">
      <c r="C59" s="85"/>
    </row>
    <row r="60" spans="1:3" x14ac:dyDescent="0.25">
      <c r="C60" s="85"/>
    </row>
    <row r="61" spans="1:3" x14ac:dyDescent="0.25">
      <c r="C61" s="85"/>
    </row>
    <row r="62" spans="1:3" x14ac:dyDescent="0.25">
      <c r="C62" s="85"/>
    </row>
    <row r="63" spans="1:3" x14ac:dyDescent="0.25">
      <c r="C63" s="85"/>
    </row>
    <row r="64" spans="1:3" x14ac:dyDescent="0.25">
      <c r="C64" s="85"/>
    </row>
    <row r="65" spans="3:3" x14ac:dyDescent="0.25">
      <c r="C65" s="85"/>
    </row>
  </sheetData>
  <hyperlinks>
    <hyperlink ref="A1" location="'Total Orgs'!A1" display="Total Organizations" xr:uid="{00000000-0004-0000-B100-000000000000}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145</v>
      </c>
    </row>
    <row r="5" spans="1:3" x14ac:dyDescent="0.25">
      <c r="A5" s="4" t="s">
        <v>1</v>
      </c>
      <c r="B5" s="2">
        <f>'Total Orgs'!B20</f>
        <v>1080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f>'Total Orgs'!D20</f>
        <v>0</v>
      </c>
    </row>
    <row r="8" spans="1:3" x14ac:dyDescent="0.25">
      <c r="A8" s="4" t="s">
        <v>3</v>
      </c>
      <c r="B8" s="2">
        <f>SUM(B12:B102)</f>
        <v>1080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>
        <v>44911</v>
      </c>
      <c r="B12" s="14">
        <v>1080</v>
      </c>
      <c r="C12" s="15" t="s">
        <v>655</v>
      </c>
    </row>
    <row r="13" spans="1:3" x14ac:dyDescent="0.25">
      <c r="C13" t="s">
        <v>617</v>
      </c>
    </row>
    <row r="14" spans="1:3" x14ac:dyDescent="0.25">
      <c r="C14" t="s">
        <v>656</v>
      </c>
    </row>
    <row r="17" spans="1:3" x14ac:dyDescent="0.25">
      <c r="A17" s="13"/>
      <c r="B17" s="14"/>
      <c r="C17" s="15"/>
    </row>
  </sheetData>
  <hyperlinks>
    <hyperlink ref="A1" location="'Total Orgs'!A1" display="Total Organizations" xr:uid="{00000000-0004-0000-1400-000000000000}"/>
  </hyperlinks>
  <pageMargins left="0.75" right="0.75" top="1" bottom="1" header="0.5" footer="0.5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4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216</v>
      </c>
    </row>
    <row r="5" spans="1:3" x14ac:dyDescent="0.25">
      <c r="A5" s="4" t="s">
        <v>1</v>
      </c>
      <c r="B5" s="2">
        <f>'Total Orgs'!B127</f>
        <v>280</v>
      </c>
    </row>
    <row r="6" spans="1:3" x14ac:dyDescent="0.25">
      <c r="A6" s="4" t="s">
        <v>2</v>
      </c>
      <c r="B6" s="2">
        <v>350</v>
      </c>
    </row>
    <row r="7" spans="1:3" s="15" customFormat="1" x14ac:dyDescent="0.25">
      <c r="A7" s="22" t="s">
        <v>143</v>
      </c>
      <c r="B7" s="34"/>
    </row>
    <row r="8" spans="1:3" x14ac:dyDescent="0.25">
      <c r="A8" s="4" t="s">
        <v>3</v>
      </c>
      <c r="B8" s="2">
        <f>SUM(B12:B101)</f>
        <v>627.79999999999995</v>
      </c>
    </row>
    <row r="9" spans="1:3" x14ac:dyDescent="0.25">
      <c r="A9" s="4" t="s">
        <v>4</v>
      </c>
      <c r="B9" s="2">
        <f>SUM(B5+B6-B7-B8)</f>
        <v>2.2000000000000455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45148</v>
      </c>
      <c r="B12" s="2">
        <v>627.79999999999995</v>
      </c>
      <c r="C12" t="s">
        <v>966</v>
      </c>
    </row>
    <row r="13" spans="1:3" x14ac:dyDescent="0.25">
      <c r="C13" t="s">
        <v>980</v>
      </c>
    </row>
  </sheetData>
  <hyperlinks>
    <hyperlink ref="A1" location="'Total Orgs'!A1" display="Total Organizations" xr:uid="{00000000-0004-0000-B400-000000000000}"/>
  </hyperlinks>
  <pageMargins left="0.75" right="0.75" top="1" bottom="1" header="0.5" footer="0.5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5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51</v>
      </c>
    </row>
    <row r="5" spans="1:3" x14ac:dyDescent="0.25">
      <c r="A5" s="4" t="s">
        <v>1</v>
      </c>
      <c r="B5" s="2">
        <f>'Total Orgs'!B128</f>
        <v>6000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2279.19</v>
      </c>
    </row>
    <row r="9" spans="1:3" x14ac:dyDescent="0.25">
      <c r="A9" s="4" t="s">
        <v>4</v>
      </c>
      <c r="B9" s="2">
        <f>SUM(B5+B6-B8)</f>
        <v>3720.81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44860</v>
      </c>
      <c r="B12" s="2">
        <v>2279.19</v>
      </c>
      <c r="C12" t="s">
        <v>645</v>
      </c>
    </row>
    <row r="13" spans="1:3" x14ac:dyDescent="0.25">
      <c r="C13" t="s">
        <v>551</v>
      </c>
    </row>
  </sheetData>
  <hyperlinks>
    <hyperlink ref="A1" location="'Total Orgs'!A1" display="Total Organizations" xr:uid="{00000000-0004-0000-B500-000000000000}"/>
  </hyperlinks>
  <pageMargins left="0.75" right="0.75" top="1" bottom="1" header="0.5" footer="0.5"/>
  <pageSetup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8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278</v>
      </c>
    </row>
    <row r="5" spans="1:3" x14ac:dyDescent="0.25">
      <c r="A5" s="4" t="s">
        <v>1</v>
      </c>
      <c r="B5" s="2">
        <f>INACTIVE!B49</f>
        <v>0</v>
      </c>
    </row>
    <row r="6" spans="1:3" x14ac:dyDescent="0.25">
      <c r="A6" s="4" t="s">
        <v>2</v>
      </c>
    </row>
    <row r="7" spans="1:3" s="23" customFormat="1" x14ac:dyDescent="0.25">
      <c r="A7" s="13" t="s">
        <v>131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800-000000000000}"/>
  </hyperlinks>
  <pageMargins left="0.75" right="0.75" top="1" bottom="1" header="0.5" footer="0.5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180A6-871C-40D2-9F1E-135F886F169D}">
  <sheetPr>
    <tabColor rgb="FFC00000"/>
  </sheetPr>
  <dimension ref="A1:C11"/>
  <sheetViews>
    <sheetView workbookViewId="0">
      <selection activeCell="C32" sqref="C32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415</v>
      </c>
    </row>
    <row r="5" spans="1:3" x14ac:dyDescent="0.25">
      <c r="A5" s="4" t="s">
        <v>1</v>
      </c>
      <c r="B5" s="2">
        <f>'Total Orgs'!B131</f>
        <v>600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SUM(B5+B6-B7-B8)</f>
        <v>600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14184B2A-76DB-4FF7-81BA-A5CACF38462C}"/>
  </hyperlinks>
  <pageMargins left="0.75" right="0.75" top="1" bottom="1" header="0.5" footer="0.5"/>
  <pageSetup orientation="portrait" horizontalDpi="4294967292" verticalDpi="4294967292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B00-000000000000}">
  <sheetPr>
    <tabColor theme="1"/>
  </sheetPr>
  <dimension ref="A1:C24"/>
  <sheetViews>
    <sheetView workbookViewId="0"/>
  </sheetViews>
  <sheetFormatPr defaultColWidth="11" defaultRowHeight="15.75" x14ac:dyDescent="0.25"/>
  <cols>
    <col min="1" max="1" width="20.37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122" t="s">
        <v>363</v>
      </c>
      <c r="C3" t="s">
        <v>317</v>
      </c>
    </row>
    <row r="4" spans="1:3" x14ac:dyDescent="0.25">
      <c r="C4" t="s">
        <v>318</v>
      </c>
    </row>
    <row r="5" spans="1:3" x14ac:dyDescent="0.25">
      <c r="A5" s="4" t="s">
        <v>1</v>
      </c>
      <c r="B5" s="2">
        <f>'Total Orgs'!B133</f>
        <v>15000</v>
      </c>
      <c r="C5" t="s">
        <v>319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SUM(B12:B103)</f>
        <v>12110</v>
      </c>
    </row>
    <row r="9" spans="1:3" x14ac:dyDescent="0.25">
      <c r="A9" s="4" t="s">
        <v>4</v>
      </c>
      <c r="B9" s="2">
        <f>SUM(B5+B6-B7-B8)</f>
        <v>2890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45139</v>
      </c>
      <c r="B12" s="2">
        <v>2780</v>
      </c>
      <c r="C12" t="s">
        <v>949</v>
      </c>
    </row>
    <row r="13" spans="1:3" x14ac:dyDescent="0.25">
      <c r="C13" s="10" t="s">
        <v>950</v>
      </c>
    </row>
    <row r="14" spans="1:3" x14ac:dyDescent="0.25">
      <c r="A14" s="4">
        <v>45139</v>
      </c>
      <c r="B14" s="2">
        <v>4350</v>
      </c>
      <c r="C14" s="10" t="s">
        <v>951</v>
      </c>
    </row>
    <row r="15" spans="1:3" x14ac:dyDescent="0.25">
      <c r="C15" s="10" t="s">
        <v>952</v>
      </c>
    </row>
    <row r="16" spans="1:3" x14ac:dyDescent="0.25">
      <c r="A16" s="4">
        <v>45140</v>
      </c>
      <c r="B16" s="2">
        <v>680</v>
      </c>
      <c r="C16" s="10" t="s">
        <v>960</v>
      </c>
    </row>
    <row r="17" spans="1:3" x14ac:dyDescent="0.25">
      <c r="C17" s="10">
        <v>10032765080</v>
      </c>
    </row>
    <row r="18" spans="1:3" x14ac:dyDescent="0.25">
      <c r="A18" s="4">
        <v>45140</v>
      </c>
      <c r="B18" s="2">
        <v>3120</v>
      </c>
      <c r="C18" s="10" t="s">
        <v>961</v>
      </c>
    </row>
    <row r="19" spans="1:3" x14ac:dyDescent="0.25">
      <c r="C19" s="10" t="s">
        <v>962</v>
      </c>
    </row>
    <row r="20" spans="1:3" x14ac:dyDescent="0.25">
      <c r="A20" s="4">
        <v>45145</v>
      </c>
      <c r="B20" s="2">
        <v>1180</v>
      </c>
      <c r="C20" s="10" t="s">
        <v>964</v>
      </c>
    </row>
    <row r="21" spans="1:3" x14ac:dyDescent="0.25">
      <c r="C21" s="10" t="s">
        <v>965</v>
      </c>
    </row>
    <row r="22" spans="1:3" x14ac:dyDescent="0.25">
      <c r="C22" s="10"/>
    </row>
    <row r="24" spans="1:3" x14ac:dyDescent="0.25">
      <c r="C24" s="10"/>
    </row>
  </sheetData>
  <hyperlinks>
    <hyperlink ref="A1" location="'Total Orgs'!A1" display="Total Organizations" xr:uid="{00000000-0004-0000-BB00-000000000000}"/>
  </hyperlinks>
  <pageMargins left="0.75" right="0.75" top="1" bottom="1" header="0.5" footer="0.5"/>
  <pageSetup orientation="portrait" horizontalDpi="4294967292" verticalDpi="4294967292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54D05-1B75-4BF3-BDA5-EFEC9C433592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351</v>
      </c>
      <c r="C3" t="s">
        <v>345</v>
      </c>
    </row>
    <row r="5" spans="1:3" x14ac:dyDescent="0.25">
      <c r="A5" s="4" t="s">
        <v>1</v>
      </c>
      <c r="B5" s="2">
        <f>'Total Orgs'!B134</f>
        <v>500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88992F8-6ABF-4153-B3EE-7C4827310BA8}"/>
  </hyperlinks>
  <pageMargins left="0.75" right="0.75" top="1" bottom="1" header="0.5" footer="0.5"/>
  <pageSetup orientation="portrait" horizontalDpi="4294967292" verticalDpi="4294967292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C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280</v>
      </c>
    </row>
    <row r="5" spans="1:3" x14ac:dyDescent="0.25">
      <c r="A5" s="4" t="s">
        <v>1</v>
      </c>
      <c r="B5" s="2">
        <f>'Total Orgs'!B135</f>
        <v>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C00-000000000000}"/>
  </hyperlinks>
  <pageMargins left="0.75" right="0.75" top="1" bottom="1" header="0.5" footer="0.5"/>
  <pageSetup orientation="portrait" horizontalDpi="4294967292" verticalDpi="4294967292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DC37A-85A5-444C-BBD5-54D1235F4B2E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397</v>
      </c>
    </row>
    <row r="5" spans="1:3" x14ac:dyDescent="0.25">
      <c r="A5" s="4" t="s">
        <v>1</v>
      </c>
      <c r="B5" s="2">
        <f>'Total Orgs'!B136</f>
        <v>300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92BD33D-A303-4B47-A82B-4D1B960FD01D}"/>
  </hyperlinks>
  <pageMargins left="0.75" right="0.75" top="1" bottom="1" header="0.5" footer="0.5"/>
  <pageSetup orientation="portrait" horizontalDpi="4294967292" verticalDpi="4294967292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19643-33E9-428D-9BE6-CD5460702429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398</v>
      </c>
    </row>
    <row r="5" spans="1:3" x14ac:dyDescent="0.25">
      <c r="A5" s="4" t="s">
        <v>1</v>
      </c>
      <c r="B5" s="2">
        <f>'Total Orgs'!B137</f>
        <v>1000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52B55933-8B2D-4014-B0BF-F4E568F6E4DF}"/>
  </hyperlinks>
  <pageMargins left="0.75" right="0.75" top="1" bottom="1" header="0.5" footer="0.5"/>
  <pageSetup orientation="portrait" horizontalDpi="4294967292" verticalDpi="4294967292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A414F-463F-4DA9-8881-9FE7F0397BF6}">
  <sheetPr>
    <tabColor theme="1"/>
  </sheetPr>
  <dimension ref="A1:J2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10" x14ac:dyDescent="0.25">
      <c r="A1" s="5" t="s">
        <v>0</v>
      </c>
      <c r="C1" s="1" t="e">
        <f>'Total Orgs'!#REF!</f>
        <v>#REF!</v>
      </c>
    </row>
    <row r="2" spans="1:10" x14ac:dyDescent="0.25">
      <c r="A2" s="5"/>
    </row>
    <row r="3" spans="1:10" x14ac:dyDescent="0.25">
      <c r="A3" s="6" t="s">
        <v>416</v>
      </c>
    </row>
    <row r="5" spans="1:10" x14ac:dyDescent="0.25">
      <c r="A5" s="4" t="s">
        <v>1</v>
      </c>
      <c r="B5" s="2">
        <f>'Total Orgs'!B138</f>
        <v>650</v>
      </c>
    </row>
    <row r="6" spans="1:10" x14ac:dyDescent="0.25">
      <c r="A6" s="4" t="s">
        <v>2</v>
      </c>
    </row>
    <row r="7" spans="1:10" x14ac:dyDescent="0.25">
      <c r="A7" s="4" t="s">
        <v>131</v>
      </c>
    </row>
    <row r="8" spans="1:10" x14ac:dyDescent="0.25">
      <c r="A8" s="4" t="s">
        <v>3</v>
      </c>
      <c r="B8" s="2">
        <f>SUM(B12:B101)</f>
        <v>650</v>
      </c>
    </row>
    <row r="9" spans="1:10" x14ac:dyDescent="0.25">
      <c r="A9" s="4" t="s">
        <v>4</v>
      </c>
      <c r="B9" s="2">
        <f>SUM(B5+B6-B7-B8)</f>
        <v>0</v>
      </c>
    </row>
    <row r="11" spans="1:10" s="1" customFormat="1" x14ac:dyDescent="0.25">
      <c r="A11" s="7" t="s">
        <v>5</v>
      </c>
      <c r="B11" s="3" t="s">
        <v>6</v>
      </c>
      <c r="C11" s="1" t="s">
        <v>7</v>
      </c>
    </row>
    <row r="12" spans="1:10" x14ac:dyDescent="0.25">
      <c r="A12" s="4">
        <v>44865</v>
      </c>
      <c r="B12" s="2">
        <v>650</v>
      </c>
      <c r="C12" t="s">
        <v>567</v>
      </c>
      <c r="F12" t="s">
        <v>632</v>
      </c>
      <c r="H12" t="s">
        <v>9</v>
      </c>
    </row>
    <row r="13" spans="1:10" x14ac:dyDescent="0.25">
      <c r="C13" s="287">
        <v>4887.96</v>
      </c>
      <c r="D13">
        <v>4887.96</v>
      </c>
      <c r="F13" s="133">
        <v>4887.96</v>
      </c>
      <c r="G13" t="s">
        <v>630</v>
      </c>
      <c r="H13" s="133">
        <v>650</v>
      </c>
      <c r="I13" t="s">
        <v>633</v>
      </c>
    </row>
    <row r="14" spans="1:10" x14ac:dyDescent="0.25">
      <c r="C14" t="s">
        <v>616</v>
      </c>
      <c r="D14">
        <v>650</v>
      </c>
      <c r="F14" s="134">
        <v>3380.94</v>
      </c>
      <c r="G14" t="s">
        <v>631</v>
      </c>
      <c r="H14" s="133">
        <v>1800</v>
      </c>
      <c r="I14" t="s">
        <v>634</v>
      </c>
    </row>
    <row r="15" spans="1:10" x14ac:dyDescent="0.25">
      <c r="D15">
        <f>D13-D14</f>
        <v>4237.96</v>
      </c>
      <c r="H15" s="134">
        <v>5000</v>
      </c>
      <c r="I15" t="s">
        <v>635</v>
      </c>
    </row>
    <row r="16" spans="1:10" x14ac:dyDescent="0.25">
      <c r="F16" s="133">
        <f>SUM(F13:F14)</f>
        <v>8268.9</v>
      </c>
      <c r="H16" s="133">
        <f>SUM(H13:H15)</f>
        <v>7450</v>
      </c>
      <c r="I16" s="176">
        <f>F16-H16</f>
        <v>818.89999999999964</v>
      </c>
      <c r="J16" t="s">
        <v>636</v>
      </c>
    </row>
    <row r="17" spans="4:4" x14ac:dyDescent="0.25">
      <c r="D17">
        <v>5000</v>
      </c>
    </row>
    <row r="18" spans="4:4" x14ac:dyDescent="0.25">
      <c r="D18">
        <v>4237.96</v>
      </c>
    </row>
    <row r="19" spans="4:4" x14ac:dyDescent="0.25">
      <c r="D19">
        <f>D17-D18</f>
        <v>762.04</v>
      </c>
    </row>
    <row r="20" spans="4:4" x14ac:dyDescent="0.25">
      <c r="D20">
        <f>762.04+1825</f>
        <v>2587.04</v>
      </c>
    </row>
    <row r="23" spans="4:4" x14ac:dyDescent="0.25">
      <c r="D23">
        <f>6*144</f>
        <v>864</v>
      </c>
    </row>
    <row r="24" spans="4:4" x14ac:dyDescent="0.25">
      <c r="D24">
        <f>864*3</f>
        <v>2592</v>
      </c>
    </row>
  </sheetData>
  <hyperlinks>
    <hyperlink ref="A1" location="'Total Orgs'!A1" display="Total Organizations" xr:uid="{46D414CF-BF5D-4F1E-B968-EF3697F479CC}"/>
  </hyperlinks>
  <pageMargins left="0.75" right="0.75" top="1" bottom="1" header="0.5" footer="0.5"/>
  <pageSetup orientation="portrait" horizontalDpi="4294967292" verticalDpi="429496729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00000"/>
  </sheetPr>
  <dimension ref="A1:C23"/>
  <sheetViews>
    <sheetView workbookViewId="0"/>
  </sheetViews>
  <sheetFormatPr defaultRowHeight="15.75" x14ac:dyDescent="0.25"/>
  <cols>
    <col min="1" max="1" width="16.5" style="21" customWidth="1"/>
    <col min="2" max="2" width="13.25" style="21" customWidth="1"/>
    <col min="3" max="3" width="30.125" style="21" customWidth="1"/>
    <col min="4" max="4" width="9" style="21" customWidth="1"/>
    <col min="5" max="16384" width="9" style="21"/>
  </cols>
  <sheetData>
    <row r="1" spans="1:3" x14ac:dyDescent="0.25">
      <c r="A1" s="5" t="s">
        <v>0</v>
      </c>
      <c r="B1" s="20"/>
      <c r="C1" s="1" t="e">
        <f>'Total Orgs'!#REF!</f>
        <v>#REF!</v>
      </c>
    </row>
    <row r="2" spans="1:3" x14ac:dyDescent="0.25">
      <c r="A2" s="5"/>
      <c r="B2" s="20"/>
    </row>
    <row r="3" spans="1:3" x14ac:dyDescent="0.25">
      <c r="A3" s="8" t="s">
        <v>76</v>
      </c>
      <c r="B3" s="20"/>
    </row>
    <row r="4" spans="1:3" x14ac:dyDescent="0.25">
      <c r="A4" s="48"/>
      <c r="B4" s="20"/>
    </row>
    <row r="5" spans="1:3" x14ac:dyDescent="0.25">
      <c r="A5" s="48" t="s">
        <v>1</v>
      </c>
      <c r="B5" s="20">
        <f>'Total Orgs'!B21</f>
        <v>2600</v>
      </c>
    </row>
    <row r="6" spans="1:3" x14ac:dyDescent="0.25">
      <c r="A6" s="48" t="s">
        <v>2</v>
      </c>
      <c r="B6" s="20"/>
    </row>
    <row r="7" spans="1:3" s="51" customFormat="1" x14ac:dyDescent="0.25">
      <c r="A7" s="50" t="s">
        <v>131</v>
      </c>
      <c r="B7" s="112"/>
      <c r="C7" s="15"/>
    </row>
    <row r="8" spans="1:3" x14ac:dyDescent="0.25">
      <c r="A8" s="48" t="s">
        <v>3</v>
      </c>
      <c r="B8" s="20">
        <f>SUM(B12:B101)</f>
        <v>1989</v>
      </c>
    </row>
    <row r="9" spans="1:3" x14ac:dyDescent="0.25">
      <c r="A9" s="48" t="s">
        <v>4</v>
      </c>
      <c r="B9" s="20">
        <f>SUM(B5+B6-B7-B8)</f>
        <v>611</v>
      </c>
    </row>
    <row r="10" spans="1:3" x14ac:dyDescent="0.25">
      <c r="A10" s="48"/>
      <c r="B10" s="20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8">
        <v>45065</v>
      </c>
      <c r="B12" s="21">
        <v>1989</v>
      </c>
      <c r="C12" t="s">
        <v>835</v>
      </c>
    </row>
    <row r="13" spans="1:3" x14ac:dyDescent="0.25">
      <c r="C13" t="s">
        <v>836</v>
      </c>
    </row>
    <row r="14" spans="1:3" x14ac:dyDescent="0.25">
      <c r="A14" s="49"/>
      <c r="C14"/>
    </row>
    <row r="15" spans="1:3" x14ac:dyDescent="0.25">
      <c r="A15" s="48"/>
      <c r="C15"/>
    </row>
    <row r="16" spans="1:3" x14ac:dyDescent="0.25">
      <c r="A16" s="49"/>
      <c r="C16"/>
    </row>
    <row r="17" spans="1:3" x14ac:dyDescent="0.25">
      <c r="A17" s="48"/>
      <c r="C17"/>
    </row>
    <row r="18" spans="1:3" x14ac:dyDescent="0.25">
      <c r="C18" s="10"/>
    </row>
    <row r="19" spans="1:3" x14ac:dyDescent="0.25">
      <c r="A19" s="49"/>
      <c r="C19"/>
    </row>
    <row r="20" spans="1:3" s="51" customFormat="1" x14ac:dyDescent="0.25">
      <c r="A20" s="50"/>
      <c r="C20" s="15"/>
    </row>
    <row r="21" spans="1:3" x14ac:dyDescent="0.25">
      <c r="C21"/>
    </row>
    <row r="22" spans="1:3" x14ac:dyDescent="0.25">
      <c r="C22"/>
    </row>
    <row r="23" spans="1:3" x14ac:dyDescent="0.25">
      <c r="C23"/>
    </row>
  </sheetData>
  <hyperlinks>
    <hyperlink ref="A1" location="'Total Orgs'!A1" display="Total Organizations" xr:uid="{00000000-0004-0000-1500-000000000000}"/>
  </hyperlinks>
  <pageMargins left="0.7" right="0.7" top="0.75" bottom="0.75" header="0.3" footer="0.3"/>
  <pageSetup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F212A-A585-46A2-9820-67316955319A}">
  <sheetPr>
    <tabColor rgb="FFC00000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353</v>
      </c>
    </row>
    <row r="5" spans="1:3" x14ac:dyDescent="0.25">
      <c r="A5" s="4" t="s">
        <v>1</v>
      </c>
      <c r="B5" s="2">
        <f>'Total Orgs'!B139</f>
        <v>650</v>
      </c>
    </row>
    <row r="6" spans="1:3" x14ac:dyDescent="0.25">
      <c r="A6" s="4" t="s">
        <v>2</v>
      </c>
    </row>
    <row r="7" spans="1:3" x14ac:dyDescent="0.25">
      <c r="A7" s="4" t="s">
        <v>131</v>
      </c>
      <c r="C7" s="15"/>
    </row>
    <row r="8" spans="1:3" x14ac:dyDescent="0.25">
      <c r="A8" s="4" t="s">
        <v>3</v>
      </c>
      <c r="B8" s="2">
        <f>SUM(B12:B99)</f>
        <v>0</v>
      </c>
    </row>
    <row r="9" spans="1:3" x14ac:dyDescent="0.25">
      <c r="A9" s="4" t="s">
        <v>4</v>
      </c>
      <c r="B9" s="2">
        <f>SUM(B5+B6+B7-B8)</f>
        <v>650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5">
        <v>45133</v>
      </c>
      <c r="B12" s="173"/>
      <c r="C12" s="28" t="s">
        <v>948</v>
      </c>
    </row>
    <row r="13" spans="1:3" x14ac:dyDescent="0.25">
      <c r="A13" s="175"/>
      <c r="B13" s="173"/>
      <c r="C13" s="28" t="s">
        <v>942</v>
      </c>
    </row>
    <row r="14" spans="1:3" x14ac:dyDescent="0.25">
      <c r="C14">
        <v>650</v>
      </c>
    </row>
  </sheetData>
  <hyperlinks>
    <hyperlink ref="A1" location="'Total Orgs'!A1" display="Total Organizations" xr:uid="{0BE1EF69-19B6-410E-9DEE-7C53142540AD}"/>
  </hyperlinks>
  <pageMargins left="0.75" right="0.75" top="1" bottom="1" header="0.5" footer="0.5"/>
  <pageSetup orientation="portrait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E00-000000000000}">
  <sheetPr>
    <tabColor rgb="FFC00000"/>
  </sheetPr>
  <dimension ref="A1:C11"/>
  <sheetViews>
    <sheetView workbookViewId="0">
      <selection activeCell="A12" sqref="A12:C14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52</v>
      </c>
    </row>
    <row r="5" spans="1:3" x14ac:dyDescent="0.25">
      <c r="A5" s="4" t="s">
        <v>1</v>
      </c>
      <c r="B5" s="2">
        <f>'Total Orgs'!B140</f>
        <v>1500</v>
      </c>
    </row>
    <row r="6" spans="1:3" x14ac:dyDescent="0.25">
      <c r="A6" s="4" t="s">
        <v>2</v>
      </c>
    </row>
    <row r="7" spans="1:3" x14ac:dyDescent="0.25">
      <c r="A7" s="4" t="s">
        <v>131</v>
      </c>
      <c r="C7" s="15"/>
    </row>
    <row r="8" spans="1:3" x14ac:dyDescent="0.25">
      <c r="A8" s="4" t="s">
        <v>3</v>
      </c>
      <c r="B8" s="2">
        <f>SUM(B12:B99)</f>
        <v>0</v>
      </c>
    </row>
    <row r="9" spans="1:3" x14ac:dyDescent="0.25">
      <c r="A9" s="4" t="s">
        <v>4</v>
      </c>
      <c r="B9" s="2">
        <f>SUM(B5+B6+B7-B8)</f>
        <v>1500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E00-000000000000}"/>
  </hyperlinks>
  <pageMargins left="0.75" right="0.75" top="1" bottom="1" header="0.5" footer="0.5"/>
  <pageSetup orientation="portrait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F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200</v>
      </c>
    </row>
    <row r="5" spans="1:3" x14ac:dyDescent="0.25">
      <c r="A5" s="4" t="s">
        <v>1</v>
      </c>
      <c r="B5" s="2">
        <f>'Total Orgs'!B141</f>
        <v>75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SUM(B5+B6+B7-B8)</f>
        <v>75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F00-000000000000}"/>
  </hyperlinks>
  <pageMargins left="0.75" right="0.75" top="1" bottom="1" header="0.5" footer="0.5"/>
  <pageSetup orientation="portrait" horizontalDpi="4294967292" verticalDpi="4294967292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4235C-3B7F-4DBF-BAD2-7FF615704584}">
  <sheetPr>
    <tabColor theme="1"/>
  </sheetPr>
  <dimension ref="A1:C53"/>
  <sheetViews>
    <sheetView workbookViewId="0"/>
  </sheetViews>
  <sheetFormatPr defaultRowHeight="15.75" x14ac:dyDescent="0.25"/>
  <cols>
    <col min="1" max="1" width="21.875" customWidth="1"/>
    <col min="2" max="2" width="12.5" customWidth="1"/>
    <col min="3" max="3" width="32.75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399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Orgs'!B144</f>
        <v>500</v>
      </c>
    </row>
    <row r="6" spans="1:3" x14ac:dyDescent="0.25">
      <c r="A6" s="4" t="s">
        <v>2</v>
      </c>
      <c r="B6" s="2"/>
    </row>
    <row r="7" spans="1:3" x14ac:dyDescent="0.25">
      <c r="A7" s="4" t="s">
        <v>131</v>
      </c>
      <c r="B7" s="2"/>
    </row>
    <row r="8" spans="1:3" x14ac:dyDescent="0.25">
      <c r="A8" s="4" t="s">
        <v>3</v>
      </c>
      <c r="B8" s="2">
        <f>SUM(B12:B111)</f>
        <v>490.63000000000005</v>
      </c>
    </row>
    <row r="9" spans="1:3" x14ac:dyDescent="0.25">
      <c r="A9" s="4" t="s">
        <v>4</v>
      </c>
      <c r="B9" s="2">
        <f>SUM(B5+B6+B7-B8)</f>
        <v>9.3699999999999477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9">
        <v>45089</v>
      </c>
      <c r="B12">
        <v>394.66</v>
      </c>
      <c r="C12" t="s">
        <v>860</v>
      </c>
    </row>
    <row r="13" spans="1:3" x14ac:dyDescent="0.25">
      <c r="A13" s="29"/>
      <c r="C13" t="s">
        <v>861</v>
      </c>
    </row>
    <row r="14" spans="1:3" x14ac:dyDescent="0.25">
      <c r="A14" s="29">
        <v>45141</v>
      </c>
      <c r="B14">
        <v>45.99</v>
      </c>
      <c r="C14" t="s">
        <v>963</v>
      </c>
    </row>
    <row r="15" spans="1:3" x14ac:dyDescent="0.25">
      <c r="A15" s="29"/>
      <c r="B15">
        <v>49.98</v>
      </c>
      <c r="C15" t="s">
        <v>638</v>
      </c>
    </row>
    <row r="16" spans="1:3" x14ac:dyDescent="0.25">
      <c r="A16" s="29"/>
    </row>
    <row r="17" spans="1:1" x14ac:dyDescent="0.25">
      <c r="A17" s="29"/>
    </row>
    <row r="18" spans="1:1" x14ac:dyDescent="0.25">
      <c r="A18" s="29"/>
    </row>
    <row r="19" spans="1:1" x14ac:dyDescent="0.25">
      <c r="A19" s="29"/>
    </row>
    <row r="20" spans="1:1" x14ac:dyDescent="0.25">
      <c r="A20" s="29"/>
    </row>
    <row r="21" spans="1:1" x14ac:dyDescent="0.25">
      <c r="A21" s="29"/>
    </row>
    <row r="22" spans="1:1" x14ac:dyDescent="0.25">
      <c r="A22" s="29"/>
    </row>
    <row r="23" spans="1:1" x14ac:dyDescent="0.25">
      <c r="A23" s="29"/>
    </row>
    <row r="24" spans="1:1" x14ac:dyDescent="0.25">
      <c r="A24" s="29"/>
    </row>
    <row r="25" spans="1:1" x14ac:dyDescent="0.25">
      <c r="A25" s="29"/>
    </row>
    <row r="26" spans="1:1" x14ac:dyDescent="0.25">
      <c r="A26" s="29"/>
    </row>
    <row r="27" spans="1:1" x14ac:dyDescent="0.25">
      <c r="A27" s="29"/>
    </row>
    <row r="28" spans="1:1" x14ac:dyDescent="0.25">
      <c r="A28" s="29"/>
    </row>
    <row r="29" spans="1:1" x14ac:dyDescent="0.25">
      <c r="A29" s="29"/>
    </row>
    <row r="30" spans="1:1" x14ac:dyDescent="0.25">
      <c r="A30" s="29"/>
    </row>
    <row r="31" spans="1:1" x14ac:dyDescent="0.25">
      <c r="A31" s="29"/>
    </row>
    <row r="32" spans="1:1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  <row r="43" spans="1:1" x14ac:dyDescent="0.25">
      <c r="A43" s="29"/>
    </row>
    <row r="44" spans="1:1" x14ac:dyDescent="0.25">
      <c r="A44" s="29"/>
    </row>
    <row r="45" spans="1:1" x14ac:dyDescent="0.25">
      <c r="A45" s="29"/>
    </row>
    <row r="46" spans="1:1" x14ac:dyDescent="0.25">
      <c r="A46" s="29"/>
    </row>
    <row r="47" spans="1:1" x14ac:dyDescent="0.25">
      <c r="A47" s="29"/>
    </row>
    <row r="48" spans="1:1" x14ac:dyDescent="0.25">
      <c r="A48" s="29"/>
    </row>
    <row r="49" spans="1:1" x14ac:dyDescent="0.25">
      <c r="A49" s="29"/>
    </row>
    <row r="50" spans="1:1" x14ac:dyDescent="0.25">
      <c r="A50" s="29"/>
    </row>
    <row r="51" spans="1:1" x14ac:dyDescent="0.25">
      <c r="A51" s="29"/>
    </row>
    <row r="52" spans="1:1" x14ac:dyDescent="0.25">
      <c r="A52" s="29"/>
    </row>
    <row r="53" spans="1:1" x14ac:dyDescent="0.25">
      <c r="A53" s="29"/>
    </row>
  </sheetData>
  <hyperlinks>
    <hyperlink ref="A1" location="'Total Orgs'!A1" display="Total Organizations" xr:uid="{BDC7D4C2-6BCF-4E16-AEAC-B359EC69DD99}"/>
  </hyperlinks>
  <pageMargins left="0.7" right="0.7" top="0.75" bottom="0.75" header="0.3" footer="0.3"/>
  <pageSetup orientation="portrait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300-000000000000}">
  <sheetPr>
    <tabColor theme="1"/>
  </sheetPr>
  <dimension ref="A1:C12"/>
  <sheetViews>
    <sheetView workbookViewId="0"/>
  </sheetViews>
  <sheetFormatPr defaultRowHeight="15.75" x14ac:dyDescent="0.25"/>
  <cols>
    <col min="1" max="1" width="18.625" customWidth="1"/>
    <col min="3" max="3" width="31.125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217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Orgs'!B145</f>
        <v>400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400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5"/>
      <c r="B12" s="28"/>
      <c r="C12" s="28"/>
    </row>
  </sheetData>
  <hyperlinks>
    <hyperlink ref="A1" location="'Total Orgs'!A1" display="Total Organizations" xr:uid="{00000000-0004-0000-C300-000000000000}"/>
  </hyperlink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400-000000000000}">
  <sheetPr>
    <tabColor rgb="FFC00000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202</v>
      </c>
    </row>
    <row r="5" spans="1:3" x14ac:dyDescent="0.25">
      <c r="A5" s="4" t="s">
        <v>1</v>
      </c>
      <c r="B5" s="2">
        <f>'Total Orgs'!B146</f>
        <v>500</v>
      </c>
    </row>
    <row r="6" spans="1:3" x14ac:dyDescent="0.25">
      <c r="A6" s="4" t="s">
        <v>2</v>
      </c>
      <c r="B6" s="2">
        <v>500</v>
      </c>
    </row>
    <row r="7" spans="1:3" s="23" customFormat="1" x14ac:dyDescent="0.25">
      <c r="A7" s="13" t="s">
        <v>131</v>
      </c>
      <c r="B7" s="14"/>
      <c r="C7" s="15"/>
    </row>
    <row r="8" spans="1:3" x14ac:dyDescent="0.25">
      <c r="A8" s="4" t="s">
        <v>3</v>
      </c>
      <c r="B8" s="2">
        <f>SUM(B12:B101)</f>
        <v>1000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44880</v>
      </c>
      <c r="B12" s="2">
        <v>300</v>
      </c>
      <c r="C12" t="s">
        <v>584</v>
      </c>
    </row>
    <row r="13" spans="1:3" x14ac:dyDescent="0.25">
      <c r="C13" t="s">
        <v>585</v>
      </c>
    </row>
    <row r="14" spans="1:3" x14ac:dyDescent="0.25">
      <c r="A14" s="4">
        <v>45103</v>
      </c>
      <c r="B14" s="2">
        <v>600</v>
      </c>
      <c r="C14" t="s">
        <v>878</v>
      </c>
    </row>
    <row r="15" spans="1:3" x14ac:dyDescent="0.25">
      <c r="C15" t="s">
        <v>910</v>
      </c>
    </row>
    <row r="16" spans="1:3" x14ac:dyDescent="0.25">
      <c r="A16" s="4">
        <v>45103</v>
      </c>
      <c r="B16" s="2">
        <v>100</v>
      </c>
      <c r="C16" t="s">
        <v>879</v>
      </c>
    </row>
    <row r="17" spans="3:3" x14ac:dyDescent="0.25">
      <c r="C17" t="s">
        <v>910</v>
      </c>
    </row>
  </sheetData>
  <hyperlinks>
    <hyperlink ref="A1" location="'Total Orgs'!A1" display="Total Organizations" xr:uid="{00000000-0004-0000-C400-000000000000}"/>
  </hyperlinks>
  <pageMargins left="0.75" right="0.75" top="1" bottom="1" header="0.5" footer="0.5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500-000000000000}">
  <sheetPr>
    <tabColor theme="1"/>
  </sheetPr>
  <dimension ref="A1:C5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53</v>
      </c>
    </row>
    <row r="5" spans="1:3" x14ac:dyDescent="0.25">
      <c r="A5" s="4" t="s">
        <v>1</v>
      </c>
      <c r="B5" s="2">
        <f>'Total Orgs'!B147</f>
        <v>480</v>
      </c>
    </row>
    <row r="6" spans="1:3" x14ac:dyDescent="0.25">
      <c r="A6" s="4" t="s">
        <v>2</v>
      </c>
    </row>
    <row r="7" spans="1:3" x14ac:dyDescent="0.25">
      <c r="A7" s="4" t="s">
        <v>131</v>
      </c>
      <c r="C7" s="10"/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SUM(B5+B6-B7-B8)</f>
        <v>480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59" spans="3:3" x14ac:dyDescent="0.25">
      <c r="C59" s="10"/>
    </row>
  </sheetData>
  <phoneticPr fontId="5" type="noConversion"/>
  <hyperlinks>
    <hyperlink ref="A1" location="'Total Orgs'!A1" display="Total Organizations" xr:uid="{00000000-0004-0000-C500-000000000000}"/>
  </hyperlinks>
  <pageMargins left="0.75" right="0.75" top="1" bottom="1" header="0.5" footer="0.5"/>
  <pageSetup orientation="portrait" horizontalDpi="4294967292" verticalDpi="4294967292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700-000000000000}">
  <sheetPr>
    <tabColor rgb="FFC00000"/>
  </sheetPr>
  <dimension ref="A1:C15"/>
  <sheetViews>
    <sheetView zoomScale="125" zoomScaleNormal="125" workbookViewId="0"/>
  </sheetViews>
  <sheetFormatPr defaultRowHeight="15.75" x14ac:dyDescent="0.25"/>
  <cols>
    <col min="1" max="1" width="19.5" style="45" customWidth="1"/>
    <col min="2" max="2" width="9" style="2" customWidth="1"/>
    <col min="3" max="3" width="41.25" customWidth="1"/>
  </cols>
  <sheetData>
    <row r="1" spans="1:3" x14ac:dyDescent="0.25">
      <c r="A1" s="43" t="s">
        <v>0</v>
      </c>
      <c r="C1" s="1"/>
    </row>
    <row r="2" spans="1:3" x14ac:dyDescent="0.25">
      <c r="A2" s="43"/>
    </row>
    <row r="3" spans="1:3" x14ac:dyDescent="0.25">
      <c r="A3" s="44" t="s">
        <v>163</v>
      </c>
      <c r="C3" t="s">
        <v>239</v>
      </c>
    </row>
    <row r="5" spans="1:3" x14ac:dyDescent="0.25">
      <c r="A5" s="45" t="s">
        <v>1</v>
      </c>
      <c r="B5" s="2">
        <f>'Total Orgs'!B148</f>
        <v>1500</v>
      </c>
    </row>
    <row r="6" spans="1:3" x14ac:dyDescent="0.25">
      <c r="A6" s="45" t="s">
        <v>2</v>
      </c>
      <c r="B6" s="2">
        <v>150</v>
      </c>
    </row>
    <row r="7" spans="1:3" x14ac:dyDescent="0.25">
      <c r="A7" s="45" t="s">
        <v>131</v>
      </c>
    </row>
    <row r="8" spans="1:3" x14ac:dyDescent="0.25">
      <c r="A8" s="45" t="s">
        <v>3</v>
      </c>
      <c r="B8" s="2">
        <f>SUM(B12:B101)</f>
        <v>1641.48</v>
      </c>
    </row>
    <row r="9" spans="1:3" x14ac:dyDescent="0.25">
      <c r="A9" s="45" t="s">
        <v>4</v>
      </c>
      <c r="B9" s="2">
        <f>SUM(B5+B6-B7-B8)</f>
        <v>8.5199999999999818</v>
      </c>
    </row>
    <row r="11" spans="1:3" x14ac:dyDescent="0.25">
      <c r="A11" s="46" t="s">
        <v>5</v>
      </c>
      <c r="B11" s="3" t="s">
        <v>6</v>
      </c>
      <c r="C11" s="1" t="s">
        <v>7</v>
      </c>
    </row>
    <row r="12" spans="1:3" x14ac:dyDescent="0.25">
      <c r="A12" s="45">
        <v>45140</v>
      </c>
      <c r="B12" s="2">
        <v>618</v>
      </c>
      <c r="C12" t="s">
        <v>953</v>
      </c>
    </row>
    <row r="13" spans="1:3" x14ac:dyDescent="0.25">
      <c r="C13" t="s">
        <v>954</v>
      </c>
    </row>
    <row r="14" spans="1:3" x14ac:dyDescent="0.25">
      <c r="A14" s="45">
        <v>45140</v>
      </c>
      <c r="B14" s="2">
        <v>1023.48</v>
      </c>
      <c r="C14" t="s">
        <v>953</v>
      </c>
    </row>
    <row r="15" spans="1:3" x14ac:dyDescent="0.25">
      <c r="C15" t="s">
        <v>955</v>
      </c>
    </row>
  </sheetData>
  <hyperlinks>
    <hyperlink ref="A1" location="'Total Orgs'!A1" display="Total Organizations" xr:uid="{00000000-0004-0000-C700-000000000000}"/>
  </hyperlinks>
  <pageMargins left="0.7" right="0.7" top="0.75" bottom="0.75" header="0.3" footer="0.3"/>
  <pageSetup orientation="portrait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0F3EC-5A19-4E84-8489-34DBA1AB992D}">
  <dimension ref="A1:C15"/>
  <sheetViews>
    <sheetView workbookViewId="0"/>
  </sheetViews>
  <sheetFormatPr defaultRowHeight="15.75" x14ac:dyDescent="0.25"/>
  <cols>
    <col min="1" max="1" width="13.875" customWidth="1"/>
    <col min="2" max="2" width="14.5" customWidth="1"/>
    <col min="3" max="3" width="33.125" customWidth="1"/>
  </cols>
  <sheetData>
    <row r="1" spans="1:3" x14ac:dyDescent="0.25">
      <c r="A1" s="43" t="s">
        <v>0</v>
      </c>
      <c r="B1" s="2"/>
      <c r="C1" s="1" t="e">
        <f>'Total Orgs'!#REF!</f>
        <v>#REF!</v>
      </c>
    </row>
    <row r="2" spans="1:3" x14ac:dyDescent="0.25">
      <c r="A2" s="43"/>
      <c r="B2" s="2"/>
    </row>
    <row r="3" spans="1:3" x14ac:dyDescent="0.25">
      <c r="A3" s="44" t="s">
        <v>313</v>
      </c>
      <c r="B3" s="2"/>
    </row>
    <row r="4" spans="1:3" x14ac:dyDescent="0.25">
      <c r="A4" s="45"/>
      <c r="B4" s="2"/>
    </row>
    <row r="5" spans="1:3" x14ac:dyDescent="0.25">
      <c r="A5" s="45" t="s">
        <v>1</v>
      </c>
      <c r="B5" s="2">
        <v>150</v>
      </c>
    </row>
    <row r="6" spans="1:3" x14ac:dyDescent="0.25">
      <c r="A6" s="45" t="s">
        <v>2</v>
      </c>
      <c r="B6" s="2"/>
    </row>
    <row r="7" spans="1:3" x14ac:dyDescent="0.25">
      <c r="A7" s="45" t="s">
        <v>131</v>
      </c>
      <c r="B7" s="2"/>
    </row>
    <row r="8" spans="1:3" x14ac:dyDescent="0.25">
      <c r="A8" s="45" t="s">
        <v>3</v>
      </c>
      <c r="B8" s="2">
        <f>SUM(B12:B101)</f>
        <v>0</v>
      </c>
    </row>
    <row r="9" spans="1:3" x14ac:dyDescent="0.25">
      <c r="A9" s="45" t="s">
        <v>4</v>
      </c>
      <c r="B9" s="2">
        <f>SUM(B5+B6-B7-B8)</f>
        <v>150</v>
      </c>
    </row>
    <row r="10" spans="1:3" x14ac:dyDescent="0.25">
      <c r="A10" s="45"/>
      <c r="B10" s="2"/>
    </row>
    <row r="11" spans="1:3" x14ac:dyDescent="0.25">
      <c r="A11" s="46" t="s">
        <v>5</v>
      </c>
      <c r="B11" s="3" t="s">
        <v>6</v>
      </c>
      <c r="C11" s="1" t="s">
        <v>7</v>
      </c>
    </row>
    <row r="12" spans="1:3" x14ac:dyDescent="0.25">
      <c r="A12" s="45"/>
      <c r="B12" s="2"/>
    </row>
    <row r="13" spans="1:3" x14ac:dyDescent="0.25">
      <c r="A13" s="45"/>
      <c r="B13" s="2"/>
    </row>
    <row r="14" spans="1:3" x14ac:dyDescent="0.25">
      <c r="A14" s="45"/>
      <c r="B14" s="2"/>
    </row>
    <row r="15" spans="1:3" x14ac:dyDescent="0.25">
      <c r="A15" s="45"/>
      <c r="B15" s="2"/>
    </row>
  </sheetData>
  <hyperlinks>
    <hyperlink ref="A1" location="'Total Orgs'!A1" display="Total Organizations" xr:uid="{4F47A101-D23B-4B8C-9B53-FE06ECB74345}"/>
  </hyperlink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E7989-089E-404A-BA02-51E84D516D35}">
  <sheetPr>
    <tabColor theme="1"/>
  </sheetPr>
  <dimension ref="A1:C3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417</v>
      </c>
    </row>
    <row r="5" spans="1:3" x14ac:dyDescent="0.25">
      <c r="A5" s="4" t="s">
        <v>1</v>
      </c>
      <c r="B5" s="2">
        <f>'Total Orgs'!B150</f>
        <v>500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SUM(B12:B106)</f>
        <v>0</v>
      </c>
    </row>
    <row r="9" spans="1:3" x14ac:dyDescent="0.25">
      <c r="A9" s="4" t="s">
        <v>4</v>
      </c>
      <c r="B9" s="2">
        <f>SUM(B5+B6-B7-B8)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8" spans="1:3" s="23" customFormat="1" x14ac:dyDescent="0.25">
      <c r="A18" s="13"/>
      <c r="B18" s="14"/>
      <c r="C18"/>
    </row>
    <row r="19" spans="1:3" s="23" customFormat="1" x14ac:dyDescent="0.25">
      <c r="A19" s="13"/>
      <c r="B19" s="14"/>
      <c r="C19"/>
    </row>
    <row r="21" spans="1:3" x14ac:dyDescent="0.25">
      <c r="A21" s="13"/>
      <c r="B21" s="14"/>
    </row>
    <row r="22" spans="1:3" x14ac:dyDescent="0.25">
      <c r="A22" s="13"/>
      <c r="B22" s="14"/>
    </row>
    <row r="30" spans="1:3" s="23" customFormat="1" x14ac:dyDescent="0.25">
      <c r="A30" s="13"/>
      <c r="B30" s="14"/>
      <c r="C30" s="15"/>
    </row>
  </sheetData>
  <hyperlinks>
    <hyperlink ref="A1" location="'Total Orgs'!A1" display="Total Organizations" xr:uid="{84DA0548-5BE9-4B9F-B0E7-85CFB4B30680}"/>
  </hyperlink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93ADB-395F-41CE-AFD1-CB8200AC5388}">
  <sheetPr>
    <tabColor rgb="FFC00000"/>
  </sheetPr>
  <dimension ref="A1:C23"/>
  <sheetViews>
    <sheetView workbookViewId="0"/>
  </sheetViews>
  <sheetFormatPr defaultRowHeight="15.75" x14ac:dyDescent="0.25"/>
  <cols>
    <col min="1" max="1" width="16.5" style="21" customWidth="1"/>
    <col min="2" max="2" width="13.25" style="21" customWidth="1"/>
    <col min="3" max="3" width="34.5" style="21" customWidth="1"/>
    <col min="4" max="4" width="9" style="21" customWidth="1"/>
    <col min="5" max="16384" width="9" style="21"/>
  </cols>
  <sheetData>
    <row r="1" spans="1:3" x14ac:dyDescent="0.25">
      <c r="A1" s="5" t="s">
        <v>0</v>
      </c>
      <c r="B1" s="20"/>
      <c r="C1" s="1" t="e">
        <f>'Total Orgs'!#REF!</f>
        <v>#REF!</v>
      </c>
    </row>
    <row r="2" spans="1:3" x14ac:dyDescent="0.25">
      <c r="A2" s="5"/>
      <c r="B2" s="20"/>
    </row>
    <row r="3" spans="1:3" x14ac:dyDescent="0.25">
      <c r="A3" s="8" t="s">
        <v>389</v>
      </c>
      <c r="B3" s="20"/>
    </row>
    <row r="4" spans="1:3" x14ac:dyDescent="0.25">
      <c r="A4" s="48"/>
      <c r="B4" s="20"/>
    </row>
    <row r="5" spans="1:3" x14ac:dyDescent="0.25">
      <c r="A5" s="48" t="s">
        <v>1</v>
      </c>
      <c r="B5" s="20">
        <f>'Total Orgs'!B22</f>
        <v>500</v>
      </c>
    </row>
    <row r="6" spans="1:3" x14ac:dyDescent="0.25">
      <c r="A6" s="48" t="s">
        <v>2</v>
      </c>
      <c r="B6" s="20"/>
    </row>
    <row r="7" spans="1:3" s="51" customFormat="1" x14ac:dyDescent="0.25">
      <c r="A7" s="50" t="s">
        <v>131</v>
      </c>
      <c r="B7" s="112"/>
      <c r="C7" s="15"/>
    </row>
    <row r="8" spans="1:3" x14ac:dyDescent="0.25">
      <c r="A8" s="48" t="s">
        <v>3</v>
      </c>
      <c r="B8" s="20">
        <f>SUM(B12:B101)</f>
        <v>508.8</v>
      </c>
    </row>
    <row r="9" spans="1:3" x14ac:dyDescent="0.25">
      <c r="A9" s="48" t="s">
        <v>4</v>
      </c>
      <c r="B9" s="20">
        <f>SUM(B5+B6-B7-B8)</f>
        <v>-8.8000000000000114</v>
      </c>
    </row>
    <row r="10" spans="1:3" x14ac:dyDescent="0.25">
      <c r="A10" s="48"/>
      <c r="B10" s="20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8">
        <v>45069</v>
      </c>
      <c r="B12" s="21">
        <v>508.8</v>
      </c>
      <c r="C12" t="s">
        <v>524</v>
      </c>
    </row>
    <row r="13" spans="1:3" x14ac:dyDescent="0.25">
      <c r="C13" t="s">
        <v>845</v>
      </c>
    </row>
    <row r="14" spans="1:3" x14ac:dyDescent="0.25">
      <c r="A14" s="49"/>
      <c r="C14"/>
    </row>
    <row r="15" spans="1:3" x14ac:dyDescent="0.25">
      <c r="A15" s="48"/>
      <c r="C15"/>
    </row>
    <row r="16" spans="1:3" x14ac:dyDescent="0.25">
      <c r="A16" s="49"/>
      <c r="C16"/>
    </row>
    <row r="17" spans="1:3" x14ac:dyDescent="0.25">
      <c r="A17" s="48"/>
      <c r="C17"/>
    </row>
    <row r="18" spans="1:3" x14ac:dyDescent="0.25">
      <c r="C18" s="10"/>
    </row>
    <row r="19" spans="1:3" x14ac:dyDescent="0.25">
      <c r="A19" s="49"/>
      <c r="C19"/>
    </row>
    <row r="20" spans="1:3" s="51" customFormat="1" x14ac:dyDescent="0.25">
      <c r="A20" s="50"/>
      <c r="C20" s="15"/>
    </row>
    <row r="21" spans="1:3" x14ac:dyDescent="0.25">
      <c r="C21"/>
    </row>
    <row r="22" spans="1:3" x14ac:dyDescent="0.25">
      <c r="C22"/>
    </row>
    <row r="23" spans="1:3" x14ac:dyDescent="0.25">
      <c r="C23"/>
    </row>
  </sheetData>
  <hyperlinks>
    <hyperlink ref="A1" location="'Total Orgs'!A1" display="Total Organizations" xr:uid="{28CDEA1D-F0AD-4CE4-A3DA-282C858B1233}"/>
  </hyperlinks>
  <pageMargins left="0.7" right="0.7" top="0.75" bottom="0.75" header="0.3" footer="0.3"/>
  <pageSetup orientation="portrait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EAB38-9E6C-4325-921C-B23478D02F37}">
  <sheetPr>
    <tabColor theme="1"/>
  </sheetPr>
  <dimension ref="A1:C3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418</v>
      </c>
    </row>
    <row r="5" spans="1:3" x14ac:dyDescent="0.25">
      <c r="A5" s="4" t="s">
        <v>1</v>
      </c>
      <c r="B5" s="2">
        <f>'Total Orgs'!B151</f>
        <v>650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SUM(B12:B106)</f>
        <v>0</v>
      </c>
    </row>
    <row r="9" spans="1:3" x14ac:dyDescent="0.25">
      <c r="A9" s="4" t="s">
        <v>4</v>
      </c>
      <c r="B9" s="2">
        <f>SUM(B5+B6-B7-B8)</f>
        <v>650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8" spans="1:3" s="23" customFormat="1" x14ac:dyDescent="0.25">
      <c r="A18" s="13"/>
      <c r="B18" s="14"/>
      <c r="C18"/>
    </row>
    <row r="19" spans="1:3" s="23" customFormat="1" x14ac:dyDescent="0.25">
      <c r="A19" s="13"/>
      <c r="B19" s="14"/>
      <c r="C19"/>
    </row>
    <row r="21" spans="1:3" x14ac:dyDescent="0.25">
      <c r="A21" s="13"/>
      <c r="B21" s="14"/>
    </row>
    <row r="22" spans="1:3" x14ac:dyDescent="0.25">
      <c r="A22" s="13"/>
      <c r="B22" s="14"/>
    </row>
    <row r="30" spans="1:3" s="23" customFormat="1" x14ac:dyDescent="0.25">
      <c r="A30" s="13"/>
      <c r="B30" s="14"/>
      <c r="C30" s="15"/>
    </row>
  </sheetData>
  <hyperlinks>
    <hyperlink ref="A1" location="'Total Orgs'!A1" display="Total Organizations" xr:uid="{5DD1711F-4284-4DBF-8E62-633C425EA0BA}"/>
  </hyperlinks>
  <pageMargins left="0.75" right="0.75" top="1" bottom="1" header="0.5" footer="0.5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F575C-5A28-40EE-BB48-2EB5756D51ED}">
  <sheetPr>
    <tabColor theme="1"/>
  </sheetPr>
  <dimension ref="A1:C11"/>
  <sheetViews>
    <sheetView workbookViewId="0">
      <selection activeCell="A12" sqref="A12:C1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354</v>
      </c>
    </row>
    <row r="5" spans="1:3" x14ac:dyDescent="0.25">
      <c r="A5" s="4" t="s">
        <v>1</v>
      </c>
      <c r="B5" s="2">
        <f>'[1]Total Orgs'!B38</f>
        <v>650</v>
      </c>
    </row>
    <row r="6" spans="1:3" x14ac:dyDescent="0.25">
      <c r="A6" s="4" t="s">
        <v>2</v>
      </c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3E0CAEC8-843B-4AB5-92C9-BA49399150A0}"/>
  </hyperlinks>
  <pageMargins left="0.75" right="0.75" top="1" bottom="1" header="0.5" footer="0.5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B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282</v>
      </c>
    </row>
    <row r="5" spans="1:3" x14ac:dyDescent="0.25">
      <c r="A5" s="4" t="s">
        <v>1</v>
      </c>
      <c r="B5" s="2">
        <f>'Total Orgs'!B152</f>
        <v>300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v>500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-200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B00-000000000000}"/>
  </hyperlinks>
  <pageMargins left="0.75" right="0.75" top="1" bottom="1" header="0.5" footer="0.5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C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283</v>
      </c>
    </row>
    <row r="5" spans="1:3" x14ac:dyDescent="0.25">
      <c r="A5" s="4" t="s">
        <v>1</v>
      </c>
      <c r="B5" s="2">
        <f>'Total Orgs'!B154</f>
        <v>1000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1000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C00-000000000000}"/>
  </hyperlinks>
  <pageMargins left="0.75" right="0.75" top="1" bottom="1" header="0.5" footer="0.5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D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175</v>
      </c>
      <c r="C3" t="s">
        <v>498</v>
      </c>
    </row>
    <row r="4" spans="1:3" x14ac:dyDescent="0.25">
      <c r="C4" t="s">
        <v>499</v>
      </c>
    </row>
    <row r="5" spans="1:3" x14ac:dyDescent="0.25">
      <c r="A5" s="4" t="s">
        <v>1</v>
      </c>
      <c r="B5" s="2">
        <f>'Total Orgs'!B154</f>
        <v>1000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1000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D00-000000000000}"/>
  </hyperlinks>
  <pageMargins left="0.75" right="0.75" top="1" bottom="1" header="0.5" footer="0.5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E00-000000000000}">
  <sheetPr>
    <tabColor theme="1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203</v>
      </c>
    </row>
    <row r="5" spans="1:3" x14ac:dyDescent="0.25">
      <c r="A5" s="4" t="s">
        <v>1</v>
      </c>
      <c r="B5" s="2">
        <f>'Total Orgs'!B155</f>
        <v>900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900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4" spans="1:3" x14ac:dyDescent="0.25">
      <c r="A14" s="175"/>
      <c r="B14" s="173"/>
      <c r="C14" s="28"/>
    </row>
  </sheetData>
  <hyperlinks>
    <hyperlink ref="A1" location="'Total Orgs'!A1" display="Total Organizations" xr:uid="{00000000-0004-0000-CE00-000000000000}"/>
  </hyperlinks>
  <pageMargins left="0.75" right="0.75" top="1" bottom="1" header="0.5" footer="0.5"/>
  <pageSetup orientation="portrait" horizontalDpi="4294967292" verticalDpi="4294967292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200-000000000000}">
  <sheetPr>
    <tabColor rgb="FFC00000"/>
  </sheetPr>
  <dimension ref="A1:C4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55</v>
      </c>
      <c r="C3" t="s">
        <v>257</v>
      </c>
    </row>
    <row r="4" spans="1:3" x14ac:dyDescent="0.25">
      <c r="C4" t="s">
        <v>258</v>
      </c>
    </row>
    <row r="5" spans="1:3" x14ac:dyDescent="0.25">
      <c r="A5" s="4" t="s">
        <v>1</v>
      </c>
      <c r="B5" s="2">
        <f>'Total Orgs'!B156</f>
        <v>8000</v>
      </c>
      <c r="C5" t="s">
        <v>335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SUM(B12:B123)</f>
        <v>8005.8099999999995</v>
      </c>
    </row>
    <row r="9" spans="1:3" x14ac:dyDescent="0.25">
      <c r="A9" s="4" t="s">
        <v>4</v>
      </c>
      <c r="B9" s="2">
        <f>SUM(B5+B6-B8)</f>
        <v>-5.8099999999994907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44914</v>
      </c>
      <c r="B12" s="2">
        <v>4337.87</v>
      </c>
      <c r="C12" t="s">
        <v>626</v>
      </c>
    </row>
    <row r="14" spans="1:3" x14ac:dyDescent="0.25">
      <c r="A14" s="4">
        <v>44973</v>
      </c>
      <c r="B14" s="2">
        <v>2157.94</v>
      </c>
      <c r="C14" t="s">
        <v>678</v>
      </c>
    </row>
    <row r="15" spans="1:3" x14ac:dyDescent="0.25">
      <c r="C15" t="s">
        <v>55</v>
      </c>
    </row>
    <row r="16" spans="1:3" x14ac:dyDescent="0.25">
      <c r="C16" t="s">
        <v>679</v>
      </c>
    </row>
    <row r="18" spans="1:3" x14ac:dyDescent="0.25">
      <c r="A18" s="4">
        <v>44978</v>
      </c>
      <c r="B18" s="2">
        <v>1510</v>
      </c>
      <c r="C18" t="s">
        <v>695</v>
      </c>
    </row>
    <row r="19" spans="1:3" x14ac:dyDescent="0.25">
      <c r="C19" t="s">
        <v>696</v>
      </c>
    </row>
    <row r="20" spans="1:3" x14ac:dyDescent="0.25">
      <c r="C20" t="s">
        <v>697</v>
      </c>
    </row>
    <row r="24" spans="1:3" x14ac:dyDescent="0.25">
      <c r="C24" s="10"/>
    </row>
    <row r="32" spans="1:3" s="23" customFormat="1" x14ac:dyDescent="0.25">
      <c r="A32" s="13"/>
      <c r="B32" s="14"/>
      <c r="C32" s="15"/>
    </row>
    <row r="41" spans="1:3" s="23" customFormat="1" x14ac:dyDescent="0.25">
      <c r="A41" s="13"/>
      <c r="B41" s="14"/>
      <c r="C41" s="15"/>
    </row>
  </sheetData>
  <hyperlinks>
    <hyperlink ref="A1" location="'Total Orgs'!A1" display="Total Organizations" xr:uid="{00000000-0004-0000-D200-000000000000}"/>
  </hyperlinks>
  <pageMargins left="0.75" right="0.75" top="1" bottom="1" header="0.5" footer="0.5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400-000000000000}">
  <dimension ref="A1:J1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68</v>
      </c>
    </row>
    <row r="5" spans="1:3" x14ac:dyDescent="0.25">
      <c r="A5" s="4" t="s">
        <v>1</v>
      </c>
      <c r="B5" s="2">
        <v>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C11" s="9"/>
    </row>
    <row r="12" spans="1:3" x14ac:dyDescent="0.25">
      <c r="C12" s="15"/>
    </row>
    <row r="13" spans="1:3" x14ac:dyDescent="0.25">
      <c r="C13" s="9"/>
    </row>
    <row r="15" spans="1:3" x14ac:dyDescent="0.25">
      <c r="C15" s="9"/>
    </row>
    <row r="16" spans="1:3" x14ac:dyDescent="0.25">
      <c r="C16" s="17"/>
    </row>
    <row r="17" spans="1:10" s="17" customFormat="1" x14ac:dyDescent="0.25">
      <c r="A17" s="104"/>
      <c r="B17" s="105"/>
      <c r="C17" s="106"/>
    </row>
    <row r="18" spans="1:10" x14ac:dyDescent="0.25">
      <c r="A18" s="84"/>
      <c r="C18" s="107"/>
    </row>
    <row r="19" spans="1:10" x14ac:dyDescent="0.25">
      <c r="A19" s="84"/>
      <c r="C19" s="85"/>
    </row>
    <row r="20" spans="1:10" x14ac:dyDescent="0.25">
      <c r="A20" s="84"/>
      <c r="C20" s="85"/>
    </row>
    <row r="21" spans="1:10" x14ac:dyDescent="0.25">
      <c r="A21" s="87"/>
      <c r="B21" s="88"/>
      <c r="C21" s="65"/>
    </row>
    <row r="22" spans="1:10" s="17" customFormat="1" x14ac:dyDescent="0.25">
      <c r="A22" s="104"/>
      <c r="B22" s="105"/>
      <c r="C22" s="106"/>
      <c r="D22" s="113" t="s">
        <v>207</v>
      </c>
      <c r="E22" s="113"/>
      <c r="F22" s="113"/>
      <c r="G22" s="113"/>
      <c r="H22" s="113"/>
      <c r="I22" s="113"/>
      <c r="J22" s="113"/>
    </row>
    <row r="23" spans="1:10" s="17" customFormat="1" x14ac:dyDescent="0.25">
      <c r="A23" s="108"/>
      <c r="B23" s="19"/>
      <c r="C23" s="107"/>
    </row>
    <row r="24" spans="1:10" s="17" customFormat="1" x14ac:dyDescent="0.25">
      <c r="A24" s="108"/>
      <c r="B24" s="19"/>
      <c r="C24" s="107"/>
    </row>
    <row r="25" spans="1:10" s="17" customFormat="1" x14ac:dyDescent="0.25">
      <c r="A25" s="108"/>
      <c r="B25" s="19"/>
      <c r="C25" s="107"/>
    </row>
    <row r="26" spans="1:10" s="17" customFormat="1" x14ac:dyDescent="0.25">
      <c r="A26" s="108"/>
      <c r="B26" s="19"/>
      <c r="C26" s="107"/>
    </row>
    <row r="27" spans="1:10" s="17" customFormat="1" x14ac:dyDescent="0.25">
      <c r="A27" s="108"/>
      <c r="B27" s="19"/>
      <c r="C27" s="107"/>
    </row>
    <row r="28" spans="1:10" s="17" customFormat="1" x14ac:dyDescent="0.25">
      <c r="A28" s="114"/>
      <c r="B28" s="115"/>
      <c r="C28" s="109"/>
    </row>
    <row r="29" spans="1:10" s="17" customFormat="1" x14ac:dyDescent="0.25">
      <c r="A29" s="104"/>
      <c r="B29" s="105"/>
      <c r="C29" s="106"/>
    </row>
    <row r="30" spans="1:10" s="17" customFormat="1" x14ac:dyDescent="0.25">
      <c r="A30" s="108"/>
      <c r="B30" s="19"/>
      <c r="C30" s="107"/>
    </row>
    <row r="31" spans="1:10" s="17" customFormat="1" x14ac:dyDescent="0.25">
      <c r="A31" s="108"/>
      <c r="B31" s="19"/>
      <c r="C31" s="107"/>
    </row>
    <row r="32" spans="1:10" x14ac:dyDescent="0.25">
      <c r="A32" s="84"/>
      <c r="C32" s="107"/>
    </row>
    <row r="33" spans="1:3" x14ac:dyDescent="0.25">
      <c r="A33" s="87"/>
      <c r="B33" s="88"/>
      <c r="C33" s="109"/>
    </row>
    <row r="34" spans="1:3" x14ac:dyDescent="0.25">
      <c r="C34" s="9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82"/>
      <c r="B41" s="83"/>
      <c r="C41" s="106"/>
    </row>
    <row r="42" spans="1:3" x14ac:dyDescent="0.25">
      <c r="A42" s="84"/>
      <c r="C42" s="107"/>
    </row>
    <row r="43" spans="1:3" x14ac:dyDescent="0.25">
      <c r="A43" s="84"/>
      <c r="C43" s="107"/>
    </row>
    <row r="44" spans="1:3" x14ac:dyDescent="0.25">
      <c r="A44" s="84"/>
      <c r="C44" s="107"/>
    </row>
    <row r="45" spans="1:3" x14ac:dyDescent="0.25">
      <c r="A45" s="87"/>
      <c r="B45" s="88"/>
      <c r="C45" s="109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6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57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57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00000000-0004-0000-D400-000000000000}"/>
  </hyperlinks>
  <pageMargins left="0.75" right="0.75" top="1" bottom="1" header="0.5" footer="0.5"/>
  <pageSetup orientation="portrait" r:id="rId1"/>
</worksheet>
</file>

<file path=xl/worksheets/sheet1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500-000000000000}">
  <dimension ref="A1:J182"/>
  <sheetViews>
    <sheetView zoomScale="125" zoomScaleNormal="12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9.125" customWidth="1"/>
    <col min="4" max="4" width="15.375" customWidth="1"/>
    <col min="5" max="5" width="32.125" customWidth="1"/>
    <col min="6" max="6" width="22" customWidth="1"/>
  </cols>
  <sheetData>
    <row r="1" spans="1:4" x14ac:dyDescent="0.25">
      <c r="A1" s="5" t="s">
        <v>0</v>
      </c>
      <c r="C1" s="1" t="e">
        <f>'Total Orgs'!#REF!</f>
        <v>#REF!</v>
      </c>
    </row>
    <row r="2" spans="1:4" x14ac:dyDescent="0.25">
      <c r="A2" s="5"/>
    </row>
    <row r="3" spans="1:4" x14ac:dyDescent="0.25">
      <c r="A3" s="6" t="s">
        <v>56</v>
      </c>
    </row>
    <row r="5" spans="1:4" x14ac:dyDescent="0.25">
      <c r="A5" s="4" t="s">
        <v>1</v>
      </c>
      <c r="B5" s="2">
        <f>'Total Orgs'!B158</f>
        <v>5000</v>
      </c>
    </row>
    <row r="6" spans="1:4" x14ac:dyDescent="0.25">
      <c r="A6" s="4" t="s">
        <v>2</v>
      </c>
    </row>
    <row r="7" spans="1:4" x14ac:dyDescent="0.25">
      <c r="A7" s="4" t="s">
        <v>3</v>
      </c>
      <c r="B7" s="2">
        <f>SUM(B26:B123)</f>
        <v>5100</v>
      </c>
    </row>
    <row r="8" spans="1:4" x14ac:dyDescent="0.25">
      <c r="A8" s="4" t="s">
        <v>4</v>
      </c>
      <c r="B8" s="2">
        <f>SUM(B5+B6-B7)</f>
        <v>-100</v>
      </c>
    </row>
    <row r="10" spans="1:4" s="1" customFormat="1" x14ac:dyDescent="0.25">
      <c r="A10" s="7" t="s">
        <v>5</v>
      </c>
      <c r="B10" s="3" t="s">
        <v>6</v>
      </c>
      <c r="C10" s="1" t="s">
        <v>7</v>
      </c>
    </row>
    <row r="11" spans="1:4" x14ac:dyDescent="0.25">
      <c r="C11" s="9" t="s">
        <v>432</v>
      </c>
      <c r="D11" s="133"/>
    </row>
    <row r="12" spans="1:4" x14ac:dyDescent="0.25">
      <c r="C12" t="s">
        <v>433</v>
      </c>
      <c r="D12" s="260"/>
    </row>
    <row r="13" spans="1:4" x14ac:dyDescent="0.25">
      <c r="D13" s="260"/>
    </row>
    <row r="14" spans="1:4" x14ac:dyDescent="0.25">
      <c r="C14" s="9" t="s">
        <v>435</v>
      </c>
    </row>
    <row r="15" spans="1:4" x14ac:dyDescent="0.25">
      <c r="C15" s="169" t="s">
        <v>436</v>
      </c>
    </row>
    <row r="16" spans="1:4" x14ac:dyDescent="0.25">
      <c r="C16" s="169"/>
    </row>
    <row r="17" spans="3:5" x14ac:dyDescent="0.25">
      <c r="C17" s="169" t="s">
        <v>483</v>
      </c>
    </row>
    <row r="18" spans="3:5" x14ac:dyDescent="0.25">
      <c r="C18" s="169"/>
    </row>
    <row r="19" spans="3:5" x14ac:dyDescent="0.25">
      <c r="C19" s="169"/>
    </row>
    <row r="20" spans="3:5" x14ac:dyDescent="0.25">
      <c r="C20" s="9" t="s">
        <v>434</v>
      </c>
    </row>
    <row r="21" spans="3:5" x14ac:dyDescent="0.25">
      <c r="C21" s="169" t="s">
        <v>433</v>
      </c>
    </row>
    <row r="22" spans="3:5" x14ac:dyDescent="0.25">
      <c r="C22" s="169"/>
    </row>
    <row r="23" spans="3:5" x14ac:dyDescent="0.25">
      <c r="C23" s="9" t="s">
        <v>455</v>
      </c>
    </row>
    <row r="24" spans="3:5" x14ac:dyDescent="0.25">
      <c r="C24" s="169" t="s">
        <v>430</v>
      </c>
    </row>
    <row r="25" spans="3:5" x14ac:dyDescent="0.25">
      <c r="C25" s="169"/>
    </row>
    <row r="26" spans="3:5" x14ac:dyDescent="0.25">
      <c r="C26" s="9" t="s">
        <v>441</v>
      </c>
      <c r="D26" s="176">
        <v>300</v>
      </c>
    </row>
    <row r="27" spans="3:5" x14ac:dyDescent="0.25">
      <c r="C27" s="174" t="s">
        <v>442</v>
      </c>
      <c r="D27" s="176">
        <v>148.86000000000001</v>
      </c>
      <c r="E27" t="s">
        <v>639</v>
      </c>
    </row>
    <row r="28" spans="3:5" x14ac:dyDescent="0.25">
      <c r="C28" s="174"/>
      <c r="D28" s="176">
        <v>150.44</v>
      </c>
      <c r="E28" t="s">
        <v>638</v>
      </c>
    </row>
    <row r="29" spans="3:5" x14ac:dyDescent="0.25">
      <c r="C29" s="174"/>
      <c r="D29" s="176">
        <f>D26-D27-D28</f>
        <v>0.69999999999998863</v>
      </c>
    </row>
    <row r="30" spans="3:5" x14ac:dyDescent="0.25">
      <c r="C30" s="174"/>
      <c r="D30" s="176"/>
    </row>
    <row r="31" spans="3:5" x14ac:dyDescent="0.25">
      <c r="C31" s="169"/>
    </row>
    <row r="32" spans="3:5" x14ac:dyDescent="0.25">
      <c r="C32" s="9" t="s">
        <v>437</v>
      </c>
    </row>
    <row r="33" spans="1:10" x14ac:dyDescent="0.25">
      <c r="C33" t="s">
        <v>433</v>
      </c>
    </row>
    <row r="35" spans="1:10" x14ac:dyDescent="0.25">
      <c r="C35" s="9" t="s">
        <v>449</v>
      </c>
    </row>
    <row r="36" spans="1:10" x14ac:dyDescent="0.25">
      <c r="C36" t="s">
        <v>450</v>
      </c>
    </row>
    <row r="38" spans="1:10" x14ac:dyDescent="0.25">
      <c r="C38" s="9" t="s">
        <v>482</v>
      </c>
    </row>
    <row r="39" spans="1:10" x14ac:dyDescent="0.25">
      <c r="C39" t="s">
        <v>481</v>
      </c>
    </row>
    <row r="41" spans="1:10" x14ac:dyDescent="0.25">
      <c r="C41" s="9" t="s">
        <v>438</v>
      </c>
    </row>
    <row r="42" spans="1:10" x14ac:dyDescent="0.25">
      <c r="C42" s="169" t="s">
        <v>430</v>
      </c>
    </row>
    <row r="44" spans="1:10" x14ac:dyDescent="0.25">
      <c r="C44" s="9" t="s">
        <v>431</v>
      </c>
      <c r="D44" s="23"/>
      <c r="E44" s="23"/>
      <c r="F44" s="23"/>
      <c r="G44" s="23"/>
      <c r="H44" s="23"/>
      <c r="I44" s="23"/>
      <c r="J44" s="23"/>
    </row>
    <row r="45" spans="1:10" x14ac:dyDescent="0.25">
      <c r="C45" t="s">
        <v>430</v>
      </c>
      <c r="D45" s="23"/>
      <c r="E45" s="23"/>
      <c r="F45" s="23"/>
      <c r="G45" s="23"/>
      <c r="H45" s="23"/>
      <c r="I45" s="23"/>
      <c r="J45" s="23"/>
    </row>
    <row r="46" spans="1:10" x14ac:dyDescent="0.25">
      <c r="D46" s="23"/>
      <c r="E46" s="23"/>
      <c r="F46" s="23"/>
      <c r="G46" s="23"/>
      <c r="H46" s="23"/>
      <c r="I46" s="23"/>
      <c r="J46" s="23"/>
    </row>
    <row r="47" spans="1:10" x14ac:dyDescent="0.25">
      <c r="B47" s="2">
        <v>2000</v>
      </c>
      <c r="C47" s="9" t="s">
        <v>443</v>
      </c>
      <c r="D47" t="s">
        <v>532</v>
      </c>
      <c r="F47">
        <v>365.85</v>
      </c>
    </row>
    <row r="48" spans="1:10" x14ac:dyDescent="0.25">
      <c r="A48" s="13"/>
      <c r="B48" s="14"/>
      <c r="C48" s="261" t="s">
        <v>444</v>
      </c>
      <c r="F48">
        <v>57.58</v>
      </c>
    </row>
    <row r="49" spans="1:10" x14ac:dyDescent="0.25">
      <c r="A49" s="13"/>
      <c r="B49" s="14"/>
      <c r="C49" s="261"/>
      <c r="D49" s="133">
        <v>2000</v>
      </c>
      <c r="F49">
        <v>119.68</v>
      </c>
    </row>
    <row r="50" spans="1:10" x14ac:dyDescent="0.25">
      <c r="A50" s="13"/>
      <c r="B50" s="14"/>
      <c r="C50" s="261"/>
      <c r="D50" s="134">
        <v>1227.97</v>
      </c>
      <c r="F50">
        <v>24.9</v>
      </c>
    </row>
    <row r="51" spans="1:10" x14ac:dyDescent="0.25">
      <c r="A51" s="13"/>
      <c r="B51" s="14"/>
      <c r="C51" s="261"/>
      <c r="D51" s="133">
        <f>D49-D50</f>
        <v>772.03</v>
      </c>
      <c r="F51">
        <v>7.88</v>
      </c>
    </row>
    <row r="52" spans="1:10" x14ac:dyDescent="0.25">
      <c r="A52" s="13"/>
      <c r="B52" s="14"/>
      <c r="C52" s="261" t="s">
        <v>801</v>
      </c>
      <c r="D52" s="134">
        <v>575.89</v>
      </c>
      <c r="F52">
        <f>SUM(F47:F51)</f>
        <v>575.89</v>
      </c>
    </row>
    <row r="53" spans="1:10" x14ac:dyDescent="0.25">
      <c r="A53" s="13"/>
      <c r="B53" s="14"/>
      <c r="C53" s="261"/>
      <c r="D53" s="133">
        <f>D51-D52</f>
        <v>196.14</v>
      </c>
    </row>
    <row r="54" spans="1:10" x14ac:dyDescent="0.25">
      <c r="A54" s="13"/>
      <c r="B54" s="14"/>
      <c r="C54" s="261" t="s">
        <v>813</v>
      </c>
      <c r="D54" s="134">
        <v>179.44</v>
      </c>
    </row>
    <row r="55" spans="1:10" x14ac:dyDescent="0.25">
      <c r="A55" s="13"/>
      <c r="B55" s="14"/>
      <c r="C55" s="261"/>
      <c r="D55" s="133">
        <f>D53-D54</f>
        <v>16.699999999999989</v>
      </c>
    </row>
    <row r="56" spans="1:10" x14ac:dyDescent="0.25">
      <c r="D56" s="291"/>
      <c r="E56" s="23"/>
      <c r="F56" s="23"/>
      <c r="G56" s="23"/>
      <c r="H56" s="23"/>
      <c r="I56" s="23"/>
      <c r="J56" s="23"/>
    </row>
    <row r="57" spans="1:10" x14ac:dyDescent="0.25">
      <c r="C57" s="9" t="s">
        <v>453</v>
      </c>
      <c r="D57" s="23"/>
      <c r="E57" s="23"/>
      <c r="F57" s="23"/>
      <c r="G57" s="23"/>
      <c r="H57" s="23"/>
      <c r="I57" s="23"/>
      <c r="J57" s="23"/>
    </row>
    <row r="58" spans="1:10" x14ac:dyDescent="0.25">
      <c r="C58" t="s">
        <v>454</v>
      </c>
      <c r="D58" s="23"/>
      <c r="E58" s="23"/>
      <c r="F58" s="23"/>
      <c r="G58" s="23"/>
      <c r="H58" s="23"/>
      <c r="I58" s="23"/>
      <c r="J58" s="23"/>
    </row>
    <row r="59" spans="1:10" x14ac:dyDescent="0.25">
      <c r="A59" s="45"/>
      <c r="C59" s="155"/>
    </row>
    <row r="60" spans="1:10" x14ac:dyDescent="0.25">
      <c r="C60" s="9" t="s">
        <v>439</v>
      </c>
    </row>
    <row r="61" spans="1:10" x14ac:dyDescent="0.25">
      <c r="A61" s="45"/>
      <c r="C61" s="169" t="s">
        <v>440</v>
      </c>
    </row>
    <row r="62" spans="1:10" x14ac:dyDescent="0.25">
      <c r="C62" s="174"/>
    </row>
    <row r="63" spans="1:10" x14ac:dyDescent="0.25">
      <c r="C63" s="17"/>
    </row>
    <row r="64" spans="1:10" x14ac:dyDescent="0.25">
      <c r="C64" s="9" t="s">
        <v>446</v>
      </c>
    </row>
    <row r="65" spans="2:5" x14ac:dyDescent="0.25">
      <c r="C65" t="s">
        <v>445</v>
      </c>
    </row>
    <row r="66" spans="2:5" x14ac:dyDescent="0.25">
      <c r="C66" s="174"/>
    </row>
    <row r="67" spans="2:5" x14ac:dyDescent="0.25">
      <c r="B67" s="2">
        <v>500</v>
      </c>
      <c r="C67" s="9" t="s">
        <v>447</v>
      </c>
      <c r="D67" s="133">
        <v>500</v>
      </c>
    </row>
    <row r="68" spans="2:5" x14ac:dyDescent="0.25">
      <c r="C68" s="174" t="s">
        <v>448</v>
      </c>
      <c r="D68" s="133"/>
    </row>
    <row r="69" spans="2:5" x14ac:dyDescent="0.25">
      <c r="C69" t="s">
        <v>469</v>
      </c>
      <c r="D69" s="133"/>
    </row>
    <row r="70" spans="2:5" x14ac:dyDescent="0.25">
      <c r="C70" t="s">
        <v>536</v>
      </c>
      <c r="D70" s="134">
        <v>238.14</v>
      </c>
    </row>
    <row r="71" spans="2:5" x14ac:dyDescent="0.25">
      <c r="D71" s="133">
        <f>D67-D70</f>
        <v>261.86</v>
      </c>
      <c r="E71">
        <f>596.4-261.86</f>
        <v>334.53999999999996</v>
      </c>
    </row>
    <row r="72" spans="2:5" x14ac:dyDescent="0.25">
      <c r="C72" t="s">
        <v>971</v>
      </c>
      <c r="D72" s="133">
        <v>261.86</v>
      </c>
    </row>
    <row r="73" spans="2:5" x14ac:dyDescent="0.25">
      <c r="D73" s="133">
        <f>D71-D72</f>
        <v>0</v>
      </c>
    </row>
    <row r="75" spans="2:5" x14ac:dyDescent="0.25">
      <c r="C75" s="174"/>
    </row>
    <row r="76" spans="2:5" x14ac:dyDescent="0.25">
      <c r="B76" s="2">
        <v>500</v>
      </c>
      <c r="C76" s="9" t="s">
        <v>525</v>
      </c>
      <c r="D76" s="133">
        <v>500</v>
      </c>
    </row>
    <row r="77" spans="2:5" x14ac:dyDescent="0.25">
      <c r="C77" s="174" t="s">
        <v>526</v>
      </c>
      <c r="D77" s="134">
        <v>500</v>
      </c>
    </row>
    <row r="78" spans="2:5" x14ac:dyDescent="0.25">
      <c r="C78" s="174" t="s">
        <v>527</v>
      </c>
      <c r="D78" s="133">
        <f>D76-D77</f>
        <v>0</v>
      </c>
    </row>
    <row r="79" spans="2:5" x14ac:dyDescent="0.25">
      <c r="C79" s="174" t="s">
        <v>772</v>
      </c>
    </row>
    <row r="80" spans="2:5" x14ac:dyDescent="0.25">
      <c r="C80" s="174" t="s">
        <v>773</v>
      </c>
    </row>
    <row r="81" spans="2:3" x14ac:dyDescent="0.25">
      <c r="C81" s="174"/>
    </row>
    <row r="82" spans="2:3" x14ac:dyDescent="0.25">
      <c r="B82" s="2">
        <v>500</v>
      </c>
      <c r="C82" s="9" t="s">
        <v>882</v>
      </c>
    </row>
    <row r="83" spans="2:3" x14ac:dyDescent="0.25">
      <c r="C83" s="9" t="s">
        <v>881</v>
      </c>
    </row>
    <row r="84" spans="2:3" x14ac:dyDescent="0.25">
      <c r="C84" s="174" t="s">
        <v>526</v>
      </c>
    </row>
    <row r="85" spans="2:3" x14ac:dyDescent="0.25">
      <c r="C85" s="174" t="s">
        <v>883</v>
      </c>
    </row>
    <row r="86" spans="2:3" x14ac:dyDescent="0.25">
      <c r="C86" s="174"/>
    </row>
    <row r="87" spans="2:3" x14ac:dyDescent="0.25">
      <c r="C87" s="174"/>
    </row>
    <row r="88" spans="2:3" x14ac:dyDescent="0.25">
      <c r="B88" s="2">
        <v>500</v>
      </c>
      <c r="C88" s="9" t="s">
        <v>682</v>
      </c>
    </row>
    <row r="89" spans="2:3" x14ac:dyDescent="0.25">
      <c r="C89" s="174" t="s">
        <v>454</v>
      </c>
    </row>
    <row r="90" spans="2:3" x14ac:dyDescent="0.25">
      <c r="C90" s="174" t="s">
        <v>683</v>
      </c>
    </row>
    <row r="91" spans="2:3" x14ac:dyDescent="0.25">
      <c r="C91" s="17"/>
    </row>
    <row r="92" spans="2:3" x14ac:dyDescent="0.25">
      <c r="B92" s="2">
        <v>500</v>
      </c>
      <c r="C92" s="9" t="s">
        <v>684</v>
      </c>
    </row>
    <row r="93" spans="2:3" x14ac:dyDescent="0.25">
      <c r="C93" s="174" t="s">
        <v>685</v>
      </c>
    </row>
    <row r="96" spans="2:3" x14ac:dyDescent="0.25">
      <c r="B96" s="2">
        <v>600</v>
      </c>
      <c r="C96" t="s">
        <v>732</v>
      </c>
    </row>
    <row r="97" spans="3:3" x14ac:dyDescent="0.25">
      <c r="C97" t="s">
        <v>733</v>
      </c>
    </row>
    <row r="98" spans="3:3" x14ac:dyDescent="0.25">
      <c r="C98" s="17"/>
    </row>
    <row r="99" spans="3:3" x14ac:dyDescent="0.25">
      <c r="C99" s="17"/>
    </row>
    <row r="100" spans="3:3" x14ac:dyDescent="0.25">
      <c r="C100" s="17"/>
    </row>
    <row r="101" spans="3:3" x14ac:dyDescent="0.25">
      <c r="C101" s="9"/>
    </row>
    <row r="104" spans="3:3" x14ac:dyDescent="0.25">
      <c r="C104" s="17"/>
    </row>
    <row r="105" spans="3:3" x14ac:dyDescent="0.25">
      <c r="C105" s="17"/>
    </row>
    <row r="106" spans="3:3" x14ac:dyDescent="0.25">
      <c r="C106" s="9"/>
    </row>
    <row r="111" spans="3:3" x14ac:dyDescent="0.25">
      <c r="C111" s="17"/>
    </row>
    <row r="112" spans="3:3" x14ac:dyDescent="0.25">
      <c r="C112" s="17"/>
    </row>
    <row r="113" spans="3:5" x14ac:dyDescent="0.25">
      <c r="C113" s="9"/>
      <c r="D113" s="176"/>
    </row>
    <row r="115" spans="3:5" x14ac:dyDescent="0.25">
      <c r="E115" s="4"/>
    </row>
    <row r="119" spans="3:5" x14ac:dyDescent="0.25">
      <c r="C119" s="185"/>
      <c r="D119" s="185"/>
    </row>
    <row r="120" spans="3:5" x14ac:dyDescent="0.25">
      <c r="C120" s="55"/>
      <c r="D120" s="2"/>
    </row>
    <row r="121" spans="3:5" x14ac:dyDescent="0.25">
      <c r="C121" s="17"/>
    </row>
    <row r="123" spans="3:5" x14ac:dyDescent="0.25">
      <c r="C123" s="9"/>
    </row>
    <row r="129" spans="3:5" x14ac:dyDescent="0.25">
      <c r="C129" s="9"/>
    </row>
    <row r="136" spans="3:5" x14ac:dyDescent="0.25">
      <c r="C136" s="9"/>
    </row>
    <row r="137" spans="3:5" x14ac:dyDescent="0.25">
      <c r="D137" s="176"/>
    </row>
    <row r="139" spans="3:5" x14ac:dyDescent="0.25">
      <c r="E139" s="176"/>
    </row>
    <row r="141" spans="3:5" x14ac:dyDescent="0.25">
      <c r="D141" s="185"/>
    </row>
    <row r="143" spans="3:5" x14ac:dyDescent="0.25">
      <c r="C143" s="55"/>
      <c r="D143" s="2"/>
    </row>
    <row r="145" spans="3:5" x14ac:dyDescent="0.25">
      <c r="E145" s="176"/>
    </row>
    <row r="146" spans="3:5" x14ac:dyDescent="0.25">
      <c r="C146" s="9"/>
      <c r="D146" s="134"/>
      <c r="E146" s="178"/>
    </row>
    <row r="147" spans="3:5" x14ac:dyDescent="0.25">
      <c r="D147" s="2"/>
    </row>
    <row r="148" spans="3:5" x14ac:dyDescent="0.25">
      <c r="C148" s="155"/>
    </row>
    <row r="153" spans="3:5" x14ac:dyDescent="0.25">
      <c r="C153" s="9"/>
      <c r="E153" s="10"/>
    </row>
    <row r="155" spans="3:5" x14ac:dyDescent="0.25">
      <c r="C155" s="180"/>
    </row>
    <row r="158" spans="3:5" x14ac:dyDescent="0.25">
      <c r="C158" s="9"/>
    </row>
    <row r="161" spans="3:4" x14ac:dyDescent="0.25">
      <c r="C161" s="185"/>
      <c r="D161" s="185"/>
    </row>
    <row r="162" spans="3:4" x14ac:dyDescent="0.25">
      <c r="C162" s="55"/>
      <c r="D162" s="2"/>
    </row>
    <row r="163" spans="3:4" x14ac:dyDescent="0.25">
      <c r="C163" s="129"/>
      <c r="D163" s="2"/>
    </row>
    <row r="164" spans="3:4" x14ac:dyDescent="0.25">
      <c r="C164" s="55"/>
      <c r="D164" s="2"/>
    </row>
    <row r="167" spans="3:4" x14ac:dyDescent="0.25">
      <c r="C167" s="9"/>
    </row>
    <row r="173" spans="3:4" x14ac:dyDescent="0.25">
      <c r="C173" s="9"/>
    </row>
    <row r="175" spans="3:4" x14ac:dyDescent="0.25">
      <c r="C175" s="155"/>
    </row>
    <row r="180" spans="3:3" x14ac:dyDescent="0.25">
      <c r="C180" s="9"/>
    </row>
    <row r="182" spans="3:3" x14ac:dyDescent="0.25">
      <c r="C182" s="155"/>
    </row>
  </sheetData>
  <hyperlinks>
    <hyperlink ref="A1" location="'Total Orgs'!A1" display="Total Organizations" xr:uid="{00000000-0004-0000-D500-000000000000}"/>
  </hyperlinks>
  <pageMargins left="0.75" right="0.75" top="1" bottom="1" header="0.5" footer="0.5"/>
  <pageSetup orientation="portrait" horizontalDpi="4294967292" verticalDpi="4294967292" r:id="rId1"/>
  <legacyDrawing r:id="rId2"/>
</worksheet>
</file>

<file path=xl/worksheets/sheet1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60CD2-584D-4555-8EF4-9B0C10B1E405}">
  <dimension ref="A1:Y53"/>
  <sheetViews>
    <sheetView workbookViewId="0">
      <selection activeCell="G9" sqref="G9"/>
    </sheetView>
  </sheetViews>
  <sheetFormatPr defaultRowHeight="15.75" x14ac:dyDescent="0.25"/>
  <cols>
    <col min="1" max="1" width="35.375" customWidth="1"/>
  </cols>
  <sheetData>
    <row r="1" spans="1:13" ht="21" x14ac:dyDescent="0.35">
      <c r="A1" s="259" t="s">
        <v>426</v>
      </c>
    </row>
    <row r="2" spans="1:13" x14ac:dyDescent="0.25">
      <c r="A2" t="s">
        <v>427</v>
      </c>
    </row>
    <row r="6" spans="1:13" s="239" customFormat="1" ht="20.100000000000001" customHeight="1" x14ac:dyDescent="0.25">
      <c r="A6" s="245" t="s">
        <v>356</v>
      </c>
      <c r="B6" s="229"/>
      <c r="C6"/>
      <c r="D6"/>
      <c r="E6"/>
      <c r="F6"/>
      <c r="G6" s="232"/>
      <c r="H6" s="247" t="s">
        <v>232</v>
      </c>
      <c r="I6" s="234" t="s">
        <v>232</v>
      </c>
      <c r="J6" s="235"/>
      <c r="K6" s="236"/>
      <c r="L6" s="237">
        <v>1</v>
      </c>
      <c r="M6" s="238"/>
    </row>
    <row r="7" spans="1:13" s="239" customFormat="1" ht="20.100000000000001" customHeight="1" x14ac:dyDescent="0.25">
      <c r="A7" s="241" t="s">
        <v>377</v>
      </c>
      <c r="B7" s="229"/>
      <c r="C7"/>
      <c r="D7"/>
      <c r="E7"/>
      <c r="F7"/>
      <c r="G7" s="232" t="s">
        <v>80</v>
      </c>
      <c r="H7" s="247"/>
      <c r="I7" s="234"/>
      <c r="J7" s="235"/>
      <c r="K7" s="236"/>
      <c r="L7" s="237">
        <v>1</v>
      </c>
      <c r="M7" s="238"/>
    </row>
    <row r="8" spans="1:13" s="239" customFormat="1" ht="20.100000000000001" customHeight="1" x14ac:dyDescent="0.25">
      <c r="A8" s="241" t="s">
        <v>144</v>
      </c>
      <c r="B8" s="229"/>
      <c r="C8"/>
      <c r="D8"/>
      <c r="E8"/>
      <c r="F8"/>
      <c r="G8" s="232" t="s">
        <v>166</v>
      </c>
      <c r="H8" s="235"/>
      <c r="I8" s="234"/>
      <c r="J8" s="235"/>
      <c r="K8" s="236"/>
      <c r="L8" s="237">
        <v>1</v>
      </c>
      <c r="M8" s="238"/>
    </row>
    <row r="9" spans="1:13" s="239" customFormat="1" ht="20.100000000000001" customHeight="1" x14ac:dyDescent="0.25">
      <c r="A9" s="245" t="s">
        <v>284</v>
      </c>
      <c r="B9" s="229"/>
      <c r="C9"/>
      <c r="D9"/>
      <c r="E9"/>
      <c r="F9"/>
      <c r="G9" s="232" t="s">
        <v>293</v>
      </c>
      <c r="H9" s="246"/>
      <c r="I9" s="234"/>
      <c r="J9" s="235"/>
      <c r="K9" s="236"/>
      <c r="L9" s="237">
        <v>1</v>
      </c>
      <c r="M9" s="238"/>
    </row>
    <row r="10" spans="1:13" s="239" customFormat="1" ht="20.100000000000001" customHeight="1" x14ac:dyDescent="0.25">
      <c r="A10" s="241" t="s">
        <v>230</v>
      </c>
      <c r="B10" s="229">
        <v>0</v>
      </c>
      <c r="C10"/>
      <c r="D10"/>
      <c r="E10"/>
      <c r="F10"/>
      <c r="G10" s="232"/>
      <c r="H10" s="246"/>
      <c r="I10" s="234"/>
      <c r="J10" s="235"/>
      <c r="K10" s="236"/>
      <c r="L10" s="237">
        <v>1</v>
      </c>
      <c r="M10" s="238" t="s">
        <v>357</v>
      </c>
    </row>
    <row r="11" spans="1:13" s="239" customFormat="1" ht="20.100000000000001" customHeight="1" x14ac:dyDescent="0.25">
      <c r="A11" s="245" t="s">
        <v>261</v>
      </c>
      <c r="B11" s="229">
        <v>0</v>
      </c>
      <c r="C11"/>
      <c r="D11"/>
      <c r="E11"/>
      <c r="F11"/>
      <c r="G11" s="232"/>
      <c r="H11" s="246"/>
      <c r="I11" s="234"/>
      <c r="J11" s="235"/>
      <c r="K11" s="236"/>
      <c r="L11" s="237">
        <v>1</v>
      </c>
      <c r="M11" s="238">
        <v>21</v>
      </c>
    </row>
    <row r="12" spans="1:13" s="239" customFormat="1" ht="20.100000000000001" customHeight="1" x14ac:dyDescent="0.25">
      <c r="A12" s="245" t="s">
        <v>385</v>
      </c>
      <c r="B12" s="229">
        <v>0</v>
      </c>
      <c r="C12"/>
      <c r="D12"/>
      <c r="E12"/>
      <c r="F12"/>
      <c r="G12" s="232"/>
      <c r="H12" s="233"/>
      <c r="I12" s="234"/>
      <c r="J12" s="235"/>
      <c r="K12" s="236"/>
      <c r="L12" s="237"/>
      <c r="M12" s="238"/>
    </row>
    <row r="13" spans="1:13" s="239" customFormat="1" ht="20.100000000000001" customHeight="1" x14ac:dyDescent="0.25">
      <c r="A13" s="248" t="s">
        <v>221</v>
      </c>
      <c r="B13" s="229">
        <v>0</v>
      </c>
      <c r="C13"/>
      <c r="D13"/>
      <c r="E13"/>
      <c r="F13"/>
      <c r="G13" s="232" t="s">
        <v>295</v>
      </c>
      <c r="H13" s="233"/>
      <c r="I13" s="234"/>
      <c r="J13" s="235"/>
      <c r="K13" s="236"/>
      <c r="L13" s="237">
        <v>1</v>
      </c>
      <c r="M13" s="238"/>
    </row>
    <row r="14" spans="1:13" s="239" customFormat="1" ht="36.75" customHeight="1" x14ac:dyDescent="0.25">
      <c r="A14" s="228" t="s">
        <v>378</v>
      </c>
      <c r="B14" s="229">
        <v>0</v>
      </c>
      <c r="C14"/>
      <c r="D14"/>
      <c r="E14"/>
      <c r="F14"/>
      <c r="G14" s="232" t="s">
        <v>137</v>
      </c>
      <c r="H14" s="233"/>
      <c r="I14" s="234"/>
      <c r="J14" s="235"/>
      <c r="K14" s="236"/>
      <c r="L14" s="237">
        <v>1</v>
      </c>
      <c r="M14" s="238"/>
    </row>
    <row r="15" spans="1:13" s="239" customFormat="1" ht="20.100000000000001" customHeight="1" x14ac:dyDescent="0.25">
      <c r="A15" s="245" t="s">
        <v>339</v>
      </c>
      <c r="B15" s="229">
        <v>0</v>
      </c>
      <c r="C15"/>
      <c r="D15"/>
      <c r="E15"/>
      <c r="F15"/>
      <c r="G15" s="232"/>
      <c r="H15" s="235"/>
      <c r="I15" s="234"/>
      <c r="J15" s="235"/>
      <c r="K15" s="236"/>
      <c r="L15" s="237">
        <v>1</v>
      </c>
      <c r="M15" s="238"/>
    </row>
    <row r="16" spans="1:13" s="239" customFormat="1" ht="20.100000000000001" customHeight="1" x14ac:dyDescent="0.25">
      <c r="A16" s="241" t="s">
        <v>69</v>
      </c>
      <c r="B16" s="229"/>
      <c r="C16"/>
      <c r="D16"/>
      <c r="E16"/>
      <c r="F16"/>
      <c r="G16" s="232" t="s">
        <v>93</v>
      </c>
      <c r="H16" s="233"/>
      <c r="I16" s="234"/>
      <c r="J16" s="235"/>
      <c r="K16" s="236"/>
      <c r="L16" s="237">
        <v>1</v>
      </c>
      <c r="M16" s="238"/>
    </row>
    <row r="17" spans="1:17" s="239" customFormat="1" ht="20.100000000000001" customHeight="1" x14ac:dyDescent="0.25">
      <c r="A17" s="245" t="s">
        <v>371</v>
      </c>
      <c r="B17" s="229">
        <v>0</v>
      </c>
      <c r="C17"/>
      <c r="D17"/>
      <c r="E17"/>
      <c r="F17"/>
      <c r="G17" s="232" t="s">
        <v>373</v>
      </c>
      <c r="H17" s="247" t="s">
        <v>232</v>
      </c>
      <c r="I17" s="234" t="s">
        <v>232</v>
      </c>
      <c r="J17" s="235"/>
      <c r="K17" s="236"/>
      <c r="L17" s="237"/>
      <c r="M17" s="238"/>
    </row>
    <row r="18" spans="1:17" s="239" customFormat="1" ht="20.100000000000001" customHeight="1" x14ac:dyDescent="0.25">
      <c r="A18" s="241" t="s">
        <v>170</v>
      </c>
      <c r="B18" s="229">
        <v>0</v>
      </c>
      <c r="C18"/>
      <c r="D18"/>
      <c r="E18"/>
      <c r="F18"/>
      <c r="G18" s="232" t="s">
        <v>176</v>
      </c>
      <c r="H18" s="243" t="s">
        <v>232</v>
      </c>
      <c r="I18" s="234" t="s">
        <v>232</v>
      </c>
      <c r="J18" s="235"/>
      <c r="K18" s="236"/>
      <c r="L18" s="237">
        <v>1</v>
      </c>
      <c r="M18" s="238"/>
    </row>
    <row r="19" spans="1:17" s="239" customFormat="1" ht="20.100000000000001" customHeight="1" x14ac:dyDescent="0.25">
      <c r="A19" s="245" t="s">
        <v>265</v>
      </c>
      <c r="B19" s="229">
        <v>0</v>
      </c>
      <c r="C19"/>
      <c r="D19"/>
      <c r="E19"/>
      <c r="F19"/>
      <c r="G19" s="232"/>
      <c r="H19" s="244" t="s">
        <v>232</v>
      </c>
      <c r="I19" s="234" t="s">
        <v>232</v>
      </c>
      <c r="J19" s="235"/>
      <c r="K19" s="236"/>
      <c r="L19" s="237">
        <v>1</v>
      </c>
      <c r="M19" s="238"/>
    </row>
    <row r="20" spans="1:17" s="239" customFormat="1" ht="20.100000000000001" customHeight="1" x14ac:dyDescent="0.25">
      <c r="A20" s="245" t="s">
        <v>307</v>
      </c>
      <c r="B20" s="229">
        <v>0</v>
      </c>
      <c r="C20"/>
      <c r="D20"/>
      <c r="E20"/>
      <c r="F20"/>
      <c r="G20" s="232"/>
      <c r="H20" s="243" t="s">
        <v>232</v>
      </c>
      <c r="I20" s="234" t="s">
        <v>232</v>
      </c>
      <c r="J20" s="235"/>
      <c r="K20" s="236"/>
      <c r="L20" s="237">
        <v>1</v>
      </c>
      <c r="M20" s="238"/>
    </row>
    <row r="21" spans="1:17" s="239" customFormat="1" ht="20.100000000000001" customHeight="1" x14ac:dyDescent="0.25">
      <c r="A21" s="241" t="s">
        <v>193</v>
      </c>
      <c r="B21" s="229">
        <v>0</v>
      </c>
      <c r="C21"/>
      <c r="D21"/>
      <c r="E21"/>
      <c r="F21"/>
      <c r="G21" s="232" t="s">
        <v>299</v>
      </c>
      <c r="H21" s="247" t="s">
        <v>232</v>
      </c>
      <c r="I21" s="234" t="s">
        <v>232</v>
      </c>
      <c r="J21" s="235"/>
      <c r="K21" s="236"/>
      <c r="L21" s="237">
        <v>1</v>
      </c>
      <c r="M21" s="238"/>
    </row>
    <row r="22" spans="1:17" s="257" customFormat="1" ht="20.100000000000001" customHeight="1" x14ac:dyDescent="0.25">
      <c r="A22" s="245" t="s">
        <v>267</v>
      </c>
      <c r="B22" s="254">
        <v>0</v>
      </c>
      <c r="C22"/>
      <c r="D22"/>
      <c r="E22"/>
      <c r="F22"/>
      <c r="G22" s="255"/>
      <c r="H22" s="246"/>
      <c r="I22" s="234"/>
      <c r="J22" s="235"/>
      <c r="K22" s="236"/>
      <c r="L22" s="237">
        <v>1</v>
      </c>
      <c r="M22" s="256"/>
    </row>
    <row r="23" spans="1:17" s="239" customFormat="1" ht="20.100000000000001" customHeight="1" x14ac:dyDescent="0.25">
      <c r="A23" s="241" t="s">
        <v>66</v>
      </c>
      <c r="B23" s="229"/>
      <c r="C23"/>
      <c r="D23"/>
      <c r="E23"/>
      <c r="F23"/>
      <c r="G23" s="232" t="s">
        <v>104</v>
      </c>
      <c r="H23" s="243" t="s">
        <v>232</v>
      </c>
      <c r="I23" s="234" t="s">
        <v>232</v>
      </c>
      <c r="J23" s="235"/>
      <c r="K23" s="236"/>
      <c r="L23" s="237">
        <v>1</v>
      </c>
      <c r="M23" s="238"/>
    </row>
    <row r="24" spans="1:17" s="239" customFormat="1" ht="20.100000000000001" customHeight="1" x14ac:dyDescent="0.25">
      <c r="A24" s="245" t="s">
        <v>270</v>
      </c>
      <c r="B24" s="229">
        <v>0</v>
      </c>
      <c r="C24"/>
      <c r="D24"/>
      <c r="E24"/>
      <c r="F24"/>
      <c r="G24" s="232"/>
      <c r="H24" s="243" t="s">
        <v>232</v>
      </c>
      <c r="I24" s="234" t="s">
        <v>232</v>
      </c>
      <c r="J24" s="235"/>
      <c r="K24" s="236"/>
      <c r="L24" s="237">
        <v>1</v>
      </c>
      <c r="M24" s="238">
        <v>21</v>
      </c>
    </row>
    <row r="25" spans="1:17" s="239" customFormat="1" ht="20.100000000000001" customHeight="1" x14ac:dyDescent="0.25">
      <c r="A25" s="241" t="s">
        <v>226</v>
      </c>
      <c r="B25" s="229">
        <v>0</v>
      </c>
      <c r="C25"/>
      <c r="D25"/>
      <c r="E25"/>
      <c r="F25"/>
      <c r="G25" s="232" t="s">
        <v>305</v>
      </c>
      <c r="H25" s="247" t="s">
        <v>232</v>
      </c>
      <c r="I25" s="234" t="s">
        <v>232</v>
      </c>
      <c r="J25" s="235"/>
      <c r="K25" s="236"/>
      <c r="L25" s="237">
        <v>1</v>
      </c>
      <c r="M25" s="238"/>
    </row>
    <row r="26" spans="1:17" s="239" customFormat="1" ht="20.100000000000001" customHeight="1" x14ac:dyDescent="0.25">
      <c r="A26" s="245" t="s">
        <v>310</v>
      </c>
      <c r="B26" s="229">
        <v>0</v>
      </c>
      <c r="C26"/>
      <c r="D26"/>
      <c r="E26"/>
      <c r="F26"/>
      <c r="G26" s="232"/>
      <c r="H26" s="246"/>
      <c r="I26" s="234"/>
      <c r="J26" s="235"/>
      <c r="K26" s="236"/>
      <c r="L26" s="237">
        <v>1</v>
      </c>
      <c r="M26" s="238"/>
    </row>
    <row r="27" spans="1:17" s="239" customFormat="1" ht="20.100000000000001" customHeight="1" x14ac:dyDescent="0.25">
      <c r="A27" s="245" t="s">
        <v>272</v>
      </c>
      <c r="B27" s="229">
        <v>0</v>
      </c>
      <c r="C27"/>
      <c r="D27"/>
      <c r="E27"/>
      <c r="F27"/>
      <c r="G27" s="232" t="s">
        <v>306</v>
      </c>
      <c r="H27" s="243" t="s">
        <v>232</v>
      </c>
      <c r="I27" s="234" t="s">
        <v>232</v>
      </c>
      <c r="J27" s="235"/>
      <c r="K27" s="236"/>
      <c r="L27" s="237">
        <v>1</v>
      </c>
      <c r="M27" s="238" t="s">
        <v>361</v>
      </c>
    </row>
    <row r="28" spans="1:17" s="239" customFormat="1" ht="20.100000000000001" customHeight="1" x14ac:dyDescent="0.25">
      <c r="A28" s="245" t="s">
        <v>314</v>
      </c>
      <c r="B28" s="229">
        <v>0</v>
      </c>
      <c r="C28"/>
      <c r="D28"/>
      <c r="E28"/>
      <c r="F28"/>
      <c r="G28" s="232"/>
      <c r="H28" s="250"/>
      <c r="I28" s="251"/>
      <c r="J28" s="252"/>
      <c r="K28" s="253"/>
      <c r="L28" s="237">
        <v>1</v>
      </c>
      <c r="M28" s="238">
        <v>21</v>
      </c>
    </row>
    <row r="29" spans="1:17" s="239" customFormat="1" ht="20.100000000000001" customHeight="1" x14ac:dyDescent="0.25">
      <c r="A29" s="245" t="s">
        <v>273</v>
      </c>
      <c r="B29" s="229"/>
      <c r="C29"/>
      <c r="D29"/>
      <c r="E29"/>
      <c r="F29"/>
      <c r="G29" s="232"/>
      <c r="H29" s="246"/>
      <c r="I29" s="234"/>
      <c r="J29" s="235"/>
      <c r="K29" s="236"/>
      <c r="L29" s="237">
        <v>1</v>
      </c>
      <c r="M29" s="238" t="s">
        <v>362</v>
      </c>
    </row>
    <row r="30" spans="1:17" s="38" customFormat="1" x14ac:dyDescent="0.25">
      <c r="A30" s="146" t="s">
        <v>290</v>
      </c>
      <c r="B30" s="121"/>
      <c r="C30"/>
      <c r="D30"/>
      <c r="E30"/>
      <c r="F30"/>
      <c r="G30" s="160"/>
      <c r="H30" s="163" t="s">
        <v>232</v>
      </c>
      <c r="I30" s="161" t="s">
        <v>232</v>
      </c>
      <c r="J30" s="158"/>
      <c r="K30" s="202"/>
      <c r="L30" s="166">
        <v>1</v>
      </c>
      <c r="M30" s="149"/>
      <c r="N30" s="126"/>
      <c r="O30" s="126"/>
      <c r="P30" s="126"/>
      <c r="Q30" s="126"/>
    </row>
    <row r="31" spans="1:17" s="226" customFormat="1" x14ac:dyDescent="0.25">
      <c r="A31" s="240" t="s">
        <v>227</v>
      </c>
      <c r="B31" s="215">
        <v>0</v>
      </c>
      <c r="C31"/>
      <c r="D31"/>
      <c r="E31"/>
      <c r="F31"/>
      <c r="G31" s="221"/>
      <c r="H31" s="220"/>
      <c r="I31" s="221"/>
      <c r="J31" s="222"/>
      <c r="K31" s="223"/>
      <c r="L31" s="224">
        <v>1</v>
      </c>
      <c r="M31" s="225" t="s">
        <v>357</v>
      </c>
    </row>
    <row r="32" spans="1:17" s="226" customFormat="1" x14ac:dyDescent="0.25">
      <c r="A32" s="258" t="s">
        <v>274</v>
      </c>
      <c r="B32" s="215">
        <v>0</v>
      </c>
      <c r="C32"/>
      <c r="D32"/>
      <c r="E32"/>
      <c r="F32"/>
      <c r="G32" s="221"/>
      <c r="H32" s="220"/>
      <c r="I32" s="221"/>
      <c r="J32" s="222"/>
      <c r="K32" s="223"/>
      <c r="L32" s="224">
        <v>1</v>
      </c>
      <c r="M32" s="225">
        <v>21</v>
      </c>
    </row>
    <row r="33" spans="1:25" s="38" customFormat="1" x14ac:dyDescent="0.25">
      <c r="A33" s="122" t="s">
        <v>197</v>
      </c>
      <c r="B33" s="121">
        <v>0</v>
      </c>
      <c r="C33" s="121"/>
      <c r="D33" s="123">
        <v>0</v>
      </c>
      <c r="E33" s="121"/>
      <c r="F33" s="159"/>
      <c r="G33" s="161" t="s">
        <v>198</v>
      </c>
      <c r="H33" s="158"/>
      <c r="I33" s="161"/>
      <c r="J33" s="158"/>
      <c r="K33" s="202"/>
      <c r="L33" s="168" t="s">
        <v>324</v>
      </c>
      <c r="M33" s="149"/>
      <c r="N33" s="126"/>
      <c r="O33" s="126"/>
      <c r="P33" s="126"/>
      <c r="Q33" s="126"/>
    </row>
    <row r="34" spans="1:25" s="239" customFormat="1" x14ac:dyDescent="0.25">
      <c r="A34" s="248" t="s">
        <v>343</v>
      </c>
      <c r="B34" s="229"/>
      <c r="C34"/>
      <c r="D34"/>
      <c r="E34"/>
      <c r="F34"/>
      <c r="G34" s="232"/>
      <c r="H34" s="235" t="s">
        <v>232</v>
      </c>
      <c r="I34" s="234"/>
      <c r="J34" s="235"/>
      <c r="K34" s="236"/>
      <c r="L34" s="237">
        <v>1</v>
      </c>
      <c r="M34" s="238"/>
    </row>
    <row r="35" spans="1:25" s="239" customFormat="1" ht="31.5" x14ac:dyDescent="0.25">
      <c r="A35" s="241" t="s">
        <v>199</v>
      </c>
      <c r="B35" s="229"/>
      <c r="C35"/>
      <c r="D35"/>
      <c r="E35"/>
      <c r="F35"/>
      <c r="G35" s="232"/>
      <c r="H35" s="243" t="s">
        <v>232</v>
      </c>
      <c r="I35" s="234" t="s">
        <v>232</v>
      </c>
      <c r="J35" s="235"/>
      <c r="K35" s="236"/>
      <c r="L35" s="237">
        <v>1</v>
      </c>
      <c r="M35" s="238"/>
    </row>
    <row r="36" spans="1:25" s="239" customFormat="1" ht="20.100000000000001" customHeight="1" x14ac:dyDescent="0.25">
      <c r="A36" s="245" t="s">
        <v>327</v>
      </c>
      <c r="B36" s="229"/>
      <c r="C36"/>
      <c r="D36"/>
      <c r="E36"/>
      <c r="F36"/>
      <c r="G36" s="232"/>
      <c r="H36" s="247" t="s">
        <v>232</v>
      </c>
      <c r="I36" s="234" t="s">
        <v>232</v>
      </c>
      <c r="J36" s="235"/>
      <c r="K36" s="236"/>
      <c r="L36" s="237">
        <v>1</v>
      </c>
      <c r="M36" s="238"/>
    </row>
    <row r="37" spans="1:25" s="239" customFormat="1" ht="31.5" x14ac:dyDescent="0.25">
      <c r="A37" s="241" t="s">
        <v>215</v>
      </c>
      <c r="B37" s="229"/>
      <c r="C37"/>
      <c r="D37"/>
      <c r="E37"/>
      <c r="F37"/>
      <c r="G37" s="232" t="s">
        <v>233</v>
      </c>
      <c r="H37" s="243" t="s">
        <v>232</v>
      </c>
      <c r="I37" s="234" t="s">
        <v>232</v>
      </c>
      <c r="J37" s="235"/>
      <c r="K37" s="236"/>
      <c r="L37" s="237">
        <v>1</v>
      </c>
      <c r="M37" s="238"/>
    </row>
    <row r="38" spans="1:25" s="239" customFormat="1" ht="20.100000000000001" customHeight="1" x14ac:dyDescent="0.25">
      <c r="A38" s="245" t="s">
        <v>347</v>
      </c>
      <c r="B38" s="229"/>
      <c r="C38"/>
      <c r="D38"/>
      <c r="E38"/>
      <c r="F38"/>
      <c r="G38" s="232"/>
      <c r="H38" s="246"/>
      <c r="I38" s="234"/>
      <c r="J38" s="235"/>
      <c r="K38" s="236"/>
      <c r="L38" s="237">
        <v>1</v>
      </c>
      <c r="M38" s="238"/>
    </row>
    <row r="39" spans="1:25" s="239" customFormat="1" ht="20.100000000000001" customHeight="1" x14ac:dyDescent="0.25">
      <c r="A39" s="245" t="s">
        <v>277</v>
      </c>
      <c r="B39" s="229"/>
      <c r="C39"/>
      <c r="D39"/>
      <c r="E39"/>
      <c r="F39"/>
      <c r="G39" s="232"/>
      <c r="H39" s="246"/>
      <c r="I39" s="234"/>
      <c r="J39" s="235"/>
      <c r="K39" s="236"/>
      <c r="L39" s="237">
        <v>1</v>
      </c>
      <c r="M39" s="238"/>
    </row>
    <row r="40" spans="1:25" s="239" customFormat="1" ht="20.100000000000001" customHeight="1" x14ac:dyDescent="0.25">
      <c r="A40" s="245" t="s">
        <v>388</v>
      </c>
      <c r="B40" s="229"/>
      <c r="C40"/>
      <c r="D40"/>
      <c r="E40"/>
      <c r="F40"/>
      <c r="G40" s="232"/>
      <c r="H40" s="243" t="s">
        <v>232</v>
      </c>
      <c r="I40" s="234" t="s">
        <v>232</v>
      </c>
      <c r="J40" s="235"/>
      <c r="K40" s="236"/>
      <c r="L40" s="237"/>
      <c r="M40" s="238"/>
    </row>
    <row r="41" spans="1:25" s="239" customFormat="1" ht="20.100000000000001" customHeight="1" x14ac:dyDescent="0.25">
      <c r="A41" s="241" t="s">
        <v>161</v>
      </c>
      <c r="B41" s="229"/>
      <c r="C41"/>
      <c r="D41"/>
      <c r="E41"/>
      <c r="F41"/>
      <c r="G41" s="232" t="s">
        <v>205</v>
      </c>
      <c r="H41" s="247" t="s">
        <v>232</v>
      </c>
      <c r="I41" s="234" t="s">
        <v>232</v>
      </c>
      <c r="J41" s="235"/>
      <c r="K41" s="236"/>
      <c r="L41" s="237">
        <v>1</v>
      </c>
      <c r="M41" s="238"/>
    </row>
    <row r="42" spans="1:25" s="239" customFormat="1" ht="20.100000000000001" customHeight="1" x14ac:dyDescent="0.25">
      <c r="A42" s="248" t="s">
        <v>330</v>
      </c>
      <c r="B42" s="229">
        <v>0</v>
      </c>
      <c r="C42"/>
      <c r="D42"/>
      <c r="E42"/>
      <c r="F42"/>
      <c r="G42" s="232" t="s">
        <v>96</v>
      </c>
      <c r="H42" s="233"/>
      <c r="I42" s="234"/>
      <c r="J42" s="235"/>
      <c r="K42" s="236"/>
      <c r="L42" s="249" t="s">
        <v>329</v>
      </c>
      <c r="M42" s="238"/>
    </row>
    <row r="43" spans="1:25" s="239" customFormat="1" ht="20.100000000000001" customHeight="1" x14ac:dyDescent="0.25">
      <c r="A43" s="245" t="s">
        <v>311</v>
      </c>
      <c r="B43" s="229"/>
      <c r="C43"/>
      <c r="D43"/>
      <c r="E43"/>
      <c r="F43"/>
      <c r="G43" s="232"/>
      <c r="H43" s="243" t="s">
        <v>232</v>
      </c>
      <c r="I43" s="234" t="s">
        <v>232</v>
      </c>
      <c r="J43" s="235"/>
      <c r="K43" s="236"/>
      <c r="L43" s="237">
        <v>1</v>
      </c>
      <c r="M43" s="238"/>
    </row>
    <row r="44" spans="1:25" s="239" customFormat="1" ht="20.100000000000001" customHeight="1" x14ac:dyDescent="0.25">
      <c r="A44" s="245" t="s">
        <v>312</v>
      </c>
      <c r="B44" s="229">
        <v>0</v>
      </c>
      <c r="C44"/>
      <c r="D44"/>
      <c r="E44"/>
      <c r="F44"/>
      <c r="G44" s="232"/>
      <c r="H44" s="246"/>
      <c r="I44" s="234"/>
      <c r="J44" s="235"/>
      <c r="K44" s="236"/>
      <c r="L44" s="237">
        <v>1</v>
      </c>
      <c r="M44" s="238">
        <v>21</v>
      </c>
    </row>
    <row r="45" spans="1:25" s="239" customFormat="1" ht="20.100000000000001" customHeight="1" x14ac:dyDescent="0.25">
      <c r="A45" s="241" t="s">
        <v>155</v>
      </c>
      <c r="B45" s="229"/>
      <c r="C45"/>
      <c r="D45"/>
      <c r="E45"/>
      <c r="F45"/>
      <c r="G45" s="232" t="s">
        <v>153</v>
      </c>
      <c r="H45" s="243" t="s">
        <v>232</v>
      </c>
      <c r="I45" s="234" t="s">
        <v>232</v>
      </c>
      <c r="J45" s="235"/>
      <c r="K45" s="236"/>
      <c r="L45" s="237">
        <v>1</v>
      </c>
      <c r="M45" s="238"/>
    </row>
    <row r="46" spans="1:25" s="38" customFormat="1" ht="20.100000000000001" customHeight="1" x14ac:dyDescent="0.25">
      <c r="A46" s="146" t="s">
        <v>359</v>
      </c>
      <c r="B46" s="121">
        <v>0</v>
      </c>
      <c r="C46"/>
      <c r="D46"/>
      <c r="E46"/>
      <c r="F46"/>
      <c r="G46" s="160"/>
      <c r="H46"/>
      <c r="I46" s="161"/>
      <c r="J46" s="158"/>
      <c r="K46" s="202"/>
      <c r="L46" s="167">
        <v>1</v>
      </c>
      <c r="M46" s="149" t="s">
        <v>360</v>
      </c>
      <c r="N46" s="126"/>
      <c r="O46" s="126"/>
      <c r="P46" s="126"/>
      <c r="Q46" s="126"/>
    </row>
    <row r="47" spans="1:25" s="239" customFormat="1" ht="20.100000000000001" customHeight="1" x14ac:dyDescent="0.25">
      <c r="A47" s="241" t="s">
        <v>219</v>
      </c>
      <c r="B47" s="229"/>
      <c r="C47"/>
      <c r="D47"/>
      <c r="E47"/>
      <c r="F47"/>
      <c r="G47" s="232"/>
      <c r="H47" s="243" t="s">
        <v>232</v>
      </c>
      <c r="I47" s="234" t="s">
        <v>232</v>
      </c>
      <c r="J47" s="235"/>
      <c r="K47" s="236"/>
      <c r="L47" s="237">
        <v>1</v>
      </c>
      <c r="M47" s="238"/>
    </row>
    <row r="48" spans="1:25" s="226" customFormat="1" ht="20.100000000000001" customHeight="1" x14ac:dyDescent="0.25">
      <c r="A48" s="240" t="s">
        <v>228</v>
      </c>
      <c r="B48" s="215"/>
      <c r="C48" s="215"/>
      <c r="D48" s="216">
        <v>0</v>
      </c>
      <c r="E48" s="215"/>
      <c r="F48" s="218"/>
      <c r="G48" s="219"/>
      <c r="H48" s="220"/>
      <c r="I48" s="221"/>
      <c r="J48" s="222"/>
      <c r="K48" s="223"/>
      <c r="L48" s="224">
        <v>1</v>
      </c>
      <c r="M48" s="225" t="s">
        <v>357</v>
      </c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</row>
    <row r="49" spans="1:13" s="38" customFormat="1" ht="20.100000000000001" customHeight="1" x14ac:dyDescent="0.25">
      <c r="A49" s="214" t="s">
        <v>278</v>
      </c>
      <c r="B49" s="215">
        <v>0</v>
      </c>
      <c r="C49" s="215">
        <f>TMP!B6</f>
        <v>0</v>
      </c>
      <c r="D49" s="216">
        <v>0</v>
      </c>
      <c r="E49" s="215">
        <f>TMP!B8</f>
        <v>0</v>
      </c>
      <c r="F49" s="218">
        <f>B49+C49-D49-E49</f>
        <v>0</v>
      </c>
      <c r="G49" s="219"/>
      <c r="H49" s="220"/>
      <c r="I49" s="221"/>
      <c r="J49" s="222"/>
      <c r="K49" s="223"/>
      <c r="L49" s="224">
        <v>1</v>
      </c>
      <c r="M49" s="225">
        <v>21</v>
      </c>
    </row>
    <row r="50" spans="1:13" s="239" customFormat="1" ht="20.100000000000001" customHeight="1" x14ac:dyDescent="0.25">
      <c r="A50" s="245" t="s">
        <v>281</v>
      </c>
      <c r="B50" s="229"/>
      <c r="C50"/>
      <c r="D50"/>
      <c r="E50"/>
      <c r="F50"/>
      <c r="G50" s="232"/>
      <c r="H50" s="243" t="s">
        <v>232</v>
      </c>
      <c r="I50" s="234" t="s">
        <v>232</v>
      </c>
      <c r="J50" s="235"/>
      <c r="K50" s="236"/>
      <c r="L50" s="237">
        <v>1</v>
      </c>
      <c r="M50" s="238"/>
    </row>
    <row r="51" spans="1:13" s="239" customFormat="1" ht="20.100000000000001" customHeight="1" x14ac:dyDescent="0.25">
      <c r="A51" s="241" t="s">
        <v>54</v>
      </c>
      <c r="B51" s="229"/>
      <c r="C51"/>
      <c r="D51"/>
      <c r="E51"/>
      <c r="F51"/>
      <c r="G51" s="232" t="s">
        <v>126</v>
      </c>
      <c r="H51" s="242"/>
      <c r="I51" s="234"/>
      <c r="J51" s="235"/>
      <c r="K51" s="236"/>
      <c r="L51" s="237">
        <v>1</v>
      </c>
      <c r="M51" s="238"/>
    </row>
    <row r="52" spans="1:13" s="239" customFormat="1" ht="20.100000000000001" customHeight="1" x14ac:dyDescent="0.25">
      <c r="A52" s="241" t="s">
        <v>218</v>
      </c>
      <c r="B52" s="229"/>
      <c r="C52"/>
      <c r="D52"/>
      <c r="E52"/>
      <c r="F52"/>
      <c r="G52" s="232"/>
      <c r="H52" s="243" t="s">
        <v>232</v>
      </c>
      <c r="I52" s="234" t="s">
        <v>232</v>
      </c>
      <c r="J52" s="235"/>
      <c r="K52" s="236"/>
      <c r="L52" s="237">
        <v>1</v>
      </c>
      <c r="M52" s="238"/>
    </row>
    <row r="53" spans="1:13" s="239" customFormat="1" ht="20.100000000000001" customHeight="1" x14ac:dyDescent="0.25">
      <c r="A53" s="241" t="s">
        <v>148</v>
      </c>
      <c r="B53" s="229"/>
      <c r="C53"/>
      <c r="D53"/>
      <c r="E53"/>
      <c r="F53"/>
      <c r="G53" s="232" t="s">
        <v>178</v>
      </c>
      <c r="H53" s="244" t="s">
        <v>232</v>
      </c>
      <c r="I53" s="234" t="s">
        <v>232</v>
      </c>
      <c r="J53" s="235"/>
      <c r="K53" s="236"/>
      <c r="L53" s="237">
        <v>1</v>
      </c>
      <c r="M53" s="238"/>
    </row>
  </sheetData>
  <conditionalFormatting sqref="H18:H20">
    <cfRule type="cellIs" dxfId="11" priority="13" operator="notEqual">
      <formula>"x"</formula>
    </cfRule>
  </conditionalFormatting>
  <conditionalFormatting sqref="H23:H24">
    <cfRule type="cellIs" dxfId="10" priority="11" operator="notEqual">
      <formula>"x"</formula>
    </cfRule>
  </conditionalFormatting>
  <conditionalFormatting sqref="H27">
    <cfRule type="cellIs" dxfId="9" priority="10" operator="notEqual">
      <formula>"x"</formula>
    </cfRule>
  </conditionalFormatting>
  <conditionalFormatting sqref="H30">
    <cfRule type="cellIs" dxfId="8" priority="9" operator="notEqual">
      <formula>"x"</formula>
    </cfRule>
  </conditionalFormatting>
  <conditionalFormatting sqref="H35">
    <cfRule type="cellIs" dxfId="7" priority="8" operator="notEqual">
      <formula>"x"</formula>
    </cfRule>
  </conditionalFormatting>
  <conditionalFormatting sqref="H37">
    <cfRule type="cellIs" dxfId="6" priority="7" operator="notEqual">
      <formula>"x"</formula>
    </cfRule>
  </conditionalFormatting>
  <conditionalFormatting sqref="H40">
    <cfRule type="cellIs" dxfId="5" priority="6" operator="notEqual">
      <formula>"x"</formula>
    </cfRule>
  </conditionalFormatting>
  <conditionalFormatting sqref="H43">
    <cfRule type="cellIs" dxfId="4" priority="5" operator="notEqual">
      <formula>"x"</formula>
    </cfRule>
  </conditionalFormatting>
  <conditionalFormatting sqref="H45">
    <cfRule type="cellIs" dxfId="3" priority="4" operator="notEqual">
      <formula>"x"</formula>
    </cfRule>
  </conditionalFormatting>
  <conditionalFormatting sqref="H47">
    <cfRule type="cellIs" dxfId="2" priority="3" operator="notEqual">
      <formula>"x"</formula>
    </cfRule>
  </conditionalFormatting>
  <conditionalFormatting sqref="H50">
    <cfRule type="cellIs" dxfId="1" priority="2" operator="notEqual">
      <formula>"x"</formula>
    </cfRule>
  </conditionalFormatting>
  <conditionalFormatting sqref="H52:H53">
    <cfRule type="cellIs" dxfId="0" priority="1" operator="notEqual">
      <formula>"x"</formula>
    </cfRule>
  </conditionalFormatting>
  <hyperlinks>
    <hyperlink ref="A6" location="APA!A1" display="Alpha Phi Alpha" xr:uid="{DE01B6AE-CB7F-4DF0-9158-3FEBBF1C2345}"/>
    <hyperlink ref="A7" location="AAFCS!A1" display="American Association of Family and Consumer Sciences" xr:uid="{00000000-0004-0000-0000-000006000000}"/>
    <hyperlink ref="A8" location="AAPG!A1" display="American Association of Petroleum Geologists" xr:uid="{00000000-0004-0000-0000-00008F000000}"/>
    <hyperlink ref="A9" location="AMSA!A1" display="American Medical Student Association" xr:uid="{00000000-0004-0000-0000-0000A8000000}"/>
    <hyperlink ref="A10" location="APWA!A1" display="American Public Works Association" xr:uid="{00000000-0004-0000-0000-0000A1000000}"/>
    <hyperlink ref="A11" location="BOSS!A1" display="Biotechnology for Student Success" xr:uid="{00000000-0004-0000-0000-0000AB000000}"/>
    <hyperlink ref="A12" location="BBSA!A1" display="Black Business Students Association" xr:uid="{D6A3D733-A679-408F-A1A4-15A930FD9276}"/>
    <hyperlink ref="A13" location="ChiEpsilon!A1" display="Chi Epsilon" xr:uid="{3347933B-0B84-417B-AB86-1AEB686F6C5D}"/>
    <hyperlink ref="A14" location="CISER!A1" display="CISER Scholar Service Organization (FORMERLY: Howard Hughes Medical Institute Scholar Service)" xr:uid="{E7222176-D439-44AB-B55A-84A7EA4953E4}"/>
    <hyperlink ref="A15" location="CTC!A1" display="Computational Thinking Club" xr:uid="{EE58FF7A-6FEE-4FDD-BAD1-F64B4071BA9D}"/>
    <hyperlink ref="A16" location="DSP!A1" display="Delta Sigma Pi" xr:uid="{00000000-0004-0000-0000-00001A000000}"/>
    <hyperlink ref="A18" location="EWB!A1" display="Engineers Without Borders" xr:uid="{00000000-0004-0000-0000-000001000000}"/>
    <hyperlink ref="A17" location="DBHPM!A1" display="Dr. Bernard A. Harris Jr. Pre-Med Society" xr:uid="{36CF21DD-B172-4272-B7E2-FF009238E3A8}"/>
    <hyperlink ref="A19" location="GC!A1" display="Genki Club" xr:uid="{00000000-0004-0000-0000-0000B1000000}"/>
    <hyperlink ref="A20" location="HR!A1" display="High Riders" xr:uid="{00000000-0004-0000-0000-0000CB000000}"/>
    <hyperlink ref="A21" location="HistoryClub!A1" display="History Club" xr:uid="{00000000-0004-0000-0000-000023000000}"/>
    <hyperlink ref="A22" location="KCSA!A1" display="Korean Christian Student Association" xr:uid="{00000000-0004-0000-0000-0000B4000000}"/>
    <hyperlink ref="A23" location="MTSO!A1" display="Mentor Tech Student Organizatin" xr:uid="{00000000-0004-0000-0000-000032000000}"/>
    <hyperlink ref="A24" location="MGC!A1" display="Multicultural Greek Council" xr:uid="{00000000-0004-0000-0000-0000B7000000}"/>
    <hyperlink ref="A25" location="NCSC!A1" display="National Society of Collegiate Scholars" xr:uid="{00000000-0004-0000-0000-00005B000000}"/>
    <hyperlink ref="A26" location="ODK!A1" display="Omicron Delta Kappa" xr:uid="{00000000-0004-0000-0000-0000CD000000}"/>
    <hyperlink ref="A29" location="PC!A1" display="Project Climate" xr:uid="{00000000-0004-0000-0000-0000BB000000}"/>
    <hyperlink ref="A27" location="PPT!A1" display="Pre Physical Therapy" xr:uid="{00000000-0004-0000-0000-0000BC000000}"/>
    <hyperlink ref="A28" location="PrideSTEM!A1" display="Pride STEM" xr:uid="{00000000-0004-0000-0000-0000D3000000}"/>
    <hyperlink ref="A30" location="RMSS!A1" display="Raider Medical Screening Society" xr:uid="{00000000-0004-0000-0000-0000BD000000}"/>
    <hyperlink ref="A34" location="RR!A1" display="Raider Riot" xr:uid="{0F8F864B-0011-4E1B-BCFA-675A6D608A99}"/>
    <hyperlink ref="A35" location="RISA!A1" display="Rawls Information Security Administration" xr:uid="{00000000-0004-0000-0000-000041000000}"/>
    <hyperlink ref="A36" location="SPANISH!A1" display="Spanish Club" xr:uid="{E635FD18-DC56-45DB-A245-47EA232EF9C2}"/>
    <hyperlink ref="A37" location="SASLA!A1" display="Student American Society of Landscape Architects" xr:uid="{00000000-0004-0000-0000-000099000000}"/>
    <hyperlink ref="A38" location="TAS!A1" display="Tech Actuarial Society" xr:uid="{5B7DA2BD-D092-4C19-B6CA-6902BC52BE40}"/>
    <hyperlink ref="A39" location="TBV!A1" display="Tech Business Valuation" xr:uid="{00000000-0004-0000-0000-0000C3000000}"/>
    <hyperlink ref="A40" location="TDU!A1" display="Tech Ducks Unlimited" xr:uid="{3A8DE3AD-B79A-4F17-A51B-A4CDC2359624}"/>
    <hyperlink ref="A41" location="TFLT!A1" display="Tech Future Leaders in Transportation" xr:uid="{00000000-0004-0000-0000-000051000000}"/>
    <hyperlink ref="A43" location="TechGeo!A1" display="Tech Geophysical Society" xr:uid="{00000000-0004-0000-0000-0000CE000000}"/>
    <hyperlink ref="A44" location="TechHabitat!A1" display="Tech Habitat" xr:uid="{00000000-0004-0000-0000-0000CF000000}"/>
    <hyperlink ref="A42" location="TechGSA!A1" display="Office of LGBTQIA Education &amp; Engagement" xr:uid="{47A7F248-AE00-49AB-942D-F2FAE01F1B76}"/>
    <hyperlink ref="A45" location="Kahaani!A1" display="Tech Kahaani Bollywood Dance Team" xr:uid="{00000000-0004-0000-0000-00008B000000}"/>
    <hyperlink ref="A46" location="TPRSA!A1" display="Tech Public Relations Society of Am" xr:uid="{F7C0AFED-8BC6-4382-9B2E-CD7AEA462D5C}"/>
    <hyperlink ref="A47" location="PreVet!A1" display="Tech Pre-Vet Society" xr:uid="{00000000-0004-0000-0000-00001E000000}"/>
    <hyperlink ref="A50" location="MATH!A1" display="The Math Club" xr:uid="{00000000-0004-0000-0000-0000C7000000}"/>
    <hyperlink ref="A51" location="VOL!A1" display="Visions of Light Gospel Choir" xr:uid="{00000000-0004-0000-0000-00005D000000}"/>
    <hyperlink ref="A52" location="WomennPhysics!A1" display="Women in Physics" xr:uid="{00000000-0004-0000-0000-000036000000}"/>
    <hyperlink ref="A53" location="WomenServOrg!A1" display="Women's Service Org." xr:uid="{00000000-0004-0000-0000-000060000000}"/>
    <hyperlink ref="A31" location="RaiderSailing!A1" display="Raider Sailing" xr:uid="{00000000-0004-0000-0000-00009A000000}"/>
    <hyperlink ref="A32" location="RNASA!A1" display="Raiderland Native American Student Asso" xr:uid="{00000000-0004-0000-0000-0000BE000000}"/>
    <hyperlink ref="A33" location="Raiderthon!A1" display="RaiderThon - Dance Marathon" xr:uid="{00000000-0004-0000-0000-000097000000}"/>
    <hyperlink ref="A48" location="Italian!A1" display="Tech Italian Student Association" xr:uid="{00000000-0004-0000-0000-00009F000000}"/>
    <hyperlink ref="A49" location="TMP!A1" display="Tech Minorities &amp; Philosophy" xr:uid="{00000000-0004-0000-0000-0000C4000000}"/>
  </hyperlinks>
  <pageMargins left="0.7" right="0.7" top="0.75" bottom="0.75" header="0.3" footer="0.3"/>
  <pageSetup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169</v>
      </c>
    </row>
    <row r="5" spans="1:3" x14ac:dyDescent="0.25">
      <c r="A5" s="4" t="s">
        <v>1</v>
      </c>
      <c r="B5" s="2">
        <f>'Total Orgs'!B23</f>
        <v>2000</v>
      </c>
    </row>
    <row r="6" spans="1:3" x14ac:dyDescent="0.25">
      <c r="A6" s="4" t="s">
        <v>2</v>
      </c>
    </row>
    <row r="7" spans="1:3" s="23" customFormat="1" x14ac:dyDescent="0.25">
      <c r="A7" s="13" t="s">
        <v>131</v>
      </c>
      <c r="B7" s="14"/>
      <c r="C7" s="15"/>
    </row>
    <row r="8" spans="1:3" x14ac:dyDescent="0.25">
      <c r="A8" s="4" t="s">
        <v>3</v>
      </c>
      <c r="B8" s="2">
        <f>SUM(B12:B101)</f>
        <v>1492</v>
      </c>
    </row>
    <row r="9" spans="1:3" x14ac:dyDescent="0.25">
      <c r="A9" s="4" t="s">
        <v>4</v>
      </c>
      <c r="B9" s="2">
        <f>SUM(B5+B6-B7-B8)</f>
        <v>508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44865</v>
      </c>
      <c r="B12" s="2">
        <v>617</v>
      </c>
      <c r="C12" t="s">
        <v>524</v>
      </c>
    </row>
    <row r="13" spans="1:3" x14ac:dyDescent="0.25">
      <c r="C13" t="s">
        <v>566</v>
      </c>
    </row>
    <row r="14" spans="1:3" x14ac:dyDescent="0.25">
      <c r="A14" s="4">
        <v>44985</v>
      </c>
      <c r="B14" s="2">
        <v>500</v>
      </c>
      <c r="C14" t="s">
        <v>717</v>
      </c>
    </row>
    <row r="15" spans="1:3" x14ac:dyDescent="0.25">
      <c r="C15" t="s">
        <v>718</v>
      </c>
    </row>
    <row r="16" spans="1:3" x14ac:dyDescent="0.25">
      <c r="A16" s="4">
        <v>44992</v>
      </c>
      <c r="B16" s="2">
        <v>375</v>
      </c>
      <c r="C16" t="s">
        <v>740</v>
      </c>
    </row>
    <row r="17" spans="3:3" x14ac:dyDescent="0.25">
      <c r="C17" t="s">
        <v>741</v>
      </c>
    </row>
  </sheetData>
  <hyperlinks>
    <hyperlink ref="A1" location="'Total Orgs'!A1" display="Total Organizations" xr:uid="{00000000-0004-0000-1900-000000000000}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1"/>
  </sheetPr>
  <dimension ref="A1:F25"/>
  <sheetViews>
    <sheetView zoomScale="150" zoomScaleNormal="150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130</v>
      </c>
    </row>
    <row r="5" spans="1:3" x14ac:dyDescent="0.25">
      <c r="A5" s="4" t="s">
        <v>1</v>
      </c>
      <c r="B5" s="2">
        <f>'Total Orgs'!B24</f>
        <v>4500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SUM(B12:B103)</f>
        <v>4500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44818</v>
      </c>
      <c r="B12" s="2">
        <v>861.62</v>
      </c>
      <c r="C12" t="s">
        <v>528</v>
      </c>
    </row>
    <row r="13" spans="1:3" x14ac:dyDescent="0.25">
      <c r="C13" t="s">
        <v>539</v>
      </c>
    </row>
    <row r="14" spans="1:3" x14ac:dyDescent="0.25">
      <c r="A14" s="4">
        <v>44818</v>
      </c>
      <c r="B14" s="2">
        <v>1523.73</v>
      </c>
      <c r="C14" t="s">
        <v>537</v>
      </c>
    </row>
    <row r="15" spans="1:3" x14ac:dyDescent="0.25">
      <c r="C15" t="s">
        <v>540</v>
      </c>
    </row>
    <row r="16" spans="1:3" x14ac:dyDescent="0.25">
      <c r="A16" s="4">
        <v>44818</v>
      </c>
      <c r="B16" s="2">
        <v>1214.76</v>
      </c>
      <c r="C16" t="s">
        <v>538</v>
      </c>
    </row>
    <row r="17" spans="1:6" x14ac:dyDescent="0.25">
      <c r="C17" t="s">
        <v>541</v>
      </c>
    </row>
    <row r="18" spans="1:6" x14ac:dyDescent="0.25">
      <c r="A18" s="4">
        <v>44952</v>
      </c>
      <c r="B18" s="2">
        <v>899.89</v>
      </c>
      <c r="C18" t="s">
        <v>640</v>
      </c>
      <c r="D18">
        <v>322.8</v>
      </c>
      <c r="E18">
        <v>301.25</v>
      </c>
    </row>
    <row r="19" spans="1:6" x14ac:dyDescent="0.25">
      <c r="C19" t="s">
        <v>641</v>
      </c>
      <c r="D19">
        <v>322.8</v>
      </c>
      <c r="E19">
        <v>256</v>
      </c>
    </row>
    <row r="20" spans="1:6" x14ac:dyDescent="0.25">
      <c r="D20">
        <v>322.8</v>
      </c>
    </row>
    <row r="21" spans="1:6" x14ac:dyDescent="0.25">
      <c r="D21">
        <v>322.8</v>
      </c>
    </row>
    <row r="22" spans="1:6" x14ac:dyDescent="0.25">
      <c r="D22" s="185">
        <v>322.8</v>
      </c>
    </row>
    <row r="23" spans="1:6" x14ac:dyDescent="0.25">
      <c r="D23">
        <f>SUM(D18:D22)</f>
        <v>1614</v>
      </c>
      <c r="E23">
        <f>SUM(E18:E22)</f>
        <v>557.25</v>
      </c>
      <c r="F23">
        <f>SUM(D23:E23)</f>
        <v>2171.25</v>
      </c>
    </row>
    <row r="24" spans="1:6" x14ac:dyDescent="0.25">
      <c r="F24">
        <v>899.89</v>
      </c>
    </row>
    <row r="25" spans="1:6" x14ac:dyDescent="0.25">
      <c r="F25">
        <f>F23-F24</f>
        <v>1271.3600000000001</v>
      </c>
    </row>
  </sheetData>
  <hyperlinks>
    <hyperlink ref="A1" location="'Total Orgs'!A1" display="Total Organizations" xr:uid="{00000000-0004-0000-1B00-000000000000}"/>
  </hyperlink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C00000"/>
  </sheetPr>
  <dimension ref="A1:C6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6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286</v>
      </c>
    </row>
    <row r="5" spans="1:3" x14ac:dyDescent="0.25">
      <c r="A5" s="4" t="s">
        <v>1</v>
      </c>
      <c r="B5" s="2">
        <f>'Total Orgs'!B25</f>
        <v>650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SUM(B12:B111)</f>
        <v>0</v>
      </c>
    </row>
    <row r="9" spans="1:3" x14ac:dyDescent="0.25">
      <c r="A9" s="4" t="s">
        <v>4</v>
      </c>
      <c r="B9" s="2">
        <f>SUM(B5+B6-B8)</f>
        <v>650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3" spans="1:3" x14ac:dyDescent="0.25">
      <c r="C13" s="16"/>
    </row>
    <row r="14" spans="1:3" x14ac:dyDescent="0.25">
      <c r="C14" s="16"/>
    </row>
    <row r="15" spans="1:3" x14ac:dyDescent="0.25">
      <c r="C15" s="16"/>
    </row>
    <row r="20" spans="1:3" x14ac:dyDescent="0.25">
      <c r="C20" s="16"/>
    </row>
    <row r="21" spans="1:3" x14ac:dyDescent="0.25">
      <c r="C21" s="16"/>
    </row>
    <row r="22" spans="1:3" s="23" customFormat="1" x14ac:dyDescent="0.25">
      <c r="A22" s="13"/>
      <c r="B22" s="14"/>
      <c r="C22" s="15"/>
    </row>
    <row r="23" spans="1:3" x14ac:dyDescent="0.25">
      <c r="C23" s="16"/>
    </row>
    <row r="24" spans="1:3" s="23" customFormat="1" x14ac:dyDescent="0.25">
      <c r="A24" s="13"/>
      <c r="B24" s="14"/>
      <c r="C24" s="24"/>
    </row>
    <row r="25" spans="1:3" x14ac:dyDescent="0.25">
      <c r="C25" s="16"/>
    </row>
    <row r="26" spans="1:3" x14ac:dyDescent="0.25">
      <c r="C26" s="16"/>
    </row>
    <row r="27" spans="1:3" s="15" customFormat="1" x14ac:dyDescent="0.25">
      <c r="A27" s="22"/>
      <c r="B27" s="34"/>
      <c r="C27" s="24"/>
    </row>
    <row r="28" spans="1:3" s="23" customFormat="1" x14ac:dyDescent="0.25">
      <c r="A28" s="13"/>
      <c r="B28" s="14"/>
      <c r="C28" s="24"/>
    </row>
    <row r="29" spans="1:3" x14ac:dyDescent="0.25">
      <c r="C29" s="10"/>
    </row>
    <row r="30" spans="1:3" x14ac:dyDescent="0.25">
      <c r="C30" s="16"/>
    </row>
    <row r="31" spans="1:3" x14ac:dyDescent="0.25">
      <c r="C31" s="16"/>
    </row>
    <row r="32" spans="1:3" x14ac:dyDescent="0.25">
      <c r="C32" s="16"/>
    </row>
    <row r="33" spans="1:3" x14ac:dyDescent="0.25">
      <c r="C33" s="16"/>
    </row>
    <row r="34" spans="1:3" x14ac:dyDescent="0.25">
      <c r="C34" s="16"/>
    </row>
    <row r="35" spans="1:3" x14ac:dyDescent="0.25">
      <c r="C35" s="16"/>
    </row>
    <row r="36" spans="1:3" s="15" customFormat="1" x14ac:dyDescent="0.25">
      <c r="A36" s="22"/>
      <c r="B36" s="34"/>
      <c r="C36" s="24"/>
    </row>
    <row r="37" spans="1:3" x14ac:dyDescent="0.25">
      <c r="C37" s="16"/>
    </row>
    <row r="38" spans="1:3" x14ac:dyDescent="0.25">
      <c r="C38" s="16"/>
    </row>
    <row r="39" spans="1:3" x14ac:dyDescent="0.25">
      <c r="C39" s="16"/>
    </row>
    <row r="40" spans="1:3" x14ac:dyDescent="0.25">
      <c r="C40" s="16"/>
    </row>
    <row r="41" spans="1:3" x14ac:dyDescent="0.25">
      <c r="C41" s="16"/>
    </row>
    <row r="42" spans="1:3" x14ac:dyDescent="0.25">
      <c r="C42" s="16"/>
    </row>
    <row r="43" spans="1:3" x14ac:dyDescent="0.25">
      <c r="C43" s="16"/>
    </row>
    <row r="44" spans="1:3" x14ac:dyDescent="0.25">
      <c r="C44" s="16"/>
    </row>
    <row r="45" spans="1:3" x14ac:dyDescent="0.25">
      <c r="C45" s="16"/>
    </row>
    <row r="46" spans="1:3" x14ac:dyDescent="0.25">
      <c r="C46" s="16"/>
    </row>
    <row r="47" spans="1:3" x14ac:dyDescent="0.25">
      <c r="C47" s="16"/>
    </row>
    <row r="48" spans="1:3" x14ac:dyDescent="0.25">
      <c r="C48" s="16"/>
    </row>
    <row r="49" spans="3:3" x14ac:dyDescent="0.25">
      <c r="C49" s="16"/>
    </row>
    <row r="50" spans="3:3" x14ac:dyDescent="0.25">
      <c r="C50" s="16"/>
    </row>
    <row r="51" spans="3:3" x14ac:dyDescent="0.25">
      <c r="C51" s="16"/>
    </row>
    <row r="52" spans="3:3" x14ac:dyDescent="0.25">
      <c r="C52" s="16"/>
    </row>
    <row r="53" spans="3:3" x14ac:dyDescent="0.25">
      <c r="C53" s="16"/>
    </row>
    <row r="54" spans="3:3" x14ac:dyDescent="0.25">
      <c r="C54" s="16"/>
    </row>
    <row r="55" spans="3:3" x14ac:dyDescent="0.25">
      <c r="C55" s="16"/>
    </row>
    <row r="56" spans="3:3" x14ac:dyDescent="0.25">
      <c r="C56" s="16"/>
    </row>
    <row r="57" spans="3:3" x14ac:dyDescent="0.25">
      <c r="C57" s="16"/>
    </row>
    <row r="58" spans="3:3" x14ac:dyDescent="0.25">
      <c r="C58" s="16"/>
    </row>
    <row r="59" spans="3:3" x14ac:dyDescent="0.25">
      <c r="C59" s="16"/>
    </row>
    <row r="60" spans="3:3" x14ac:dyDescent="0.25">
      <c r="C60" s="16"/>
    </row>
    <row r="61" spans="3:3" x14ac:dyDescent="0.25">
      <c r="C61" s="16"/>
    </row>
    <row r="62" spans="3:3" x14ac:dyDescent="0.25">
      <c r="C62" s="16"/>
    </row>
    <row r="63" spans="3:3" x14ac:dyDescent="0.25">
      <c r="C63" s="16"/>
    </row>
    <row r="64" spans="3:3" x14ac:dyDescent="0.25">
      <c r="C64" s="16"/>
    </row>
    <row r="65" spans="3:3" x14ac:dyDescent="0.25">
      <c r="C65" s="16"/>
    </row>
    <row r="66" spans="3:3" x14ac:dyDescent="0.25">
      <c r="C66" s="16"/>
    </row>
    <row r="67" spans="3:3" x14ac:dyDescent="0.25">
      <c r="C67" s="16"/>
    </row>
  </sheetData>
  <hyperlinks>
    <hyperlink ref="A1" location="'Total Orgs'!A1" display="Total Organizations" xr:uid="{00000000-0004-0000-1C00-000000000000}"/>
  </hyperlinks>
  <pageMargins left="0.75" right="0.75" top="1" bottom="1" header="0.5" footer="0.5"/>
  <pageSetup orientation="portrait" horizontalDpi="4294967292" verticalDpi="4294967292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00000"/>
  </sheetPr>
  <dimension ref="A1:C6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6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17</v>
      </c>
    </row>
    <row r="4" spans="1:3" x14ac:dyDescent="0.25">
      <c r="C4" t="s">
        <v>242</v>
      </c>
    </row>
    <row r="5" spans="1:3" x14ac:dyDescent="0.25">
      <c r="A5" s="4" t="s">
        <v>1</v>
      </c>
      <c r="B5" s="2">
        <f>'Total Orgs'!B26</f>
        <v>8000</v>
      </c>
      <c r="C5" t="s">
        <v>331</v>
      </c>
    </row>
    <row r="6" spans="1:3" x14ac:dyDescent="0.25">
      <c r="A6" s="4" t="s">
        <v>2</v>
      </c>
      <c r="B6" s="2">
        <v>700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SUM(B12:B111)</f>
        <v>8425.2200000000012</v>
      </c>
    </row>
    <row r="9" spans="1:3" x14ac:dyDescent="0.25">
      <c r="A9" s="4" t="s">
        <v>4</v>
      </c>
      <c r="B9" s="2">
        <f>SUM(B5+B6-B8)</f>
        <v>274.77999999999884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44849</v>
      </c>
      <c r="B12" s="2">
        <v>583.54</v>
      </c>
      <c r="C12" t="s">
        <v>546</v>
      </c>
    </row>
    <row r="13" spans="1:3" x14ac:dyDescent="0.25">
      <c r="C13" s="16" t="s">
        <v>547</v>
      </c>
    </row>
    <row r="14" spans="1:3" x14ac:dyDescent="0.25">
      <c r="A14" s="4">
        <v>44965</v>
      </c>
      <c r="B14" s="2">
        <v>1207.8800000000001</v>
      </c>
      <c r="C14" s="16" t="s">
        <v>546</v>
      </c>
    </row>
    <row r="15" spans="1:3" x14ac:dyDescent="0.25">
      <c r="C15" s="16" t="s">
        <v>653</v>
      </c>
    </row>
    <row r="16" spans="1:3" x14ac:dyDescent="0.25">
      <c r="A16" s="4">
        <v>45220</v>
      </c>
      <c r="B16" s="2">
        <v>1259</v>
      </c>
      <c r="C16" s="16" t="s">
        <v>546</v>
      </c>
    </row>
    <row r="17" spans="1:3" x14ac:dyDescent="0.25">
      <c r="C17" s="16" t="s">
        <v>654</v>
      </c>
    </row>
    <row r="18" spans="1:3" x14ac:dyDescent="0.25">
      <c r="A18" s="4">
        <v>44978</v>
      </c>
      <c r="B18" s="2">
        <v>644.87</v>
      </c>
      <c r="C18" s="16" t="s">
        <v>690</v>
      </c>
    </row>
    <row r="19" spans="1:3" x14ac:dyDescent="0.25">
      <c r="C19" s="16" t="s">
        <v>691</v>
      </c>
    </row>
    <row r="20" spans="1:3" x14ac:dyDescent="0.25">
      <c r="A20" s="4">
        <v>44978</v>
      </c>
      <c r="B20" s="2">
        <v>635.07000000000005</v>
      </c>
      <c r="C20" s="16" t="s">
        <v>690</v>
      </c>
    </row>
    <row r="21" spans="1:3" x14ac:dyDescent="0.25">
      <c r="C21" s="16" t="s">
        <v>692</v>
      </c>
    </row>
    <row r="22" spans="1:3" s="23" customFormat="1" x14ac:dyDescent="0.25">
      <c r="A22" s="13">
        <v>44978</v>
      </c>
      <c r="B22" s="14">
        <v>232.54</v>
      </c>
      <c r="C22" s="15" t="s">
        <v>690</v>
      </c>
    </row>
    <row r="23" spans="1:3" x14ac:dyDescent="0.25">
      <c r="C23" s="16" t="s">
        <v>693</v>
      </c>
    </row>
    <row r="24" spans="1:3" s="23" customFormat="1" x14ac:dyDescent="0.25">
      <c r="A24" s="13">
        <v>44978</v>
      </c>
      <c r="B24" s="14">
        <v>200</v>
      </c>
      <c r="C24" s="24" t="s">
        <v>694</v>
      </c>
    </row>
    <row r="25" spans="1:3" x14ac:dyDescent="0.25">
      <c r="C25" s="16"/>
    </row>
    <row r="26" spans="1:3" x14ac:dyDescent="0.25">
      <c r="A26" s="4">
        <v>44982</v>
      </c>
      <c r="B26" s="2">
        <v>223.14</v>
      </c>
      <c r="C26" s="16" t="s">
        <v>708</v>
      </c>
    </row>
    <row r="27" spans="1:3" s="15" customFormat="1" x14ac:dyDescent="0.25">
      <c r="A27" s="22"/>
      <c r="B27" s="34"/>
      <c r="C27" s="24" t="s">
        <v>709</v>
      </c>
    </row>
    <row r="28" spans="1:3" s="23" customFormat="1" x14ac:dyDescent="0.25">
      <c r="A28" s="13">
        <v>44982</v>
      </c>
      <c r="B28" s="14">
        <v>223.14</v>
      </c>
      <c r="C28" s="24" t="s">
        <v>708</v>
      </c>
    </row>
    <row r="29" spans="1:3" x14ac:dyDescent="0.25">
      <c r="C29" s="10" t="s">
        <v>710</v>
      </c>
    </row>
    <row r="30" spans="1:3" x14ac:dyDescent="0.25">
      <c r="A30" s="4">
        <v>44982</v>
      </c>
      <c r="B30" s="2">
        <v>111.57</v>
      </c>
      <c r="C30" s="16" t="s">
        <v>708</v>
      </c>
    </row>
    <row r="31" spans="1:3" x14ac:dyDescent="0.25">
      <c r="C31" s="16" t="s">
        <v>711</v>
      </c>
    </row>
    <row r="32" spans="1:3" x14ac:dyDescent="0.25">
      <c r="A32" s="4">
        <v>44982</v>
      </c>
      <c r="B32" s="2">
        <v>223.14</v>
      </c>
      <c r="C32" s="16" t="s">
        <v>708</v>
      </c>
    </row>
    <row r="33" spans="1:3" x14ac:dyDescent="0.25">
      <c r="C33" s="16" t="s">
        <v>712</v>
      </c>
    </row>
    <row r="34" spans="1:3" x14ac:dyDescent="0.25">
      <c r="A34" s="4">
        <v>45001</v>
      </c>
      <c r="B34" s="2">
        <v>425</v>
      </c>
      <c r="C34" s="16" t="s">
        <v>750</v>
      </c>
    </row>
    <row r="35" spans="1:3" x14ac:dyDescent="0.25">
      <c r="C35" s="16"/>
    </row>
    <row r="36" spans="1:3" s="15" customFormat="1" x14ac:dyDescent="0.25">
      <c r="A36" s="22">
        <v>45082</v>
      </c>
      <c r="B36" s="34">
        <v>1614</v>
      </c>
      <c r="C36" s="24" t="s">
        <v>847</v>
      </c>
    </row>
    <row r="37" spans="1:3" x14ac:dyDescent="0.25">
      <c r="C37" s="16" t="s">
        <v>848</v>
      </c>
    </row>
    <row r="38" spans="1:3" x14ac:dyDescent="0.25">
      <c r="B38" s="2">
        <v>417.68</v>
      </c>
      <c r="C38" s="16" t="s">
        <v>849</v>
      </c>
    </row>
    <row r="39" spans="1:3" x14ac:dyDescent="0.25">
      <c r="C39" s="16" t="s">
        <v>850</v>
      </c>
    </row>
    <row r="40" spans="1:3" x14ac:dyDescent="0.25">
      <c r="A40" s="4">
        <v>45133</v>
      </c>
      <c r="B40" s="2">
        <v>424.65</v>
      </c>
      <c r="C40" s="16" t="s">
        <v>851</v>
      </c>
    </row>
    <row r="41" spans="1:3" x14ac:dyDescent="0.25">
      <c r="C41" s="16"/>
    </row>
    <row r="42" spans="1:3" x14ac:dyDescent="0.25">
      <c r="C42" s="16"/>
    </row>
    <row r="43" spans="1:3" x14ac:dyDescent="0.25">
      <c r="C43" s="16"/>
    </row>
    <row r="44" spans="1:3" x14ac:dyDescent="0.25">
      <c r="C44" s="16"/>
    </row>
    <row r="45" spans="1:3" x14ac:dyDescent="0.25">
      <c r="C45" s="16"/>
    </row>
    <row r="46" spans="1:3" x14ac:dyDescent="0.25">
      <c r="C46" s="16"/>
    </row>
    <row r="47" spans="1:3" x14ac:dyDescent="0.25">
      <c r="C47" s="16"/>
    </row>
    <row r="48" spans="1:3" x14ac:dyDescent="0.25">
      <c r="C48" s="16"/>
    </row>
    <row r="49" spans="3:3" x14ac:dyDescent="0.25">
      <c r="C49" s="16"/>
    </row>
    <row r="50" spans="3:3" x14ac:dyDescent="0.25">
      <c r="C50" s="16"/>
    </row>
    <row r="51" spans="3:3" x14ac:dyDescent="0.25">
      <c r="C51" s="16"/>
    </row>
    <row r="52" spans="3:3" x14ac:dyDescent="0.25">
      <c r="C52" s="16"/>
    </row>
    <row r="53" spans="3:3" x14ac:dyDescent="0.25">
      <c r="C53" s="16"/>
    </row>
    <row r="54" spans="3:3" x14ac:dyDescent="0.25">
      <c r="C54" s="16"/>
    </row>
    <row r="55" spans="3:3" x14ac:dyDescent="0.25">
      <c r="C55" s="16"/>
    </row>
    <row r="56" spans="3:3" x14ac:dyDescent="0.25">
      <c r="C56" s="16"/>
    </row>
    <row r="57" spans="3:3" x14ac:dyDescent="0.25">
      <c r="C57" s="16"/>
    </row>
    <row r="58" spans="3:3" x14ac:dyDescent="0.25">
      <c r="C58" s="16"/>
    </row>
    <row r="59" spans="3:3" x14ac:dyDescent="0.25">
      <c r="C59" s="16"/>
    </row>
    <row r="60" spans="3:3" x14ac:dyDescent="0.25">
      <c r="C60" s="16"/>
    </row>
    <row r="61" spans="3:3" x14ac:dyDescent="0.25">
      <c r="C61" s="16"/>
    </row>
    <row r="62" spans="3:3" x14ac:dyDescent="0.25">
      <c r="C62" s="16"/>
    </row>
    <row r="63" spans="3:3" x14ac:dyDescent="0.25">
      <c r="C63" s="16"/>
    </row>
    <row r="64" spans="3:3" x14ac:dyDescent="0.25">
      <c r="C64" s="16"/>
    </row>
    <row r="65" spans="3:3" x14ac:dyDescent="0.25">
      <c r="C65" s="16"/>
    </row>
    <row r="66" spans="3:3" x14ac:dyDescent="0.25">
      <c r="C66" s="16"/>
    </row>
    <row r="67" spans="3:3" x14ac:dyDescent="0.25">
      <c r="C67" s="16"/>
    </row>
  </sheetData>
  <hyperlinks>
    <hyperlink ref="A1" location="'Total Orgs'!A1" display="Total Organizations" xr:uid="{00000000-0004-0000-1D00-000000000000}"/>
  </hyperlink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246</v>
      </c>
    </row>
    <row r="5" spans="1:3" x14ac:dyDescent="0.25">
      <c r="A5" s="4" t="s">
        <v>1</v>
      </c>
      <c r="B5" s="2">
        <f>'Total Orgs'!B5</f>
        <v>0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f>'Total Orgs'!D5</f>
        <v>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0100-000000000000}"/>
  </hyperlinks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A47A6-A80C-4035-B884-4B463E508413}">
  <sheetPr>
    <tabColor rgb="FFC00000"/>
  </sheetPr>
  <dimension ref="A1:C6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6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390</v>
      </c>
    </row>
    <row r="5" spans="1:3" x14ac:dyDescent="0.25">
      <c r="A5" s="4" t="s">
        <v>1</v>
      </c>
      <c r="B5" s="2">
        <f>'Total Orgs'!B27</f>
        <v>500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SUM(B12:B111)</f>
        <v>0</v>
      </c>
    </row>
    <row r="9" spans="1:3" x14ac:dyDescent="0.25">
      <c r="A9" s="4" t="s">
        <v>4</v>
      </c>
      <c r="B9" s="2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3" spans="1:3" x14ac:dyDescent="0.25">
      <c r="C13" s="16"/>
    </row>
    <row r="14" spans="1:3" x14ac:dyDescent="0.25">
      <c r="C14" s="16"/>
    </row>
    <row r="15" spans="1:3" x14ac:dyDescent="0.25">
      <c r="C15" s="16"/>
    </row>
    <row r="16" spans="1:3" x14ac:dyDescent="0.25">
      <c r="C16" s="16"/>
    </row>
    <row r="17" spans="1:3" x14ac:dyDescent="0.25">
      <c r="C17" s="16"/>
    </row>
    <row r="18" spans="1:3" x14ac:dyDescent="0.25">
      <c r="C18" s="16"/>
    </row>
    <row r="19" spans="1:3" x14ac:dyDescent="0.25">
      <c r="C19" s="16"/>
    </row>
    <row r="20" spans="1:3" x14ac:dyDescent="0.25">
      <c r="C20" s="16"/>
    </row>
    <row r="21" spans="1:3" x14ac:dyDescent="0.25">
      <c r="C21" s="16"/>
    </row>
    <row r="22" spans="1:3" s="23" customFormat="1" x14ac:dyDescent="0.25">
      <c r="A22" s="13"/>
      <c r="B22" s="14"/>
      <c r="C22" s="15"/>
    </row>
    <row r="23" spans="1:3" x14ac:dyDescent="0.25">
      <c r="C23" s="16"/>
    </row>
    <row r="24" spans="1:3" s="23" customFormat="1" x14ac:dyDescent="0.25">
      <c r="A24" s="13"/>
      <c r="B24" s="14"/>
      <c r="C24" s="24"/>
    </row>
    <row r="25" spans="1:3" x14ac:dyDescent="0.25">
      <c r="C25" s="16"/>
    </row>
    <row r="26" spans="1:3" x14ac:dyDescent="0.25">
      <c r="C26" s="16"/>
    </row>
    <row r="27" spans="1:3" s="15" customFormat="1" x14ac:dyDescent="0.25">
      <c r="A27" s="22"/>
      <c r="B27" s="34"/>
      <c r="C27" s="24"/>
    </row>
    <row r="28" spans="1:3" s="23" customFormat="1" x14ac:dyDescent="0.25">
      <c r="A28" s="13"/>
      <c r="B28" s="14"/>
      <c r="C28" s="24"/>
    </row>
    <row r="29" spans="1:3" x14ac:dyDescent="0.25">
      <c r="C29" s="10"/>
    </row>
    <row r="30" spans="1:3" x14ac:dyDescent="0.25">
      <c r="C30" s="16"/>
    </row>
    <row r="31" spans="1:3" x14ac:dyDescent="0.25">
      <c r="C31" s="16"/>
    </row>
    <row r="32" spans="1:3" x14ac:dyDescent="0.25">
      <c r="C32" s="16"/>
    </row>
    <row r="33" spans="1:3" x14ac:dyDescent="0.25">
      <c r="C33" s="16"/>
    </row>
    <row r="34" spans="1:3" x14ac:dyDescent="0.25">
      <c r="C34" s="16"/>
    </row>
    <row r="35" spans="1:3" x14ac:dyDescent="0.25">
      <c r="C35" s="16"/>
    </row>
    <row r="36" spans="1:3" s="15" customFormat="1" x14ac:dyDescent="0.25">
      <c r="A36" s="22"/>
      <c r="B36" s="34"/>
      <c r="C36" s="24"/>
    </row>
    <row r="37" spans="1:3" x14ac:dyDescent="0.25">
      <c r="C37" s="16"/>
    </row>
    <row r="38" spans="1:3" x14ac:dyDescent="0.25">
      <c r="C38" s="16"/>
    </row>
    <row r="39" spans="1:3" x14ac:dyDescent="0.25">
      <c r="C39" s="16"/>
    </row>
    <row r="40" spans="1:3" x14ac:dyDescent="0.25">
      <c r="C40" s="16"/>
    </row>
    <row r="41" spans="1:3" x14ac:dyDescent="0.25">
      <c r="C41" s="16"/>
    </row>
    <row r="42" spans="1:3" x14ac:dyDescent="0.25">
      <c r="C42" s="16"/>
    </row>
    <row r="43" spans="1:3" x14ac:dyDescent="0.25">
      <c r="C43" s="16"/>
    </row>
    <row r="44" spans="1:3" x14ac:dyDescent="0.25">
      <c r="C44" s="16"/>
    </row>
    <row r="45" spans="1:3" x14ac:dyDescent="0.25">
      <c r="C45" s="16"/>
    </row>
    <row r="46" spans="1:3" x14ac:dyDescent="0.25">
      <c r="C46" s="16"/>
    </row>
    <row r="47" spans="1:3" x14ac:dyDescent="0.25">
      <c r="C47" s="16"/>
    </row>
    <row r="48" spans="1:3" x14ac:dyDescent="0.25">
      <c r="C48" s="16"/>
    </row>
    <row r="49" spans="3:3" x14ac:dyDescent="0.25">
      <c r="C49" s="16"/>
    </row>
    <row r="50" spans="3:3" x14ac:dyDescent="0.25">
      <c r="C50" s="16"/>
    </row>
    <row r="51" spans="3:3" x14ac:dyDescent="0.25">
      <c r="C51" s="16"/>
    </row>
    <row r="52" spans="3:3" x14ac:dyDescent="0.25">
      <c r="C52" s="16"/>
    </row>
    <row r="53" spans="3:3" x14ac:dyDescent="0.25">
      <c r="C53" s="16"/>
    </row>
    <row r="54" spans="3:3" x14ac:dyDescent="0.25">
      <c r="C54" s="16"/>
    </row>
    <row r="55" spans="3:3" x14ac:dyDescent="0.25">
      <c r="C55" s="16"/>
    </row>
    <row r="56" spans="3:3" x14ac:dyDescent="0.25">
      <c r="C56" s="16"/>
    </row>
    <row r="57" spans="3:3" x14ac:dyDescent="0.25">
      <c r="C57" s="16"/>
    </row>
    <row r="58" spans="3:3" x14ac:dyDescent="0.25">
      <c r="C58" s="16"/>
    </row>
    <row r="59" spans="3:3" x14ac:dyDescent="0.25">
      <c r="C59" s="16"/>
    </row>
    <row r="60" spans="3:3" x14ac:dyDescent="0.25">
      <c r="C60" s="16"/>
    </row>
    <row r="61" spans="3:3" x14ac:dyDescent="0.25">
      <c r="C61" s="16"/>
    </row>
    <row r="62" spans="3:3" x14ac:dyDescent="0.25">
      <c r="C62" s="16"/>
    </row>
    <row r="63" spans="3:3" x14ac:dyDescent="0.25">
      <c r="C63" s="16"/>
    </row>
    <row r="64" spans="3:3" x14ac:dyDescent="0.25">
      <c r="C64" s="16"/>
    </row>
    <row r="65" spans="3:3" x14ac:dyDescent="0.25">
      <c r="C65" s="16"/>
    </row>
    <row r="66" spans="3:3" x14ac:dyDescent="0.25">
      <c r="C66" s="16"/>
    </row>
    <row r="67" spans="3:3" x14ac:dyDescent="0.25">
      <c r="C67" s="16"/>
    </row>
  </sheetData>
  <hyperlinks>
    <hyperlink ref="A1" location="'Total Orgs'!A1" display="Total Organizations" xr:uid="{0D2806E4-7D3B-4A56-9298-7D0F87EC6D2E}"/>
  </hyperlinks>
  <pageMargins left="0.75" right="0.75" top="1" bottom="1" header="0.5" footer="0.5"/>
  <pageSetup orientation="portrait" horizontalDpi="4294967292" verticalDpi="4294967292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5.625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147</v>
      </c>
    </row>
    <row r="5" spans="1:3" x14ac:dyDescent="0.25">
      <c r="A5" s="4" t="s">
        <v>1</v>
      </c>
      <c r="B5" s="2">
        <f>'Total Orgs'!B28</f>
        <v>1300</v>
      </c>
    </row>
    <row r="6" spans="1:3" x14ac:dyDescent="0.25">
      <c r="A6" s="4" t="s">
        <v>2</v>
      </c>
      <c r="B6" s="2">
        <v>80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1377.25</v>
      </c>
    </row>
    <row r="9" spans="1:3" x14ac:dyDescent="0.25">
      <c r="A9" s="4" t="s">
        <v>4</v>
      </c>
      <c r="B9" s="2">
        <f>SUM(B5+B6-B8)</f>
        <v>2.75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44971</v>
      </c>
      <c r="B12" s="2">
        <v>272.64999999999998</v>
      </c>
      <c r="C12" t="s">
        <v>672</v>
      </c>
    </row>
    <row r="13" spans="1:3" x14ac:dyDescent="0.25">
      <c r="C13" t="s">
        <v>673</v>
      </c>
    </row>
    <row r="14" spans="1:3" x14ac:dyDescent="0.25">
      <c r="A14" s="4">
        <v>45089</v>
      </c>
      <c r="B14" s="2">
        <v>1104.5999999999999</v>
      </c>
      <c r="C14" t="s">
        <v>546</v>
      </c>
    </row>
    <row r="15" spans="1:3" x14ac:dyDescent="0.25">
      <c r="C15" t="s">
        <v>862</v>
      </c>
    </row>
  </sheetData>
  <hyperlinks>
    <hyperlink ref="A1" location="'Total Orgs'!A1" display="Total Organizations" xr:uid="{00000000-0004-0000-1F00-000000000000}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220</v>
      </c>
    </row>
    <row r="5" spans="1:3" x14ac:dyDescent="0.25">
      <c r="A5" s="4" t="s">
        <v>1</v>
      </c>
      <c r="B5" s="2">
        <f>INACTIVE!B11</f>
        <v>0</v>
      </c>
    </row>
    <row r="6" spans="1:3" x14ac:dyDescent="0.25">
      <c r="A6" s="4" t="s">
        <v>2</v>
      </c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3" spans="1:3" x14ac:dyDescent="0.25">
      <c r="A13"/>
    </row>
    <row r="14" spans="1:3" x14ac:dyDescent="0.25">
      <c r="A14" s="27"/>
    </row>
    <row r="19" spans="1:3" s="23" customFormat="1" x14ac:dyDescent="0.25">
      <c r="A19" s="13"/>
      <c r="B19" s="14"/>
      <c r="C19" s="15"/>
    </row>
  </sheetData>
  <hyperlinks>
    <hyperlink ref="A1" location="'Total Orgs'!A1" display="Total Organizations" xr:uid="{00000000-0004-0000-2000-000000000000}"/>
  </hyperlinks>
  <pageMargins left="0.75" right="0.75" top="1" bottom="1" header="0.5" footer="0.5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DE76C-3187-4C5A-B6C0-DA46688991A0}">
  <sheetPr>
    <tabColor theme="1"/>
  </sheetPr>
  <dimension ref="A1:C18"/>
  <sheetViews>
    <sheetView zoomScale="125" zoomScaleNormal="12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386</v>
      </c>
    </row>
    <row r="5" spans="1:3" x14ac:dyDescent="0.25">
      <c r="A5" s="4" t="s">
        <v>1</v>
      </c>
      <c r="B5" s="2">
        <f>'Total Orgs'!B29</f>
        <v>3000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f>'Total Orgs'!D29</f>
        <v>0</v>
      </c>
    </row>
    <row r="8" spans="1:3" x14ac:dyDescent="0.25">
      <c r="A8" s="4" t="s">
        <v>3</v>
      </c>
      <c r="B8" s="2">
        <f>SUM(B12:B101)</f>
        <v>356.76</v>
      </c>
    </row>
    <row r="9" spans="1:3" x14ac:dyDescent="0.25">
      <c r="A9" s="4" t="s">
        <v>4</v>
      </c>
      <c r="B9" s="2">
        <f>SUM(B5+B6-B7-B8)</f>
        <v>2643.24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45102</v>
      </c>
      <c r="B12" s="2">
        <v>356.76</v>
      </c>
      <c r="C12" t="s">
        <v>546</v>
      </c>
    </row>
    <row r="13" spans="1:3" x14ac:dyDescent="0.25">
      <c r="C13" s="4" t="s">
        <v>872</v>
      </c>
    </row>
    <row r="14" spans="1:3" x14ac:dyDescent="0.25">
      <c r="C14" s="4"/>
    </row>
    <row r="18" spans="3:3" x14ac:dyDescent="0.25">
      <c r="C18" s="129"/>
    </row>
  </sheetData>
  <hyperlinks>
    <hyperlink ref="A1" location="'Total Orgs'!A1" display="Total Organizations" xr:uid="{6B17C8E4-7F54-4E2D-A14B-16658C389E89}"/>
  </hyperlink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7CD86-35CA-4D9E-9A56-29359243FDA1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387</v>
      </c>
    </row>
    <row r="5" spans="1:3" x14ac:dyDescent="0.25">
      <c r="A5" s="4" t="s">
        <v>1</v>
      </c>
      <c r="B5" s="2">
        <f>INACTIVE!B12</f>
        <v>0</v>
      </c>
    </row>
    <row r="6" spans="1:3" x14ac:dyDescent="0.25">
      <c r="A6" s="4" t="s">
        <v>2</v>
      </c>
      <c r="B6" s="2">
        <v>500</v>
      </c>
    </row>
    <row r="7" spans="1:3" x14ac:dyDescent="0.25">
      <c r="A7" s="4" t="s">
        <v>131</v>
      </c>
      <c r="B7" s="2">
        <f>INACTIVE!D12</f>
        <v>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3" spans="1:3" x14ac:dyDescent="0.25">
      <c r="C13" s="4"/>
    </row>
    <row r="14" spans="1:3" x14ac:dyDescent="0.25">
      <c r="C14" s="4"/>
    </row>
    <row r="18" spans="3:3" x14ac:dyDescent="0.25">
      <c r="C18" s="124"/>
    </row>
  </sheetData>
  <hyperlinks>
    <hyperlink ref="A1" location="'Total Orgs'!A1" display="Total Organizations" xr:uid="{A6D16582-038B-4A62-9519-54D5D7DD5A8B}"/>
  </hyperlink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62</v>
      </c>
    </row>
    <row r="5" spans="1:3" x14ac:dyDescent="0.25">
      <c r="A5" s="4" t="s">
        <v>1</v>
      </c>
      <c r="B5" s="2">
        <f>'Total Orgs'!B31</f>
        <v>3600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v>0</v>
      </c>
    </row>
    <row r="8" spans="1:3" x14ac:dyDescent="0.25">
      <c r="A8" s="4" t="s">
        <v>3</v>
      </c>
      <c r="B8" s="2">
        <f>SUM(B12:B101)</f>
        <v>3600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45067</v>
      </c>
      <c r="B12" s="2">
        <v>3600</v>
      </c>
      <c r="C12" t="s">
        <v>841</v>
      </c>
    </row>
    <row r="13" spans="1:3" x14ac:dyDescent="0.25">
      <c r="C13" s="4" t="s">
        <v>842</v>
      </c>
    </row>
    <row r="14" spans="1:3" x14ac:dyDescent="0.25">
      <c r="C14" s="4"/>
    </row>
    <row r="18" spans="3:3" x14ac:dyDescent="0.25">
      <c r="C18" s="124"/>
    </row>
  </sheetData>
  <hyperlinks>
    <hyperlink ref="A1" location="'Total Orgs'!A1" display="Total Organizations" xr:uid="{00000000-0004-0000-2200-000000000000}"/>
  </hyperlink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C00000"/>
  </sheetPr>
  <dimension ref="A1:C2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63</v>
      </c>
    </row>
    <row r="5" spans="1:3" x14ac:dyDescent="0.25">
      <c r="A5" s="4" t="s">
        <v>1</v>
      </c>
      <c r="B5" s="2">
        <f>'Total Orgs'!B32</f>
        <v>12000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SUM(B12:B102)</f>
        <v>2062.8000000000002</v>
      </c>
    </row>
    <row r="9" spans="1:3" x14ac:dyDescent="0.25">
      <c r="A9" s="4" t="s">
        <v>4</v>
      </c>
      <c r="B9" s="2">
        <f>SUM(B5+B6-B8)</f>
        <v>9937.2000000000007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44862</v>
      </c>
      <c r="B12" s="2">
        <v>1004.05</v>
      </c>
      <c r="C12" t="s">
        <v>558</v>
      </c>
    </row>
    <row r="13" spans="1:3" x14ac:dyDescent="0.25">
      <c r="C13" t="s">
        <v>559</v>
      </c>
    </row>
    <row r="14" spans="1:3" x14ac:dyDescent="0.25">
      <c r="A14" s="4">
        <v>45034</v>
      </c>
      <c r="B14" s="2">
        <v>358.75</v>
      </c>
      <c r="C14" t="s">
        <v>785</v>
      </c>
    </row>
    <row r="15" spans="1:3" x14ac:dyDescent="0.25">
      <c r="C15" t="s">
        <v>786</v>
      </c>
    </row>
    <row r="16" spans="1:3" x14ac:dyDescent="0.25">
      <c r="A16" s="4">
        <v>45034</v>
      </c>
      <c r="B16" s="2">
        <v>700</v>
      </c>
      <c r="C16" t="s">
        <v>787</v>
      </c>
    </row>
    <row r="17" spans="1:3" x14ac:dyDescent="0.25">
      <c r="C17" t="s">
        <v>788</v>
      </c>
    </row>
    <row r="24" spans="1:3" s="23" customFormat="1" x14ac:dyDescent="0.25">
      <c r="A24" s="13"/>
      <c r="B24" s="14"/>
      <c r="C24" s="15"/>
    </row>
  </sheetData>
  <hyperlinks>
    <hyperlink ref="A1" location="'Total Orgs'!A1" display="Total Organizations" xr:uid="{00000000-0004-0000-2300-000000000000}"/>
  </hyperlinks>
  <pageMargins left="0.75" right="0.75" top="1" bottom="1" header="0.5" footer="0.5"/>
  <pageSetup orientation="portrait" horizontalDpi="4294967292" verticalDpi="4294967292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1"/>
  </sheetPr>
  <dimension ref="A1:C2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20</v>
      </c>
    </row>
    <row r="5" spans="1:3" x14ac:dyDescent="0.25">
      <c r="A5" s="4" t="s">
        <v>1</v>
      </c>
      <c r="B5" s="2">
        <f>'Total Orgs'!B33</f>
        <v>11070</v>
      </c>
    </row>
    <row r="6" spans="1:3" x14ac:dyDescent="0.25">
      <c r="A6" s="4" t="s">
        <v>2</v>
      </c>
      <c r="B6" s="2">
        <v>1000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SUM(B12:B104)</f>
        <v>12047.38</v>
      </c>
    </row>
    <row r="9" spans="1:3" x14ac:dyDescent="0.25">
      <c r="A9" s="4" t="s">
        <v>4</v>
      </c>
      <c r="B9" s="2">
        <f>SUM(B5+B6-B8)</f>
        <v>22.6200000000008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44833</v>
      </c>
      <c r="B12" s="2">
        <v>1300</v>
      </c>
      <c r="C12" t="s">
        <v>556</v>
      </c>
    </row>
    <row r="13" spans="1:3" x14ac:dyDescent="0.25">
      <c r="C13" t="s">
        <v>557</v>
      </c>
    </row>
    <row r="14" spans="1:3" x14ac:dyDescent="0.25">
      <c r="A14" s="4">
        <v>44991</v>
      </c>
      <c r="B14" s="2">
        <v>3055</v>
      </c>
      <c r="C14" t="s">
        <v>726</v>
      </c>
    </row>
    <row r="15" spans="1:3" x14ac:dyDescent="0.25">
      <c r="C15" t="s">
        <v>727</v>
      </c>
    </row>
    <row r="16" spans="1:3" x14ac:dyDescent="0.25">
      <c r="A16" s="4">
        <v>44995</v>
      </c>
      <c r="B16" s="2">
        <v>1600</v>
      </c>
      <c r="C16" t="s">
        <v>743</v>
      </c>
    </row>
    <row r="17" spans="1:3" x14ac:dyDescent="0.25">
      <c r="C17" t="s">
        <v>557</v>
      </c>
    </row>
    <row r="18" spans="1:3" x14ac:dyDescent="0.25">
      <c r="A18" s="4">
        <v>45036</v>
      </c>
      <c r="B18" s="2">
        <v>5250</v>
      </c>
      <c r="C18" t="s">
        <v>799</v>
      </c>
    </row>
    <row r="19" spans="1:3" x14ac:dyDescent="0.25">
      <c r="C19" t="s">
        <v>800</v>
      </c>
    </row>
    <row r="20" spans="1:3" x14ac:dyDescent="0.25">
      <c r="A20" s="4">
        <v>45145</v>
      </c>
      <c r="B20" s="2">
        <v>842.38</v>
      </c>
      <c r="C20" t="s">
        <v>969</v>
      </c>
    </row>
    <row r="21" spans="1:3" x14ac:dyDescent="0.25">
      <c r="C21" t="s">
        <v>970</v>
      </c>
    </row>
  </sheetData>
  <hyperlinks>
    <hyperlink ref="A1" location="'Total Orgs'!A1" display="Total Organizations" xr:uid="{00000000-0004-0000-2500-000000000000}"/>
  </hyperlinks>
  <pageMargins left="0.75" right="0.75" top="1" bottom="1" header="0.5" footer="0.5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C00000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64</v>
      </c>
    </row>
    <row r="5" spans="1:3" x14ac:dyDescent="0.25">
      <c r="A5" s="4" t="s">
        <v>1</v>
      </c>
      <c r="B5" s="2">
        <f>'Total Orgs'!B34</f>
        <v>750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f>'Total Orgs'!D34</f>
        <v>0</v>
      </c>
    </row>
    <row r="8" spans="1:3" x14ac:dyDescent="0.25">
      <c r="A8" s="4" t="s">
        <v>3</v>
      </c>
      <c r="B8" s="2">
        <f>SUM(B12:B101)</f>
        <v>779.76</v>
      </c>
    </row>
    <row r="9" spans="1:3" x14ac:dyDescent="0.25">
      <c r="A9" s="4" t="s">
        <v>4</v>
      </c>
      <c r="B9" s="2">
        <f>SUM(B5+B6-B7-B8)</f>
        <v>-29.759999999999991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45026</v>
      </c>
      <c r="B12" s="2">
        <v>313.68</v>
      </c>
      <c r="C12" t="s">
        <v>546</v>
      </c>
    </row>
    <row r="13" spans="1:3" x14ac:dyDescent="0.25">
      <c r="C13" t="s">
        <v>774</v>
      </c>
    </row>
    <row r="14" spans="1:3" x14ac:dyDescent="0.25">
      <c r="A14" s="4">
        <v>45026</v>
      </c>
      <c r="B14" s="2">
        <v>236.88</v>
      </c>
      <c r="C14" t="s">
        <v>546</v>
      </c>
    </row>
    <row r="15" spans="1:3" x14ac:dyDescent="0.25">
      <c r="C15" t="s">
        <v>775</v>
      </c>
    </row>
    <row r="16" spans="1:3" x14ac:dyDescent="0.25">
      <c r="A16" s="4">
        <v>45026</v>
      </c>
      <c r="B16" s="2">
        <v>229.2</v>
      </c>
      <c r="C16" t="s">
        <v>546</v>
      </c>
    </row>
    <row r="17" spans="3:3" x14ac:dyDescent="0.25">
      <c r="C17" t="s">
        <v>776</v>
      </c>
    </row>
  </sheetData>
  <hyperlinks>
    <hyperlink ref="A1" location="'Total Orgs'!A1" display="Total Organizations" xr:uid="{00000000-0004-0000-2900-000000000000}"/>
  </hyperlink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A4168-B68B-43C2-95CD-B265DCFD7D22}">
  <sheetPr>
    <tabColor theme="1"/>
  </sheetPr>
  <dimension ref="A1:C49"/>
  <sheetViews>
    <sheetView workbookViewId="0"/>
  </sheetViews>
  <sheetFormatPr defaultRowHeight="15.75" x14ac:dyDescent="0.25"/>
  <cols>
    <col min="1" max="1" width="24.5" customWidth="1"/>
    <col min="2" max="2" width="12.375" style="2" customWidth="1"/>
    <col min="3" max="3" width="29.8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338</v>
      </c>
    </row>
    <row r="4" spans="1:3" x14ac:dyDescent="0.25">
      <c r="A4" s="4"/>
    </row>
    <row r="5" spans="1:3" x14ac:dyDescent="0.25">
      <c r="A5" s="4" t="s">
        <v>1</v>
      </c>
      <c r="B5" s="2">
        <v>200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v>0</v>
      </c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SUM(B5+B6-B7-B8)</f>
        <v>200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9"/>
    </row>
    <row r="13" spans="1:3" x14ac:dyDescent="0.25">
      <c r="A13" s="125"/>
    </row>
    <row r="14" spans="1:3" x14ac:dyDescent="0.25">
      <c r="A14" s="29"/>
    </row>
    <row r="15" spans="1:3" x14ac:dyDescent="0.25">
      <c r="A15" s="29"/>
    </row>
    <row r="16" spans="1:3" x14ac:dyDescent="0.25">
      <c r="A16" s="29"/>
    </row>
    <row r="17" spans="1:1" x14ac:dyDescent="0.25">
      <c r="A17" s="29"/>
    </row>
    <row r="18" spans="1:1" x14ac:dyDescent="0.25">
      <c r="A18" s="29"/>
    </row>
    <row r="19" spans="1:1" x14ac:dyDescent="0.25">
      <c r="A19" s="29"/>
    </row>
    <row r="20" spans="1:1" x14ac:dyDescent="0.25">
      <c r="A20" s="29"/>
    </row>
    <row r="21" spans="1:1" x14ac:dyDescent="0.25">
      <c r="A21" s="29"/>
    </row>
    <row r="22" spans="1:1" x14ac:dyDescent="0.25">
      <c r="A22" s="29"/>
    </row>
    <row r="23" spans="1:1" x14ac:dyDescent="0.25">
      <c r="A23" s="29"/>
    </row>
    <row r="24" spans="1:1" x14ac:dyDescent="0.25">
      <c r="A24" s="29"/>
    </row>
    <row r="25" spans="1:1" x14ac:dyDescent="0.25">
      <c r="A25" s="29"/>
    </row>
    <row r="26" spans="1:1" x14ac:dyDescent="0.25">
      <c r="A26" s="29"/>
    </row>
    <row r="27" spans="1:1" x14ac:dyDescent="0.25">
      <c r="A27" s="29"/>
    </row>
    <row r="28" spans="1:1" x14ac:dyDescent="0.25">
      <c r="A28" s="29"/>
    </row>
    <row r="29" spans="1:1" x14ac:dyDescent="0.25">
      <c r="A29" s="29"/>
    </row>
    <row r="30" spans="1:1" x14ac:dyDescent="0.25">
      <c r="A30" s="29"/>
    </row>
    <row r="31" spans="1:1" x14ac:dyDescent="0.25">
      <c r="A31" s="29"/>
    </row>
    <row r="32" spans="1:1" x14ac:dyDescent="0.25">
      <c r="A32" s="29"/>
    </row>
    <row r="33" spans="1:3" x14ac:dyDescent="0.25">
      <c r="A33" s="29"/>
    </row>
    <row r="34" spans="1:3" x14ac:dyDescent="0.25">
      <c r="A34" s="29"/>
    </row>
    <row r="35" spans="1:3" x14ac:dyDescent="0.25">
      <c r="A35" s="29"/>
    </row>
    <row r="36" spans="1:3" x14ac:dyDescent="0.25">
      <c r="A36" s="29"/>
    </row>
    <row r="37" spans="1:3" x14ac:dyDescent="0.25">
      <c r="A37" s="29"/>
    </row>
    <row r="38" spans="1:3" x14ac:dyDescent="0.25">
      <c r="A38" s="29"/>
    </row>
    <row r="39" spans="1:3" x14ac:dyDescent="0.25">
      <c r="A39" s="29"/>
    </row>
    <row r="40" spans="1:3" x14ac:dyDescent="0.25">
      <c r="A40" s="29"/>
    </row>
    <row r="41" spans="1:3" x14ac:dyDescent="0.25">
      <c r="A41" s="29"/>
    </row>
    <row r="42" spans="1:3" x14ac:dyDescent="0.25">
      <c r="A42" s="29"/>
    </row>
    <row r="43" spans="1:3" x14ac:dyDescent="0.25">
      <c r="A43" s="29"/>
    </row>
    <row r="44" spans="1:3" x14ac:dyDescent="0.25">
      <c r="A44" s="29"/>
      <c r="C44" s="10"/>
    </row>
    <row r="45" spans="1:3" x14ac:dyDescent="0.25">
      <c r="A45" s="29"/>
    </row>
    <row r="49" spans="1:1" x14ac:dyDescent="0.25">
      <c r="A49" s="4"/>
    </row>
  </sheetData>
  <hyperlinks>
    <hyperlink ref="A1" location="'Total Orgs'!A1" display="Total Organizations" xr:uid="{BCE8BDD9-97E6-4F05-ACE1-2CD937C52C2B}"/>
  </hyperlinks>
  <pageMargins left="0.7" right="0.7" top="0.75" bottom="0.75" header="0.3" footer="0.3"/>
  <pageSetup paperSize="1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C24"/>
  <sheetViews>
    <sheetView zoomScale="145" zoomScaleNormal="14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129</v>
      </c>
    </row>
    <row r="5" spans="1:3" x14ac:dyDescent="0.25">
      <c r="A5" s="4" t="s">
        <v>1</v>
      </c>
      <c r="B5" s="2">
        <f>'Total Orgs'!B6</f>
        <v>3500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2352.64</v>
      </c>
    </row>
    <row r="9" spans="1:3" x14ac:dyDescent="0.25">
      <c r="A9" s="4" t="s">
        <v>4</v>
      </c>
      <c r="B9" s="2">
        <f>SUM(B5+B6-B8)</f>
        <v>1147.3600000000001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" customFormat="1" x14ac:dyDescent="0.25">
      <c r="A12" s="16">
        <v>44978</v>
      </c>
      <c r="B12" s="131">
        <v>1530</v>
      </c>
      <c r="C12" s="129" t="s">
        <v>698</v>
      </c>
    </row>
    <row r="13" spans="1:3" x14ac:dyDescent="0.25">
      <c r="A13" s="16"/>
      <c r="C13" t="s">
        <v>699</v>
      </c>
    </row>
    <row r="14" spans="1:3" x14ac:dyDescent="0.25">
      <c r="A14" s="16">
        <v>45139</v>
      </c>
      <c r="B14" s="2">
        <v>822.64</v>
      </c>
      <c r="C14" t="s">
        <v>546</v>
      </c>
    </row>
    <row r="15" spans="1:3" x14ac:dyDescent="0.25">
      <c r="A15" s="16"/>
      <c r="C15" t="s">
        <v>944</v>
      </c>
    </row>
    <row r="16" spans="1:3" x14ac:dyDescent="0.25">
      <c r="A16" s="16"/>
    </row>
    <row r="17" spans="1:1" x14ac:dyDescent="0.25">
      <c r="A17" s="16"/>
    </row>
    <row r="18" spans="1:1" x14ac:dyDescent="0.25">
      <c r="A18" s="16"/>
    </row>
    <row r="19" spans="1:1" x14ac:dyDescent="0.25">
      <c r="A19" s="16"/>
    </row>
    <row r="20" spans="1:1" x14ac:dyDescent="0.25">
      <c r="A20" s="16"/>
    </row>
    <row r="21" spans="1:1" x14ac:dyDescent="0.25">
      <c r="A21" s="16"/>
    </row>
    <row r="22" spans="1:1" x14ac:dyDescent="0.25">
      <c r="A22" s="16"/>
    </row>
    <row r="23" spans="1:1" x14ac:dyDescent="0.25">
      <c r="A23" s="16"/>
    </row>
    <row r="24" spans="1:1" x14ac:dyDescent="0.25">
      <c r="A24" s="16"/>
    </row>
  </sheetData>
  <hyperlinks>
    <hyperlink ref="A1" location="'Total Orgs'!A1" display="Total Organizations" xr:uid="{00000000-0004-0000-0200-000000000000}"/>
  </hyperlinks>
  <pageMargins left="0.75" right="0.75" top="1" bottom="1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1"/>
  </sheetPr>
  <dimension ref="A1:C50"/>
  <sheetViews>
    <sheetView zoomScale="175" zoomScaleNormal="175" workbookViewId="0"/>
  </sheetViews>
  <sheetFormatPr defaultRowHeight="15.75" x14ac:dyDescent="0.25"/>
  <cols>
    <col min="1" max="1" width="24.5" customWidth="1"/>
    <col min="2" max="2" width="12.375" style="2" customWidth="1"/>
    <col min="3" max="3" width="37.12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72</v>
      </c>
    </row>
    <row r="4" spans="1:3" x14ac:dyDescent="0.25">
      <c r="A4" s="4"/>
    </row>
    <row r="5" spans="1:3" x14ac:dyDescent="0.25">
      <c r="A5" s="4" t="s">
        <v>1</v>
      </c>
      <c r="B5" s="2">
        <f>'Total Orgs'!B36</f>
        <v>8450</v>
      </c>
    </row>
    <row r="6" spans="1:3" x14ac:dyDescent="0.25">
      <c r="A6" s="4" t="s">
        <v>2</v>
      </c>
      <c r="B6" s="2">
        <v>1000</v>
      </c>
    </row>
    <row r="7" spans="1:3" x14ac:dyDescent="0.25">
      <c r="A7" s="4" t="s">
        <v>131</v>
      </c>
      <c r="B7" s="2">
        <v>0</v>
      </c>
    </row>
    <row r="8" spans="1:3" x14ac:dyDescent="0.25">
      <c r="A8" s="4" t="s">
        <v>3</v>
      </c>
      <c r="B8" s="2">
        <f>SUM(B12:B108)</f>
        <v>9449.9999999999982</v>
      </c>
    </row>
    <row r="9" spans="1:3" x14ac:dyDescent="0.25">
      <c r="A9" s="4" t="s">
        <v>4</v>
      </c>
      <c r="B9" s="2">
        <f>SUM(B5+B6-B7-B8)</f>
        <v>1.8189894035458565E-12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9">
        <v>44832</v>
      </c>
      <c r="B12" s="2">
        <v>3053.56</v>
      </c>
      <c r="C12" t="s">
        <v>505</v>
      </c>
    </row>
    <row r="13" spans="1:3" x14ac:dyDescent="0.25">
      <c r="A13" s="125"/>
      <c r="C13" t="s">
        <v>592</v>
      </c>
    </row>
    <row r="14" spans="1:3" x14ac:dyDescent="0.25">
      <c r="A14" s="29">
        <v>44824</v>
      </c>
      <c r="B14" s="2">
        <v>1625</v>
      </c>
      <c r="C14" t="s">
        <v>506</v>
      </c>
    </row>
    <row r="15" spans="1:3" x14ac:dyDescent="0.25">
      <c r="A15" s="29"/>
      <c r="C15" s="4" t="s">
        <v>507</v>
      </c>
    </row>
    <row r="16" spans="1:3" x14ac:dyDescent="0.25">
      <c r="A16" s="29"/>
      <c r="C16" s="4" t="s">
        <v>555</v>
      </c>
    </row>
    <row r="17" spans="1:3" x14ac:dyDescent="0.25">
      <c r="A17" s="29">
        <v>44832</v>
      </c>
      <c r="B17" s="2">
        <v>2882.89</v>
      </c>
      <c r="C17" t="s">
        <v>508</v>
      </c>
    </row>
    <row r="18" spans="1:3" x14ac:dyDescent="0.25">
      <c r="A18" s="29"/>
      <c r="C18" t="s">
        <v>593</v>
      </c>
    </row>
    <row r="19" spans="1:3" x14ac:dyDescent="0.25">
      <c r="A19" s="29">
        <v>45041</v>
      </c>
      <c r="B19" s="2">
        <v>1000</v>
      </c>
      <c r="C19" t="s">
        <v>506</v>
      </c>
    </row>
    <row r="20" spans="1:3" x14ac:dyDescent="0.25">
      <c r="A20" s="29"/>
      <c r="C20" t="s">
        <v>815</v>
      </c>
    </row>
    <row r="21" spans="1:3" x14ac:dyDescent="0.25">
      <c r="A21" s="29"/>
      <c r="C21" t="s">
        <v>816</v>
      </c>
    </row>
    <row r="22" spans="1:3" x14ac:dyDescent="0.25">
      <c r="A22" s="29">
        <v>45141</v>
      </c>
      <c r="B22" s="2">
        <v>750</v>
      </c>
      <c r="C22" t="s">
        <v>956</v>
      </c>
    </row>
    <row r="23" spans="1:3" x14ac:dyDescent="0.25">
      <c r="A23" s="29"/>
      <c r="C23" t="s">
        <v>486</v>
      </c>
    </row>
    <row r="24" spans="1:3" x14ac:dyDescent="0.25">
      <c r="A24" s="29"/>
      <c r="B24" s="2">
        <v>138.55000000000001</v>
      </c>
      <c r="C24" t="s">
        <v>957</v>
      </c>
    </row>
    <row r="25" spans="1:3" x14ac:dyDescent="0.25">
      <c r="A25" s="29"/>
    </row>
    <row r="26" spans="1:3" x14ac:dyDescent="0.25">
      <c r="A26" s="29"/>
    </row>
    <row r="27" spans="1:3" x14ac:dyDescent="0.25">
      <c r="A27" s="29"/>
    </row>
    <row r="28" spans="1:3" x14ac:dyDescent="0.25">
      <c r="A28" s="29"/>
    </row>
    <row r="29" spans="1:3" x14ac:dyDescent="0.25">
      <c r="A29" s="29"/>
    </row>
    <row r="30" spans="1:3" x14ac:dyDescent="0.25">
      <c r="A30" s="29"/>
    </row>
    <row r="31" spans="1:3" x14ac:dyDescent="0.25">
      <c r="A31" s="29"/>
    </row>
    <row r="32" spans="1:3" x14ac:dyDescent="0.25">
      <c r="A32" s="29"/>
    </row>
    <row r="33" spans="1:3" x14ac:dyDescent="0.25">
      <c r="A33" s="29"/>
    </row>
    <row r="34" spans="1:3" x14ac:dyDescent="0.25">
      <c r="A34" s="29"/>
    </row>
    <row r="35" spans="1:3" x14ac:dyDescent="0.25">
      <c r="A35" s="29"/>
    </row>
    <row r="36" spans="1:3" x14ac:dyDescent="0.25">
      <c r="A36" s="29"/>
    </row>
    <row r="37" spans="1:3" x14ac:dyDescent="0.25">
      <c r="A37" s="29"/>
    </row>
    <row r="38" spans="1:3" x14ac:dyDescent="0.25">
      <c r="A38" s="29"/>
    </row>
    <row r="39" spans="1:3" x14ac:dyDescent="0.25">
      <c r="A39" s="29"/>
    </row>
    <row r="40" spans="1:3" x14ac:dyDescent="0.25">
      <c r="A40" s="29"/>
    </row>
    <row r="41" spans="1:3" x14ac:dyDescent="0.25">
      <c r="A41" s="29"/>
    </row>
    <row r="42" spans="1:3" x14ac:dyDescent="0.25">
      <c r="A42" s="29"/>
    </row>
    <row r="43" spans="1:3" x14ac:dyDescent="0.25">
      <c r="A43" s="29"/>
    </row>
    <row r="44" spans="1:3" x14ac:dyDescent="0.25">
      <c r="A44" s="29"/>
    </row>
    <row r="45" spans="1:3" x14ac:dyDescent="0.25">
      <c r="A45" s="29"/>
      <c r="C45" s="10"/>
    </row>
    <row r="46" spans="1:3" x14ac:dyDescent="0.25">
      <c r="A46" s="29"/>
    </row>
    <row r="50" spans="1:1" x14ac:dyDescent="0.25">
      <c r="A50" s="4"/>
    </row>
  </sheetData>
  <hyperlinks>
    <hyperlink ref="A1" location="'Total Orgs'!A1" display="Total Organizations" xr:uid="{00000000-0004-0000-2B00-000000000000}"/>
  </hyperlinks>
  <pageMargins left="0.7" right="0.7" top="0.75" bottom="0.75" header="0.3" footer="0.3"/>
  <pageSetup paperSize="15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159</v>
      </c>
    </row>
    <row r="5" spans="1:3" x14ac:dyDescent="0.25">
      <c r="A5" s="4" t="s">
        <v>1</v>
      </c>
      <c r="B5" s="2">
        <f>'Total Orgs'!B37</f>
        <v>1300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296.3</v>
      </c>
    </row>
    <row r="9" spans="1:3" x14ac:dyDescent="0.25">
      <c r="A9" s="4" t="s">
        <v>4</v>
      </c>
      <c r="B9" s="2">
        <f>SUM(B5+B6-B7-B8)</f>
        <v>1003.7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45155</v>
      </c>
      <c r="B12" s="2">
        <v>296.3</v>
      </c>
      <c r="C12" t="s">
        <v>546</v>
      </c>
    </row>
    <row r="13" spans="1:3" x14ac:dyDescent="0.25">
      <c r="C13" t="s">
        <v>981</v>
      </c>
    </row>
  </sheetData>
  <hyperlinks>
    <hyperlink ref="A1" location="'Total Orgs'!A1" display="Total Organizations" xr:uid="{00000000-0004-0000-2C00-000000000000}"/>
  </hyperlink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63AC9-1212-4DA5-A16B-9A9620ABC9BF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391</v>
      </c>
    </row>
    <row r="5" spans="1:3" x14ac:dyDescent="0.25">
      <c r="A5" s="4" t="s">
        <v>1</v>
      </c>
      <c r="B5" s="2">
        <f>'Total Orgs'!B38</f>
        <v>200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593BFD37-DF26-48DC-AA98-7F75DABF9128}"/>
  </hyperlinks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C00000"/>
  </sheetPr>
  <dimension ref="A1:C12"/>
  <sheetViews>
    <sheetView workbookViewId="0">
      <selection activeCell="B6" sqref="B6"/>
    </sheetView>
  </sheetViews>
  <sheetFormatPr defaultRowHeight="15.75" x14ac:dyDescent="0.25"/>
  <cols>
    <col min="1" max="1" width="17.375" customWidth="1"/>
    <col min="3" max="3" width="37.125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222</v>
      </c>
      <c r="B3" s="2"/>
    </row>
    <row r="4" spans="1:3" x14ac:dyDescent="0.25">
      <c r="A4" s="4"/>
      <c r="B4" s="2"/>
      <c r="C4" t="s">
        <v>243</v>
      </c>
    </row>
    <row r="5" spans="1:3" x14ac:dyDescent="0.25">
      <c r="A5" s="4" t="s">
        <v>1</v>
      </c>
      <c r="B5" s="2">
        <f>'Total Orgs'!B39</f>
        <v>300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SUM(B5+B6-B7-B8)</f>
        <v>300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</sheetData>
  <hyperlinks>
    <hyperlink ref="A1" location="'Total Orgs'!A1" display="Total Organizations" xr:uid="{00000000-0004-0000-2F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AE8F-A35A-411E-90F9-4EBA106EC851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340</v>
      </c>
    </row>
    <row r="5" spans="1:3" x14ac:dyDescent="0.25">
      <c r="A5" s="4" t="s">
        <v>1</v>
      </c>
      <c r="B5" s="2">
        <f>INACTIVE!B15</f>
        <v>0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f>INACTIVE!D15</f>
        <v>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82"/>
      <c r="B12" s="83"/>
      <c r="C12" s="60"/>
    </row>
    <row r="13" spans="1:3" x14ac:dyDescent="0.25">
      <c r="A13" s="84"/>
      <c r="C13" s="85"/>
    </row>
    <row r="14" spans="1:3" x14ac:dyDescent="0.25">
      <c r="A14" s="84"/>
      <c r="C14" s="85"/>
    </row>
    <row r="15" spans="1:3" x14ac:dyDescent="0.25">
      <c r="A15" s="84"/>
      <c r="C15" s="85"/>
    </row>
    <row r="16" spans="1:3" x14ac:dyDescent="0.25">
      <c r="A16" s="84"/>
      <c r="C16" s="85"/>
    </row>
    <row r="17" spans="1:3" x14ac:dyDescent="0.25">
      <c r="A17" s="87"/>
      <c r="B17" s="88"/>
      <c r="C17" s="65"/>
    </row>
    <row r="18" spans="1:3" x14ac:dyDescent="0.25">
      <c r="C18" s="85"/>
    </row>
    <row r="19" spans="1:3" x14ac:dyDescent="0.25">
      <c r="C19" s="85"/>
    </row>
    <row r="20" spans="1:3" x14ac:dyDescent="0.25">
      <c r="C20" s="85"/>
    </row>
    <row r="21" spans="1:3" x14ac:dyDescent="0.25">
      <c r="C21" s="85"/>
    </row>
    <row r="22" spans="1:3" x14ac:dyDescent="0.25">
      <c r="A22" s="13"/>
      <c r="B22" s="14"/>
      <c r="C22" s="15"/>
    </row>
  </sheetData>
  <hyperlinks>
    <hyperlink ref="A1" location="'Total Orgs'!A1" display="Total Organizations" xr:uid="{6A0317B7-4BE4-416C-B993-7330BB77B5E6}"/>
  </hyperlinks>
  <pageMargins left="0.75" right="0.75" top="1" bottom="1" header="0.5" footer="0.5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287</v>
      </c>
    </row>
    <row r="5" spans="1:3" x14ac:dyDescent="0.25">
      <c r="A5" s="4" t="s">
        <v>1</v>
      </c>
      <c r="B5" s="2">
        <f>'Total Orgs'!B40</f>
        <v>1100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950</v>
      </c>
    </row>
    <row r="9" spans="1:3" x14ac:dyDescent="0.25">
      <c r="A9" s="4" t="s">
        <v>4</v>
      </c>
      <c r="B9" s="2">
        <f>SUM(B5+B6-B8)</f>
        <v>150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82">
        <v>45126</v>
      </c>
      <c r="B12" s="83">
        <v>950</v>
      </c>
      <c r="C12" s="60" t="s">
        <v>917</v>
      </c>
    </row>
    <row r="13" spans="1:3" x14ac:dyDescent="0.25">
      <c r="A13" s="84"/>
      <c r="C13" s="85" t="s">
        <v>918</v>
      </c>
    </row>
    <row r="14" spans="1:3" x14ac:dyDescent="0.25">
      <c r="A14" s="84"/>
      <c r="C14" s="85"/>
    </row>
    <row r="15" spans="1:3" x14ac:dyDescent="0.25">
      <c r="A15" s="84"/>
      <c r="C15" s="85"/>
    </row>
    <row r="16" spans="1:3" x14ac:dyDescent="0.25">
      <c r="A16" s="84"/>
      <c r="C16" s="85"/>
    </row>
    <row r="17" spans="1:3" x14ac:dyDescent="0.25">
      <c r="A17" s="87"/>
      <c r="B17" s="88"/>
      <c r="C17" s="65"/>
    </row>
    <row r="18" spans="1:3" x14ac:dyDescent="0.25">
      <c r="C18" s="85"/>
    </row>
    <row r="19" spans="1:3" x14ac:dyDescent="0.25">
      <c r="C19" s="85"/>
    </row>
    <row r="20" spans="1:3" x14ac:dyDescent="0.25">
      <c r="C20" s="85"/>
    </row>
    <row r="21" spans="1:3" x14ac:dyDescent="0.25">
      <c r="C21" s="85"/>
    </row>
    <row r="22" spans="1:3" x14ac:dyDescent="0.25">
      <c r="A22" s="13"/>
      <c r="B22" s="14"/>
      <c r="C22" s="15"/>
    </row>
  </sheetData>
  <hyperlinks>
    <hyperlink ref="A1" location="'Total Orgs'!A1" display="Total Organizations" xr:uid="{00000000-0004-0000-3000-000000000000}"/>
  </hyperlinks>
  <pageMargins left="0.75" right="0.75" top="1" bottom="1" header="0.5" footer="0.5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C00000"/>
  </sheetPr>
  <dimension ref="A1:C22"/>
  <sheetViews>
    <sheetView workbookViewId="0">
      <selection activeCell="B7" sqref="B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325</v>
      </c>
    </row>
    <row r="5" spans="1:3" x14ac:dyDescent="0.25">
      <c r="A5" s="4" t="s">
        <v>1</v>
      </c>
      <c r="B5" s="2">
        <f>'Total Orgs'!B42</f>
        <v>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82"/>
      <c r="B12" s="83"/>
      <c r="C12" s="60"/>
    </row>
    <row r="13" spans="1:3" x14ac:dyDescent="0.25">
      <c r="A13" s="84"/>
      <c r="C13" s="85"/>
    </row>
    <row r="14" spans="1:3" x14ac:dyDescent="0.25">
      <c r="A14" s="84"/>
      <c r="C14" s="85"/>
    </row>
    <row r="15" spans="1:3" x14ac:dyDescent="0.25">
      <c r="A15" s="84"/>
      <c r="C15" s="85"/>
    </row>
    <row r="16" spans="1:3" x14ac:dyDescent="0.25">
      <c r="A16" s="84"/>
      <c r="C16" s="85"/>
    </row>
    <row r="17" spans="1:3" x14ac:dyDescent="0.25">
      <c r="A17" s="87"/>
      <c r="B17" s="88"/>
      <c r="C17" s="65"/>
    </row>
    <row r="18" spans="1:3" x14ac:dyDescent="0.25">
      <c r="C18" s="85"/>
    </row>
    <row r="19" spans="1:3" x14ac:dyDescent="0.25">
      <c r="C19" s="85"/>
    </row>
    <row r="20" spans="1:3" x14ac:dyDescent="0.25">
      <c r="C20" s="85"/>
    </row>
    <row r="21" spans="1:3" x14ac:dyDescent="0.25">
      <c r="C21" s="85"/>
    </row>
    <row r="22" spans="1:3" x14ac:dyDescent="0.25">
      <c r="A22" s="13"/>
      <c r="B22" s="14"/>
      <c r="C22" s="15"/>
    </row>
  </sheetData>
  <hyperlinks>
    <hyperlink ref="A1" location="'Total Orgs'!A1" display="Total Organizations" xr:uid="{00000000-0004-0000-3100-000000000000}"/>
  </hyperlinks>
  <pageMargins left="0.75" right="0.75" top="1" bottom="1" header="0.5" footer="0.5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F7969-2E31-46AA-AAEF-FBF0A4E83B32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392</v>
      </c>
    </row>
    <row r="5" spans="1:3" x14ac:dyDescent="0.25">
      <c r="A5" s="4" t="s">
        <v>1</v>
      </c>
      <c r="B5" s="2">
        <f>'Total Orgs'!B43</f>
        <v>500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f>INACTIVE!D16</f>
        <v>0</v>
      </c>
    </row>
    <row r="8" spans="1:3" x14ac:dyDescent="0.25">
      <c r="A8" s="4" t="s">
        <v>3</v>
      </c>
      <c r="B8" s="2">
        <f>SUM(B12:B101)</f>
        <v>500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82">
        <v>44987</v>
      </c>
      <c r="B12" s="83">
        <v>500</v>
      </c>
      <c r="C12" s="60" t="s">
        <v>721</v>
      </c>
    </row>
    <row r="13" spans="1:3" x14ac:dyDescent="0.25">
      <c r="A13" s="84"/>
      <c r="C13" s="85" t="s">
        <v>722</v>
      </c>
    </row>
    <row r="14" spans="1:3" x14ac:dyDescent="0.25">
      <c r="A14" s="84"/>
      <c r="C14" s="85"/>
    </row>
    <row r="15" spans="1:3" x14ac:dyDescent="0.25">
      <c r="A15" s="84"/>
      <c r="C15" s="85"/>
    </row>
    <row r="16" spans="1:3" x14ac:dyDescent="0.25">
      <c r="A16" s="84"/>
      <c r="C16" s="85"/>
    </row>
    <row r="18" spans="1:3" x14ac:dyDescent="0.25">
      <c r="C18" s="85"/>
    </row>
    <row r="19" spans="1:3" x14ac:dyDescent="0.25">
      <c r="C19" s="85"/>
    </row>
    <row r="20" spans="1:3" x14ac:dyDescent="0.25">
      <c r="C20" s="85"/>
    </row>
    <row r="21" spans="1:3" x14ac:dyDescent="0.25">
      <c r="C21" s="85"/>
    </row>
    <row r="22" spans="1:3" x14ac:dyDescent="0.25">
      <c r="A22" s="13"/>
      <c r="B22" s="14"/>
      <c r="C22" s="15"/>
    </row>
  </sheetData>
  <hyperlinks>
    <hyperlink ref="A1" location="'Total Orgs'!A1" display="Total Organizations" xr:uid="{D541654A-52C1-481D-A497-0B39C01DB50F}"/>
  </hyperlinks>
  <pageMargins left="0.75" right="0.75" top="1" bottom="1" header="0.5" footer="0.5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264</v>
      </c>
    </row>
    <row r="5" spans="1:3" x14ac:dyDescent="0.25">
      <c r="A5" s="4" t="s">
        <v>1</v>
      </c>
      <c r="B5" s="2">
        <f>'Total Orgs'!B44</f>
        <v>400</v>
      </c>
    </row>
    <row r="6" spans="1:3" x14ac:dyDescent="0.25">
      <c r="A6" s="4" t="s">
        <v>2</v>
      </c>
      <c r="B6" s="2">
        <v>350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SUM(B12:B102)</f>
        <v>728.27</v>
      </c>
    </row>
    <row r="9" spans="1:3" x14ac:dyDescent="0.25">
      <c r="A9" s="4" t="s">
        <v>4</v>
      </c>
      <c r="B9" s="2">
        <f>SUM(B5+B6-B7-B8)</f>
        <v>21.730000000000018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45145</v>
      </c>
      <c r="B12" s="2">
        <v>455</v>
      </c>
      <c r="C12" t="s">
        <v>966</v>
      </c>
    </row>
    <row r="13" spans="1:3" x14ac:dyDescent="0.25">
      <c r="C13" t="s">
        <v>967</v>
      </c>
    </row>
    <row r="14" spans="1:3" x14ac:dyDescent="0.25">
      <c r="A14" s="4">
        <v>45145</v>
      </c>
      <c r="B14" s="2">
        <v>273.27</v>
      </c>
      <c r="C14" t="s">
        <v>966</v>
      </c>
    </row>
    <row r="15" spans="1:3" x14ac:dyDescent="0.25">
      <c r="C15" t="s">
        <v>968</v>
      </c>
    </row>
  </sheetData>
  <hyperlinks>
    <hyperlink ref="A1" location="'Total Orgs'!A1" display="Total Organizations" xr:uid="{00000000-0004-0000-3300-000000000000}"/>
  </hyperlinks>
  <pageMargins left="0.75" right="0.75" top="1" bottom="1" header="0.5" footer="0.5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DDB36-017B-4DDA-9889-6D08D9AE1F89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409</v>
      </c>
    </row>
    <row r="5" spans="1:3" x14ac:dyDescent="0.25">
      <c r="A5" s="4" t="s">
        <v>1</v>
      </c>
      <c r="B5" s="2">
        <f>'Total Orgs'!B45</f>
        <v>500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6B5F46CF-BDB1-4BA0-BECF-94246E5BCDF3}"/>
  </hyperlink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C4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13</v>
      </c>
    </row>
    <row r="5" spans="1:3" x14ac:dyDescent="0.25">
      <c r="A5" s="4" t="s">
        <v>1</v>
      </c>
      <c r="B5" s="2">
        <f>'Total Orgs'!B8</f>
        <v>5000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SUM(B12:B319)</f>
        <v>4782.12</v>
      </c>
    </row>
    <row r="9" spans="1:3" x14ac:dyDescent="0.25">
      <c r="A9" s="4" t="s">
        <v>4</v>
      </c>
      <c r="B9" s="2">
        <f>SUM(B5+B6-B8)</f>
        <v>217.88000000000011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44859</v>
      </c>
      <c r="B12" s="2">
        <v>487.5</v>
      </c>
      <c r="C12" t="s">
        <v>546</v>
      </c>
    </row>
    <row r="13" spans="1:3" x14ac:dyDescent="0.25">
      <c r="C13" t="s">
        <v>552</v>
      </c>
    </row>
    <row r="14" spans="1:3" x14ac:dyDescent="0.25">
      <c r="A14" s="4">
        <v>44886</v>
      </c>
      <c r="B14" s="2">
        <v>200</v>
      </c>
      <c r="C14" t="s">
        <v>588</v>
      </c>
    </row>
    <row r="15" spans="1:3" x14ac:dyDescent="0.25">
      <c r="C15" t="s">
        <v>589</v>
      </c>
    </row>
    <row r="16" spans="1:3" x14ac:dyDescent="0.25">
      <c r="A16" s="4">
        <v>44959</v>
      </c>
      <c r="B16" s="2">
        <v>1345.85</v>
      </c>
      <c r="C16" t="s">
        <v>647</v>
      </c>
    </row>
    <row r="17" spans="1:3" x14ac:dyDescent="0.25">
      <c r="C17" t="s">
        <v>646</v>
      </c>
    </row>
    <row r="18" spans="1:3" x14ac:dyDescent="0.25">
      <c r="A18" s="4">
        <v>45040</v>
      </c>
      <c r="B18" s="2">
        <v>814.41</v>
      </c>
      <c r="C18" t="s">
        <v>546</v>
      </c>
    </row>
    <row r="19" spans="1:3" x14ac:dyDescent="0.25">
      <c r="C19" t="s">
        <v>802</v>
      </c>
    </row>
    <row r="20" spans="1:3" x14ac:dyDescent="0.25">
      <c r="A20" s="4">
        <v>45040</v>
      </c>
      <c r="B20" s="2">
        <v>634.86</v>
      </c>
      <c r="C20" t="s">
        <v>804</v>
      </c>
    </row>
    <row r="21" spans="1:3" x14ac:dyDescent="0.25">
      <c r="C21" t="s">
        <v>805</v>
      </c>
    </row>
    <row r="22" spans="1:3" x14ac:dyDescent="0.25">
      <c r="A22" s="4">
        <v>45054</v>
      </c>
      <c r="B22" s="2">
        <v>225</v>
      </c>
      <c r="C22" t="s">
        <v>823</v>
      </c>
    </row>
    <row r="23" spans="1:3" x14ac:dyDescent="0.25">
      <c r="C23" t="s">
        <v>824</v>
      </c>
    </row>
    <row r="24" spans="1:3" x14ac:dyDescent="0.25">
      <c r="A24" s="4">
        <v>45113</v>
      </c>
      <c r="B24" s="2">
        <v>1074.5</v>
      </c>
      <c r="C24" t="s">
        <v>889</v>
      </c>
    </row>
    <row r="25" spans="1:3" x14ac:dyDescent="0.25">
      <c r="C25" t="s">
        <v>890</v>
      </c>
    </row>
    <row r="45" spans="1:3" s="23" customFormat="1" x14ac:dyDescent="0.25">
      <c r="A45" s="13"/>
      <c r="B45" s="14"/>
      <c r="C45"/>
    </row>
  </sheetData>
  <hyperlinks>
    <hyperlink ref="A1" location="'Total Orgs'!A1" display="Total Organizations" xr:uid="{00000000-0004-0000-0600-000000000000}"/>
  </hyperlinks>
  <pageMargins left="0.75" right="0.75" top="1" bottom="1" header="0.5" footer="0.5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22</v>
      </c>
    </row>
    <row r="5" spans="1:3" x14ac:dyDescent="0.25">
      <c r="A5" s="4" t="s">
        <v>1</v>
      </c>
      <c r="B5" s="2">
        <f>'Total Orgs'!B46</f>
        <v>1500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600-000000000000}"/>
  </hyperlinks>
  <pageMargins left="0.75" right="0.75" top="1" bottom="1" header="0.5" footer="0.5"/>
  <pageSetup orientation="portrait" horizontalDpi="4294967292" verticalDpi="4294967292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1"/>
  </sheetPr>
  <dimension ref="A1:C11"/>
  <sheetViews>
    <sheetView topLeftCell="B1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210</v>
      </c>
    </row>
    <row r="5" spans="1:3" x14ac:dyDescent="0.25">
      <c r="A5" s="4" t="s">
        <v>1</v>
      </c>
      <c r="B5" s="2">
        <f>'Total Orgs'!B47</f>
        <v>0</v>
      </c>
    </row>
    <row r="6" spans="1:3" x14ac:dyDescent="0.25">
      <c r="A6" s="4" t="s">
        <v>2</v>
      </c>
    </row>
    <row r="7" spans="1:3" s="23" customFormat="1" x14ac:dyDescent="0.25">
      <c r="A7" s="13" t="s">
        <v>131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700-000000000000}"/>
  </hyperlinks>
  <pageMargins left="0.75" right="0.75" top="1" bottom="1" header="0.5" footer="0.5"/>
  <pageSetup orientation="portrait" horizontalDpi="4294967292" verticalDpi="4294967292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191</v>
      </c>
    </row>
    <row r="5" spans="1:3" x14ac:dyDescent="0.25">
      <c r="A5" s="4" t="s">
        <v>1</v>
      </c>
      <c r="B5" s="2">
        <f>'Total Orgs'!B48</f>
        <v>600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SUM(B12:B104)</f>
        <v>500</v>
      </c>
    </row>
    <row r="9" spans="1:3" x14ac:dyDescent="0.25">
      <c r="A9" s="4" t="s">
        <v>4</v>
      </c>
      <c r="B9" s="2">
        <f>SUM(B5+B6-B8)</f>
        <v>100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44882</v>
      </c>
      <c r="B12" s="2">
        <v>500</v>
      </c>
      <c r="C12" t="s">
        <v>587</v>
      </c>
    </row>
    <row r="13" spans="1:3" x14ac:dyDescent="0.25">
      <c r="C13" t="s">
        <v>707</v>
      </c>
    </row>
  </sheetData>
  <hyperlinks>
    <hyperlink ref="A1" location="'Total Orgs'!A1" display="Total Organizations" xr:uid="{00000000-0004-0000-3900-000000000000}"/>
  </hyperlinks>
  <pageMargins left="0.75" right="0.75" top="1" bottom="1" header="0.5" footer="0.5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C00000"/>
  </sheetPr>
  <dimension ref="A1:I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9" x14ac:dyDescent="0.25">
      <c r="A1" s="5" t="s">
        <v>0</v>
      </c>
      <c r="C1" s="1" t="e">
        <f>'Total Orgs'!#REF!</f>
        <v>#REF!</v>
      </c>
    </row>
    <row r="2" spans="1:9" x14ac:dyDescent="0.25">
      <c r="A2" s="5"/>
    </row>
    <row r="3" spans="1:9" x14ac:dyDescent="0.25">
      <c r="A3" s="6" t="s">
        <v>315</v>
      </c>
    </row>
    <row r="5" spans="1:9" x14ac:dyDescent="0.25">
      <c r="A5" s="4" t="s">
        <v>1</v>
      </c>
      <c r="B5" s="2">
        <f>'Total Orgs'!B49</f>
        <v>2000</v>
      </c>
    </row>
    <row r="6" spans="1:9" x14ac:dyDescent="0.25">
      <c r="A6" s="4" t="s">
        <v>2</v>
      </c>
    </row>
    <row r="7" spans="1:9" x14ac:dyDescent="0.25">
      <c r="A7" s="4" t="s">
        <v>131</v>
      </c>
    </row>
    <row r="8" spans="1:9" ht="15.75" customHeight="1" x14ac:dyDescent="0.25">
      <c r="A8" s="4" t="s">
        <v>3</v>
      </c>
      <c r="B8" s="2">
        <f>SUM(B12:B102)</f>
        <v>0</v>
      </c>
      <c r="D8" s="345"/>
      <c r="E8" s="345"/>
      <c r="F8" s="345"/>
      <c r="G8" s="345"/>
      <c r="H8" s="345"/>
      <c r="I8" s="345"/>
    </row>
    <row r="9" spans="1:9" x14ac:dyDescent="0.25">
      <c r="A9" s="4" t="s">
        <v>4</v>
      </c>
      <c r="B9" s="2">
        <f>SUM(B5+B6-B7-B8)</f>
        <v>2000</v>
      </c>
      <c r="D9" s="345"/>
      <c r="E9" s="345"/>
      <c r="F9" s="345"/>
      <c r="G9" s="345"/>
      <c r="H9" s="345"/>
      <c r="I9" s="345"/>
    </row>
    <row r="11" spans="1:9" s="1" customFormat="1" x14ac:dyDescent="0.25">
      <c r="A11" s="7" t="s">
        <v>5</v>
      </c>
      <c r="B11" s="3" t="s">
        <v>6</v>
      </c>
      <c r="C11" s="1" t="s">
        <v>7</v>
      </c>
    </row>
    <row r="12" spans="1:9" s="23" customFormat="1" x14ac:dyDescent="0.25">
      <c r="A12" s="13"/>
      <c r="B12" s="14"/>
      <c r="C12" s="15"/>
    </row>
  </sheetData>
  <mergeCells count="1">
    <mergeCell ref="D8:I9"/>
  </mergeCells>
  <hyperlinks>
    <hyperlink ref="A1" location="'Total Orgs'!A1" display="Total Organizations" xr:uid="{00000000-0004-0000-3A00-000000000000}"/>
  </hyperlinks>
  <pageMargins left="0.75" right="0.75" top="1" bottom="1" header="0.5" footer="0.5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C7E8E-625E-4043-9583-F2ACA0743540}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410</v>
      </c>
    </row>
    <row r="5" spans="1:3" x14ac:dyDescent="0.25">
      <c r="A5" s="4" t="s">
        <v>1</v>
      </c>
      <c r="B5" s="2">
        <f>'Total Orgs'!B50</f>
        <v>650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640.55999999999995</v>
      </c>
    </row>
    <row r="9" spans="1:3" x14ac:dyDescent="0.25">
      <c r="A9" s="4" t="s">
        <v>4</v>
      </c>
      <c r="B9" s="2">
        <f>SUM(B5+B6-B7-B8)</f>
        <v>9.4400000000000546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44868</v>
      </c>
      <c r="B12" s="2">
        <v>306.36</v>
      </c>
      <c r="C12" t="s">
        <v>570</v>
      </c>
    </row>
    <row r="13" spans="1:3" x14ac:dyDescent="0.25">
      <c r="C13" t="s">
        <v>571</v>
      </c>
    </row>
    <row r="14" spans="1:3" x14ac:dyDescent="0.25">
      <c r="A14" s="4">
        <v>45054</v>
      </c>
      <c r="B14" s="2">
        <v>334.2</v>
      </c>
      <c r="C14" t="s">
        <v>822</v>
      </c>
    </row>
    <row r="15" spans="1:3" x14ac:dyDescent="0.25">
      <c r="C15" t="s">
        <v>745</v>
      </c>
    </row>
  </sheetData>
  <hyperlinks>
    <hyperlink ref="A1" location="'Total Orgs'!A1" display="Total Organizations" xr:uid="{3C1B1DA3-7648-4A4B-ACFD-AD7C53D60F30}"/>
  </hyperlinks>
  <pageMargins left="0.75" right="0.75" top="1" bottom="1" header="0.5" footer="0.5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977B6-5049-4377-8715-1F2627636C4B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405</v>
      </c>
    </row>
    <row r="5" spans="1:3" x14ac:dyDescent="0.25">
      <c r="A5" s="4" t="s">
        <v>1</v>
      </c>
      <c r="B5" s="2">
        <f>'Total Orgs'!B50</f>
        <v>650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542.63</v>
      </c>
    </row>
    <row r="9" spans="1:3" x14ac:dyDescent="0.25">
      <c r="A9" s="4" t="s">
        <v>4</v>
      </c>
      <c r="B9" s="2">
        <f>SUM(B5+B6-B7-B8)</f>
        <v>107.37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45006</v>
      </c>
      <c r="B12" s="2">
        <v>40</v>
      </c>
      <c r="C12" t="s">
        <v>744</v>
      </c>
    </row>
    <row r="13" spans="1:3" x14ac:dyDescent="0.25">
      <c r="C13" t="s">
        <v>745</v>
      </c>
    </row>
    <row r="14" spans="1:3" x14ac:dyDescent="0.25">
      <c r="C14" t="s">
        <v>746</v>
      </c>
    </row>
    <row r="15" spans="1:3" x14ac:dyDescent="0.25">
      <c r="B15" s="2">
        <v>306.88</v>
      </c>
      <c r="C15" t="s">
        <v>761</v>
      </c>
    </row>
    <row r="16" spans="1:3" x14ac:dyDescent="0.25">
      <c r="B16" s="2">
        <v>195.75</v>
      </c>
      <c r="C16" t="s">
        <v>762</v>
      </c>
    </row>
  </sheetData>
  <hyperlinks>
    <hyperlink ref="A1" location="'Total Orgs'!A1" display="Total Organizations" xr:uid="{5F3F92DA-8764-47E4-9C02-A83342BF99AE}"/>
  </hyperlinks>
  <pageMargins left="0.75" right="0.75" top="1" bottom="1" header="0.5" footer="0.5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1"/>
  </sheetPr>
  <dimension ref="A1:J48"/>
  <sheetViews>
    <sheetView zoomScale="120" zoomScaleNormal="120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  <col min="10" max="10" width="16.375" bestFit="1" customWidth="1"/>
  </cols>
  <sheetData>
    <row r="1" spans="1:10" x14ac:dyDescent="0.25">
      <c r="A1" s="5" t="s">
        <v>0</v>
      </c>
      <c r="C1" s="1" t="e">
        <f>'Total Orgs'!#REF!</f>
        <v>#REF!</v>
      </c>
    </row>
    <row r="2" spans="1:10" x14ac:dyDescent="0.25">
      <c r="A2" s="5"/>
    </row>
    <row r="3" spans="1:10" x14ac:dyDescent="0.25">
      <c r="A3" s="6" t="s">
        <v>326</v>
      </c>
    </row>
    <row r="5" spans="1:10" x14ac:dyDescent="0.25">
      <c r="A5" s="4" t="s">
        <v>1</v>
      </c>
      <c r="B5" s="2">
        <f>'Total Orgs'!B100</f>
        <v>12500</v>
      </c>
    </row>
    <row r="6" spans="1:10" x14ac:dyDescent="0.25">
      <c r="A6" s="4" t="s">
        <v>2</v>
      </c>
      <c r="B6" s="2">
        <v>1250</v>
      </c>
    </row>
    <row r="7" spans="1:10" x14ac:dyDescent="0.25">
      <c r="A7" s="4" t="s">
        <v>131</v>
      </c>
    </row>
    <row r="8" spans="1:10" x14ac:dyDescent="0.25">
      <c r="A8" s="4" t="s">
        <v>3</v>
      </c>
      <c r="B8" s="2">
        <f>SUM(B12:B103)</f>
        <v>13171.98</v>
      </c>
    </row>
    <row r="9" spans="1:10" x14ac:dyDescent="0.25">
      <c r="A9" s="4" t="s">
        <v>4</v>
      </c>
      <c r="B9" s="2">
        <f>SUM(B5+B6-B8)</f>
        <v>578.02000000000044</v>
      </c>
    </row>
    <row r="11" spans="1:10" s="1" customFormat="1" x14ac:dyDescent="0.25">
      <c r="A11" s="7" t="s">
        <v>5</v>
      </c>
      <c r="B11" s="3" t="s">
        <v>6</v>
      </c>
      <c r="C11" s="1" t="s">
        <v>7</v>
      </c>
    </row>
    <row r="12" spans="1:10" x14ac:dyDescent="0.25">
      <c r="B12" s="2">
        <v>2650</v>
      </c>
      <c r="C12" t="s">
        <v>821</v>
      </c>
    </row>
    <row r="13" spans="1:10" x14ac:dyDescent="0.25">
      <c r="J13" s="133">
        <v>1500000</v>
      </c>
    </row>
    <row r="14" spans="1:10" x14ac:dyDescent="0.25">
      <c r="A14" s="4">
        <v>45054</v>
      </c>
      <c r="B14" s="2">
        <v>3022.94</v>
      </c>
      <c r="C14" t="s">
        <v>852</v>
      </c>
      <c r="J14">
        <v>823000</v>
      </c>
    </row>
    <row r="15" spans="1:10" x14ac:dyDescent="0.25">
      <c r="C15" t="s">
        <v>853</v>
      </c>
      <c r="J15" s="176">
        <f>J13-J14</f>
        <v>677000</v>
      </c>
    </row>
    <row r="16" spans="1:10" x14ac:dyDescent="0.25">
      <c r="A16" s="4">
        <v>45091</v>
      </c>
      <c r="B16" s="2">
        <v>4629.8100000000004</v>
      </c>
      <c r="C16" s="191" t="s">
        <v>865</v>
      </c>
    </row>
    <row r="18" spans="1:4" x14ac:dyDescent="0.25">
      <c r="A18" s="4">
        <v>45091</v>
      </c>
      <c r="B18" s="2">
        <v>870.9</v>
      </c>
      <c r="C18" t="s">
        <v>866</v>
      </c>
    </row>
    <row r="20" spans="1:4" x14ac:dyDescent="0.25">
      <c r="A20" s="4">
        <v>45148</v>
      </c>
      <c r="B20" s="2">
        <v>938.76</v>
      </c>
      <c r="C20" t="s">
        <v>966</v>
      </c>
    </row>
    <row r="21" spans="1:4" x14ac:dyDescent="0.25">
      <c r="C21" t="s">
        <v>973</v>
      </c>
    </row>
    <row r="22" spans="1:4" x14ac:dyDescent="0.25">
      <c r="C22" t="s">
        <v>976</v>
      </c>
    </row>
    <row r="23" spans="1:4" x14ac:dyDescent="0.25">
      <c r="A23" s="4">
        <v>45148</v>
      </c>
      <c r="B23" s="2">
        <v>462.5</v>
      </c>
      <c r="C23" t="s">
        <v>966</v>
      </c>
    </row>
    <row r="24" spans="1:4" x14ac:dyDescent="0.25">
      <c r="C24" s="337" t="s">
        <v>974</v>
      </c>
      <c r="D24" s="185"/>
    </row>
    <row r="25" spans="1:4" x14ac:dyDescent="0.25">
      <c r="C25" t="s">
        <v>975</v>
      </c>
    </row>
    <row r="26" spans="1:4" x14ac:dyDescent="0.25">
      <c r="A26" s="4">
        <v>45148</v>
      </c>
      <c r="B26" s="2">
        <v>216</v>
      </c>
      <c r="C26" s="192" t="s">
        <v>966</v>
      </c>
    </row>
    <row r="27" spans="1:4" x14ac:dyDescent="0.25">
      <c r="C27" t="s">
        <v>977</v>
      </c>
    </row>
    <row r="28" spans="1:4" x14ac:dyDescent="0.25">
      <c r="C28" s="192" t="s">
        <v>978</v>
      </c>
    </row>
    <row r="29" spans="1:4" x14ac:dyDescent="0.25">
      <c r="A29" s="4">
        <v>45148</v>
      </c>
      <c r="B29" s="2">
        <v>381.07</v>
      </c>
      <c r="C29" t="s">
        <v>958</v>
      </c>
    </row>
    <row r="30" spans="1:4" x14ac:dyDescent="0.25">
      <c r="C30" s="192" t="s">
        <v>979</v>
      </c>
    </row>
    <row r="44" spans="1:4" x14ac:dyDescent="0.25">
      <c r="D44" s="185"/>
    </row>
    <row r="46" spans="1:4" s="23" customFormat="1" x14ac:dyDescent="0.25">
      <c r="A46" s="13"/>
      <c r="B46" s="14"/>
      <c r="C46" s="193"/>
    </row>
    <row r="48" spans="1:4" x14ac:dyDescent="0.25">
      <c r="C48" s="55"/>
      <c r="D48" s="185"/>
    </row>
  </sheetData>
  <hyperlinks>
    <hyperlink ref="A1" location="'Total Orgs'!A1" display="Total Organizations" xr:uid="{00000000-0004-0000-3B00-000000000000}"/>
  </hyperlinks>
  <pageMargins left="0.75" right="0.75" top="1" bottom="1" header="0.5" footer="0.5"/>
  <pageSetup orientation="portrait" horizontalDpi="4294967292" verticalDpi="4294967292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65</v>
      </c>
    </row>
    <row r="5" spans="1:3" x14ac:dyDescent="0.25">
      <c r="A5" s="4" t="s">
        <v>1</v>
      </c>
      <c r="B5" s="2">
        <f>'Total Orgs'!B53</f>
        <v>2200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2199.73</v>
      </c>
    </row>
    <row r="9" spans="1:3" x14ac:dyDescent="0.25">
      <c r="A9" s="4" t="s">
        <v>4</v>
      </c>
      <c r="B9" s="2">
        <f>SUM(B5+B6-B8)</f>
        <v>0.26999999999998181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44979</v>
      </c>
      <c r="B12" s="2">
        <v>2199.73</v>
      </c>
      <c r="C12" t="s">
        <v>704</v>
      </c>
    </row>
    <row r="13" spans="1:3" x14ac:dyDescent="0.25">
      <c r="C13" t="s">
        <v>705</v>
      </c>
    </row>
  </sheetData>
  <hyperlinks>
    <hyperlink ref="A1" location="'Total Orgs'!A1" display="Total Organizations" xr:uid="{00000000-0004-0000-4000-000000000000}"/>
  </hyperlinks>
  <pageMargins left="0.75" right="0.75" top="1" bottom="1" header="0.5" footer="0.5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31190-34A1-4D29-9F40-B6AB6A5016F9}">
  <sheetPr>
    <tabColor theme="1"/>
  </sheetPr>
  <dimension ref="A1:E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  <col min="5" max="5" width="71.375" customWidth="1"/>
  </cols>
  <sheetData>
    <row r="1" spans="1:5" x14ac:dyDescent="0.25">
      <c r="A1" s="5" t="s">
        <v>0</v>
      </c>
      <c r="C1" s="1" t="e">
        <f>'Total Orgs'!#REF!</f>
        <v>#REF!</v>
      </c>
    </row>
    <row r="2" spans="1:5" x14ac:dyDescent="0.25">
      <c r="A2" s="5"/>
    </row>
    <row r="3" spans="1:5" x14ac:dyDescent="0.25">
      <c r="A3" s="6" t="s">
        <v>365</v>
      </c>
    </row>
    <row r="4" spans="1:5" x14ac:dyDescent="0.25">
      <c r="E4" t="s">
        <v>367</v>
      </c>
    </row>
    <row r="5" spans="1:5" x14ac:dyDescent="0.25">
      <c r="A5" s="4" t="s">
        <v>1</v>
      </c>
      <c r="B5" s="2">
        <v>0</v>
      </c>
      <c r="C5" t="s">
        <v>366</v>
      </c>
      <c r="E5" t="s">
        <v>368</v>
      </c>
    </row>
    <row r="6" spans="1:5" x14ac:dyDescent="0.25">
      <c r="A6" s="4" t="s">
        <v>2</v>
      </c>
      <c r="E6" t="s">
        <v>369</v>
      </c>
    </row>
    <row r="7" spans="1:5" x14ac:dyDescent="0.25">
      <c r="A7" s="4" t="s">
        <v>131</v>
      </c>
      <c r="E7" t="s">
        <v>370</v>
      </c>
    </row>
    <row r="8" spans="1:5" x14ac:dyDescent="0.25">
      <c r="A8" s="4" t="s">
        <v>3</v>
      </c>
      <c r="B8" s="2">
        <f>SUM(B12:B101)</f>
        <v>0</v>
      </c>
    </row>
    <row r="9" spans="1:5" x14ac:dyDescent="0.25">
      <c r="A9" s="4" t="s">
        <v>4</v>
      </c>
      <c r="B9" s="2">
        <v>0</v>
      </c>
    </row>
    <row r="11" spans="1:5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6FB5194B-FB17-4F67-BD12-701150F7096C}"/>
  </hyperlinks>
  <pageMargins left="0.75" right="0.75" top="1" bottom="1" header="0.5" footer="0.5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6D2E6-112B-475E-862F-728A1707EB5E}">
  <sheetPr>
    <tabColor rgb="FFC00000"/>
  </sheetPr>
  <dimension ref="A1:C15"/>
  <sheetViews>
    <sheetView workbookViewId="0"/>
  </sheetViews>
  <sheetFormatPr defaultRowHeight="15.75" x14ac:dyDescent="0.25"/>
  <cols>
    <col min="1" max="1" width="26.5" customWidth="1"/>
    <col min="3" max="3" width="35.5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341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Orgs'!B55</f>
        <v>650</v>
      </c>
    </row>
    <row r="6" spans="1:3" x14ac:dyDescent="0.25">
      <c r="A6" s="4" t="s">
        <v>2</v>
      </c>
      <c r="B6" s="2"/>
    </row>
    <row r="7" spans="1:3" x14ac:dyDescent="0.25">
      <c r="A7" s="4" t="s">
        <v>131</v>
      </c>
      <c r="B7" s="2">
        <v>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650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4"/>
    </row>
  </sheetData>
  <hyperlinks>
    <hyperlink ref="A1" location="'Total Orgs'!A1" display="Total Organizations" xr:uid="{263EC2A3-0FBB-421C-B493-C78925CB721C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229</v>
      </c>
    </row>
    <row r="5" spans="1:3" x14ac:dyDescent="0.25">
      <c r="A5" s="4" t="s">
        <v>1</v>
      </c>
      <c r="B5" s="2">
        <f>'Total Orgs'!B9</f>
        <v>1000</v>
      </c>
    </row>
    <row r="6" spans="1:3" x14ac:dyDescent="0.25">
      <c r="A6" s="4" t="s">
        <v>2</v>
      </c>
      <c r="B6" s="2">
        <v>400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SUM(B13:B102)</f>
        <v>1386</v>
      </c>
    </row>
    <row r="9" spans="1:3" x14ac:dyDescent="0.25">
      <c r="A9" s="4" t="s">
        <v>4</v>
      </c>
      <c r="B9" s="2">
        <f>SUM(B5+B6-B8)</f>
        <v>14</v>
      </c>
    </row>
    <row r="12" spans="1:3" s="1" customFormat="1" x14ac:dyDescent="0.25">
      <c r="A12" s="7" t="s">
        <v>5</v>
      </c>
      <c r="B12" s="3" t="s">
        <v>6</v>
      </c>
      <c r="C12" s="1" t="s">
        <v>7</v>
      </c>
    </row>
    <row r="13" spans="1:3" s="23" customFormat="1" x14ac:dyDescent="0.25">
      <c r="A13" s="13">
        <v>44900</v>
      </c>
      <c r="B13" s="14">
        <v>1386</v>
      </c>
      <c r="C13" s="15" t="s">
        <v>595</v>
      </c>
    </row>
    <row r="14" spans="1:3" x14ac:dyDescent="0.25">
      <c r="C14" t="s">
        <v>596</v>
      </c>
    </row>
  </sheetData>
  <hyperlinks>
    <hyperlink ref="A1" location="'Total Orgs'!A1" display="Total Organizations" xr:uid="{00000000-0004-0000-0800-000000000000}"/>
  </hyperlinks>
  <pageMargins left="0.75" right="0.75" top="1" bottom="1" header="0.5" footer="0.5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C00000"/>
  </sheetPr>
  <dimension ref="A1:C19"/>
  <sheetViews>
    <sheetView workbookViewId="0"/>
  </sheetViews>
  <sheetFormatPr defaultRowHeight="15.75" x14ac:dyDescent="0.25"/>
  <cols>
    <col min="1" max="1" width="17.75" style="45" customWidth="1"/>
    <col min="2" max="2" width="9" style="2" customWidth="1"/>
    <col min="3" max="3" width="31.875" customWidth="1"/>
  </cols>
  <sheetData>
    <row r="1" spans="1:3" x14ac:dyDescent="0.25">
      <c r="A1" s="43" t="s">
        <v>0</v>
      </c>
      <c r="C1" s="1" t="e">
        <f>'Total Orgs'!#REF!</f>
        <v>#REF!</v>
      </c>
    </row>
    <row r="2" spans="1:3" x14ac:dyDescent="0.25">
      <c r="A2" s="43"/>
    </row>
    <row r="3" spans="1:3" x14ac:dyDescent="0.25">
      <c r="A3" s="44" t="s">
        <v>73</v>
      </c>
    </row>
    <row r="5" spans="1:3" x14ac:dyDescent="0.25">
      <c r="A5" s="45" t="s">
        <v>1</v>
      </c>
      <c r="B5" s="2">
        <f>'Total Orgs'!B56</f>
        <v>5850</v>
      </c>
    </row>
    <row r="6" spans="1:3" x14ac:dyDescent="0.25">
      <c r="A6" s="45" t="s">
        <v>2</v>
      </c>
    </row>
    <row r="7" spans="1:3" x14ac:dyDescent="0.25">
      <c r="A7" s="45" t="s">
        <v>131</v>
      </c>
    </row>
    <row r="8" spans="1:3" x14ac:dyDescent="0.25">
      <c r="A8" s="45" t="s">
        <v>3</v>
      </c>
      <c r="B8" s="2">
        <f>SUM(B12:B104)</f>
        <v>5781.2599999999993</v>
      </c>
    </row>
    <row r="9" spans="1:3" x14ac:dyDescent="0.25">
      <c r="A9" s="45" t="s">
        <v>4</v>
      </c>
      <c r="B9" s="2">
        <f>SUM(B5+B6-B8)</f>
        <v>68.740000000000691</v>
      </c>
    </row>
    <row r="11" spans="1:3" x14ac:dyDescent="0.25">
      <c r="A11" s="46" t="s">
        <v>5</v>
      </c>
      <c r="B11" s="3" t="s">
        <v>6</v>
      </c>
      <c r="C11" s="1" t="s">
        <v>7</v>
      </c>
    </row>
    <row r="12" spans="1:3" x14ac:dyDescent="0.25">
      <c r="A12" s="45">
        <v>44963</v>
      </c>
      <c r="B12" s="2">
        <v>3106.06</v>
      </c>
      <c r="C12" t="s">
        <v>648</v>
      </c>
    </row>
    <row r="13" spans="1:3" x14ac:dyDescent="0.25">
      <c r="C13" t="s">
        <v>649</v>
      </c>
    </row>
    <row r="14" spans="1:3" x14ac:dyDescent="0.25">
      <c r="A14" s="45">
        <v>44988</v>
      </c>
      <c r="B14" s="2">
        <v>927.22</v>
      </c>
      <c r="C14" t="s">
        <v>648</v>
      </c>
    </row>
    <row r="15" spans="1:3" x14ac:dyDescent="0.25">
      <c r="C15" t="s">
        <v>725</v>
      </c>
    </row>
    <row r="16" spans="1:3" x14ac:dyDescent="0.25">
      <c r="A16" s="45">
        <v>45138</v>
      </c>
      <c r="B16" s="2">
        <v>929.7</v>
      </c>
      <c r="C16" t="s">
        <v>546</v>
      </c>
    </row>
    <row r="17" spans="1:3" x14ac:dyDescent="0.25">
      <c r="C17" t="s">
        <v>943</v>
      </c>
    </row>
    <row r="18" spans="1:3" x14ac:dyDescent="0.25">
      <c r="A18" s="45">
        <v>45148</v>
      </c>
      <c r="B18" s="2">
        <v>818.28</v>
      </c>
      <c r="C18" t="s">
        <v>546</v>
      </c>
    </row>
    <row r="19" spans="1:3" x14ac:dyDescent="0.25">
      <c r="C19" t="s">
        <v>972</v>
      </c>
    </row>
  </sheetData>
  <hyperlinks>
    <hyperlink ref="A1" location="'Total Orgs'!A1" display="Total Organizations" xr:uid="{00000000-0004-0000-4500-000000000000}"/>
  </hyperlink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C00000"/>
  </sheetPr>
  <dimension ref="A1:C3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256</v>
      </c>
    </row>
    <row r="5" spans="1:3" x14ac:dyDescent="0.25">
      <c r="A5" s="4" t="s">
        <v>1</v>
      </c>
      <c r="B5" s="2">
        <f>'Total Orgs'!B57</f>
        <v>1600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SUM(B12:B119)</f>
        <v>460.4</v>
      </c>
    </row>
    <row r="9" spans="1:3" x14ac:dyDescent="0.25">
      <c r="A9" s="4" t="s">
        <v>4</v>
      </c>
      <c r="B9" s="2">
        <f>SUM(B5+B6-B7-B8)</f>
        <v>1139.5999999999999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45042</v>
      </c>
      <c r="B12" s="2">
        <v>460.4</v>
      </c>
      <c r="C12" t="s">
        <v>806</v>
      </c>
    </row>
    <row r="13" spans="1:3" x14ac:dyDescent="0.25">
      <c r="C13" t="s">
        <v>807</v>
      </c>
    </row>
    <row r="18" spans="1:3" x14ac:dyDescent="0.25">
      <c r="A18" s="22"/>
      <c r="B18" s="34"/>
      <c r="C18" s="15"/>
    </row>
    <row r="31" spans="1:3" s="23" customFormat="1" x14ac:dyDescent="0.25">
      <c r="A31" s="13"/>
      <c r="B31" s="14"/>
      <c r="C31" s="15"/>
    </row>
    <row r="32" spans="1:3" s="23" customFormat="1" x14ac:dyDescent="0.25">
      <c r="A32" s="13"/>
      <c r="B32" s="14"/>
      <c r="C32" s="15"/>
    </row>
  </sheetData>
  <hyperlinks>
    <hyperlink ref="A1" location="'Total Orgs'!A1" display="Total Organizations" xr:uid="{00000000-0004-0000-4800-000000000000}"/>
  </hyperlinks>
  <pageMargins left="0.75" right="0.75" top="1" bottom="1" header="0.5" footer="0.5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C00000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24</v>
      </c>
    </row>
    <row r="5" spans="1:3" x14ac:dyDescent="0.25">
      <c r="A5" s="4" t="s">
        <v>1</v>
      </c>
      <c r="B5" s="2">
        <f>'Total Orgs'!B58</f>
        <v>2600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2573.5</v>
      </c>
    </row>
    <row r="9" spans="1:3" x14ac:dyDescent="0.25">
      <c r="A9" s="4" t="s">
        <v>4</v>
      </c>
      <c r="B9" s="2">
        <f>SUM(B5+B6-B8)</f>
        <v>26.5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44868</v>
      </c>
      <c r="B12" s="2">
        <v>2301.5</v>
      </c>
      <c r="C12" t="s">
        <v>546</v>
      </c>
    </row>
    <row r="13" spans="1:3" x14ac:dyDescent="0.25">
      <c r="C13" t="s">
        <v>569</v>
      </c>
    </row>
    <row r="14" spans="1:3" x14ac:dyDescent="0.25">
      <c r="A14" s="4">
        <v>44980</v>
      </c>
      <c r="B14" s="2">
        <v>272</v>
      </c>
      <c r="C14" t="s">
        <v>546</v>
      </c>
    </row>
    <row r="15" spans="1:3" x14ac:dyDescent="0.25">
      <c r="C15" t="s">
        <v>706</v>
      </c>
    </row>
    <row r="18" spans="1:3" s="23" customFormat="1" x14ac:dyDescent="0.25">
      <c r="A18" s="4"/>
      <c r="B18" s="2"/>
      <c r="C18"/>
    </row>
  </sheetData>
  <hyperlinks>
    <hyperlink ref="A1" location="'Total Orgs'!A1" display="Total Organizations" xr:uid="{00000000-0004-0000-4900-000000000000}"/>
  </hyperlinks>
  <pageMargins left="0.75" right="0.75" top="1" bottom="1" header="0.5" footer="0.5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C00000"/>
  </sheetPr>
  <dimension ref="A1:C18"/>
  <sheetViews>
    <sheetView workbookViewId="0">
      <selection activeCell="B7" sqref="B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309</v>
      </c>
    </row>
    <row r="5" spans="1:3" x14ac:dyDescent="0.25">
      <c r="A5" s="4" t="s">
        <v>1</v>
      </c>
      <c r="B5" s="2">
        <f>'Total Orgs'!B59</f>
        <v>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8" spans="1:3" s="23" customFormat="1" x14ac:dyDescent="0.25">
      <c r="A18" s="4"/>
      <c r="B18" s="2"/>
      <c r="C18"/>
    </row>
  </sheetData>
  <hyperlinks>
    <hyperlink ref="A1" location="'Total Orgs'!A1" display="Total Organizations" xr:uid="{00000000-0004-0000-4A00-000000000000}"/>
  </hyperlinks>
  <pageMargins left="0.75" right="0.75" top="1" bottom="1" header="0.5" footer="0.5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C00000"/>
  </sheetPr>
  <dimension ref="A1:E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5" x14ac:dyDescent="0.25">
      <c r="A1" s="5" t="s">
        <v>0</v>
      </c>
      <c r="C1" s="1" t="e">
        <f>'Total Orgs'!#REF!</f>
        <v>#REF!</v>
      </c>
    </row>
    <row r="2" spans="1:5" x14ac:dyDescent="0.25">
      <c r="A2" s="5"/>
    </row>
    <row r="3" spans="1:5" x14ac:dyDescent="0.25">
      <c r="A3" s="6" t="s">
        <v>25</v>
      </c>
    </row>
    <row r="5" spans="1:5" x14ac:dyDescent="0.25">
      <c r="A5" s="4" t="s">
        <v>1</v>
      </c>
      <c r="B5" s="2">
        <f>'Total Orgs'!B60</f>
        <v>2800</v>
      </c>
    </row>
    <row r="6" spans="1:5" x14ac:dyDescent="0.25">
      <c r="A6" s="4" t="s">
        <v>2</v>
      </c>
    </row>
    <row r="7" spans="1:5" x14ac:dyDescent="0.25">
      <c r="A7" s="4" t="s">
        <v>131</v>
      </c>
    </row>
    <row r="8" spans="1:5" x14ac:dyDescent="0.25">
      <c r="A8" s="4" t="s">
        <v>3</v>
      </c>
      <c r="B8" s="2">
        <f>SUM(B12:B101)</f>
        <v>2626.1600000000003</v>
      </c>
    </row>
    <row r="9" spans="1:5" x14ac:dyDescent="0.25">
      <c r="A9" s="4" t="s">
        <v>4</v>
      </c>
      <c r="B9" s="2">
        <f>SUM(B5+B6-B7-B8)</f>
        <v>173.83999999999969</v>
      </c>
    </row>
    <row r="11" spans="1:5" s="1" customFormat="1" x14ac:dyDescent="0.25">
      <c r="A11" s="7" t="s">
        <v>5</v>
      </c>
      <c r="B11" s="3" t="s">
        <v>6</v>
      </c>
      <c r="C11" s="1" t="s">
        <v>7</v>
      </c>
      <c r="E11">
        <v>1864.76</v>
      </c>
    </row>
    <row r="12" spans="1:5" x14ac:dyDescent="0.25">
      <c r="A12" s="4">
        <v>44971</v>
      </c>
      <c r="B12" s="2">
        <v>1864.76</v>
      </c>
      <c r="C12" t="s">
        <v>670</v>
      </c>
      <c r="D12" t="s">
        <v>749</v>
      </c>
      <c r="E12" s="185">
        <v>1119.82</v>
      </c>
    </row>
    <row r="13" spans="1:5" x14ac:dyDescent="0.25">
      <c r="C13" t="s">
        <v>671</v>
      </c>
      <c r="E13">
        <f>E11-E12</f>
        <v>744.94</v>
      </c>
    </row>
    <row r="14" spans="1:5" x14ac:dyDescent="0.25">
      <c r="C14" t="s">
        <v>752</v>
      </c>
    </row>
    <row r="15" spans="1:5" x14ac:dyDescent="0.25">
      <c r="C15" t="s">
        <v>753</v>
      </c>
    </row>
    <row r="17" spans="1:4" x14ac:dyDescent="0.25">
      <c r="B17" s="2">
        <v>450</v>
      </c>
      <c r="C17" t="s">
        <v>885</v>
      </c>
    </row>
    <row r="18" spans="1:4" x14ac:dyDescent="0.25">
      <c r="C18" t="s">
        <v>886</v>
      </c>
    </row>
    <row r="19" spans="1:4" x14ac:dyDescent="0.25">
      <c r="C19" s="16"/>
      <c r="D19" s="2"/>
    </row>
    <row r="20" spans="1:4" x14ac:dyDescent="0.25">
      <c r="B20" s="2">
        <v>311.39999999999998</v>
      </c>
      <c r="C20" t="s">
        <v>524</v>
      </c>
    </row>
    <row r="21" spans="1:4" x14ac:dyDescent="0.25">
      <c r="C21" t="s">
        <v>887</v>
      </c>
    </row>
    <row r="23" spans="1:4" s="23" customFormat="1" x14ac:dyDescent="0.25">
      <c r="A23" s="13"/>
      <c r="B23" s="14"/>
      <c r="C23" s="15"/>
    </row>
  </sheetData>
  <hyperlinks>
    <hyperlink ref="A1" location="'Total Orgs'!A1" display="Total Organizations" xr:uid="{00000000-0004-0000-4C00-000000000000}"/>
  </hyperlinks>
  <pageMargins left="0.75" right="0.75" top="1" bottom="1" header="0.5" footer="0.5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theme="1"/>
  </sheetPr>
  <dimension ref="A1:C11"/>
  <sheetViews>
    <sheetView workbookViewId="0">
      <selection activeCell="B7" sqref="B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8.2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211</v>
      </c>
    </row>
    <row r="5" spans="1:3" x14ac:dyDescent="0.25">
      <c r="A5" s="4" t="s">
        <v>1</v>
      </c>
      <c r="B5" s="2">
        <f>'Total Orgs'!B61</f>
        <v>0</v>
      </c>
    </row>
    <row r="6" spans="1:3" x14ac:dyDescent="0.25">
      <c r="A6" s="4" t="s">
        <v>2</v>
      </c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D00-000000000000}"/>
  </hyperlinks>
  <pageMargins left="0.75" right="0.75" top="1" bottom="1" header="0.5" footer="0.5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C00000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26</v>
      </c>
    </row>
    <row r="5" spans="1:3" x14ac:dyDescent="0.25">
      <c r="A5" s="4" t="s">
        <v>1</v>
      </c>
      <c r="B5" s="2">
        <f>'Total Orgs'!B62</f>
        <v>1500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SUM(B12:B99)</f>
        <v>1426.54</v>
      </c>
    </row>
    <row r="9" spans="1:3" x14ac:dyDescent="0.25">
      <c r="A9" s="4" t="s">
        <v>4</v>
      </c>
      <c r="B9" s="2">
        <f>SUM(B5+B6-B8)</f>
        <v>73.460000000000036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45016</v>
      </c>
      <c r="B12" s="2">
        <v>300</v>
      </c>
      <c r="C12" t="s">
        <v>765</v>
      </c>
    </row>
    <row r="13" spans="1:3" x14ac:dyDescent="0.25">
      <c r="B13" s="2">
        <v>171</v>
      </c>
      <c r="C13" t="s">
        <v>766</v>
      </c>
    </row>
    <row r="14" spans="1:3" x14ac:dyDescent="0.25">
      <c r="A14" s="4">
        <v>45065</v>
      </c>
      <c r="B14" s="2">
        <v>762</v>
      </c>
      <c r="C14" t="s">
        <v>837</v>
      </c>
    </row>
    <row r="15" spans="1:3" x14ac:dyDescent="0.25">
      <c r="C15" t="s">
        <v>838</v>
      </c>
    </row>
    <row r="16" spans="1:3" x14ac:dyDescent="0.25">
      <c r="A16" s="4">
        <v>45133</v>
      </c>
      <c r="B16" s="2">
        <v>193.54</v>
      </c>
      <c r="C16" t="s">
        <v>935</v>
      </c>
    </row>
    <row r="17" spans="3:3" x14ac:dyDescent="0.25">
      <c r="C17" t="s">
        <v>936</v>
      </c>
    </row>
  </sheetData>
  <hyperlinks>
    <hyperlink ref="A1" location="'Total Orgs'!A1" display="Total Organizations" xr:uid="{00000000-0004-0000-4E00-000000000000}"/>
  </hyperlinks>
  <pageMargins left="0.75" right="0.75" top="1" bottom="1" header="0.5" footer="0.5"/>
  <pageSetup orientation="portrait" horizontalDpi="4294967292" verticalDpi="4294967292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8D430-18DC-4021-B734-BB1B1A5276C3}">
  <sheetPr>
    <tabColor theme="1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375</v>
      </c>
      <c r="C3" t="s">
        <v>376</v>
      </c>
    </row>
    <row r="5" spans="1:3" x14ac:dyDescent="0.25">
      <c r="A5" s="4" t="s">
        <v>1</v>
      </c>
      <c r="B5" s="2">
        <f>'Total Orgs'!B115</f>
        <v>800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SUM(B12:B100)</f>
        <v>795.23</v>
      </c>
    </row>
    <row r="9" spans="1:3" x14ac:dyDescent="0.25">
      <c r="A9" s="4" t="s">
        <v>4</v>
      </c>
      <c r="B9" s="2">
        <f>SUM(B5+B6-B8)</f>
        <v>4.7699999999999818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44847</v>
      </c>
      <c r="B12" s="2">
        <v>98</v>
      </c>
      <c r="C12" t="s">
        <v>524</v>
      </c>
    </row>
    <row r="13" spans="1:3" x14ac:dyDescent="0.25">
      <c r="C13" t="s">
        <v>703</v>
      </c>
    </row>
    <row r="14" spans="1:3" x14ac:dyDescent="0.25">
      <c r="A14" s="4">
        <v>45006</v>
      </c>
      <c r="B14" s="2">
        <v>61.75</v>
      </c>
      <c r="C14" t="s">
        <v>904</v>
      </c>
    </row>
    <row r="16" spans="1:3" x14ac:dyDescent="0.25">
      <c r="B16" s="2">
        <v>40.5</v>
      </c>
      <c r="C16" t="s">
        <v>905</v>
      </c>
    </row>
    <row r="18" spans="1:3" x14ac:dyDescent="0.25">
      <c r="A18" s="4">
        <v>45030</v>
      </c>
      <c r="B18" s="2">
        <v>59.98</v>
      </c>
      <c r="C18" t="s">
        <v>906</v>
      </c>
    </row>
    <row r="20" spans="1:3" x14ac:dyDescent="0.25">
      <c r="A20" s="4">
        <v>45042</v>
      </c>
      <c r="B20" s="2">
        <v>235</v>
      </c>
      <c r="C20" t="s">
        <v>907</v>
      </c>
    </row>
    <row r="22" spans="1:3" x14ac:dyDescent="0.25">
      <c r="A22" s="4">
        <v>45036</v>
      </c>
      <c r="B22" s="2">
        <v>300</v>
      </c>
      <c r="C22" t="s">
        <v>908</v>
      </c>
    </row>
  </sheetData>
  <hyperlinks>
    <hyperlink ref="A1" location="'Total Orgs'!A1" display="Total Organizations" xr:uid="{343477EF-9484-42C1-81CC-7409A2590A90}"/>
  </hyperlinks>
  <pageMargins left="0.75" right="0.75" top="1" bottom="1" header="0.5" footer="0.5"/>
  <pageSetup orientation="portrait" horizontalDpi="4294967292" verticalDpi="4294967292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theme="1"/>
  </sheetPr>
  <dimension ref="A1:D40"/>
  <sheetViews>
    <sheetView zoomScale="160" zoomScaleNormal="160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27</v>
      </c>
      <c r="C3" t="s">
        <v>234</v>
      </c>
    </row>
    <row r="5" spans="1:3" x14ac:dyDescent="0.25">
      <c r="A5" s="4" t="s">
        <v>1</v>
      </c>
      <c r="B5" s="2">
        <f>'Total Orgs'!B63</f>
        <v>9500</v>
      </c>
    </row>
    <row r="6" spans="1:3" x14ac:dyDescent="0.25">
      <c r="A6" s="4" t="s">
        <v>2</v>
      </c>
      <c r="B6" s="2">
        <v>1000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SUM(B12:B104)</f>
        <v>10500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44830</v>
      </c>
      <c r="B12" s="2">
        <v>300</v>
      </c>
      <c r="C12" t="s">
        <v>468</v>
      </c>
    </row>
    <row r="13" spans="1:3" x14ac:dyDescent="0.25">
      <c r="C13" t="s">
        <v>523</v>
      </c>
    </row>
    <row r="14" spans="1:3" x14ac:dyDescent="0.25">
      <c r="A14" s="4">
        <v>44837</v>
      </c>
      <c r="B14" s="2">
        <v>617.21</v>
      </c>
      <c r="C14" t="s">
        <v>492</v>
      </c>
    </row>
    <row r="15" spans="1:3" x14ac:dyDescent="0.25">
      <c r="C15" t="s">
        <v>493</v>
      </c>
    </row>
    <row r="16" spans="1:3" x14ac:dyDescent="0.25">
      <c r="C16" t="s">
        <v>618</v>
      </c>
    </row>
    <row r="17" spans="1:3" x14ac:dyDescent="0.25">
      <c r="A17" s="4">
        <v>44837</v>
      </c>
      <c r="B17" s="2">
        <v>300</v>
      </c>
      <c r="C17" t="s">
        <v>494</v>
      </c>
    </row>
    <row r="18" spans="1:3" x14ac:dyDescent="0.25">
      <c r="C18" t="s">
        <v>522</v>
      </c>
    </row>
    <row r="19" spans="1:3" x14ac:dyDescent="0.25">
      <c r="A19" s="4">
        <v>44837</v>
      </c>
      <c r="B19" s="2">
        <v>618.6</v>
      </c>
      <c r="C19" t="s">
        <v>495</v>
      </c>
    </row>
    <row r="20" spans="1:3" x14ac:dyDescent="0.25">
      <c r="C20" t="s">
        <v>517</v>
      </c>
    </row>
    <row r="21" spans="1:3" x14ac:dyDescent="0.25">
      <c r="A21" s="4">
        <v>44845</v>
      </c>
      <c r="B21" s="2">
        <v>750</v>
      </c>
      <c r="C21" t="s">
        <v>495</v>
      </c>
    </row>
    <row r="22" spans="1:3" x14ac:dyDescent="0.25">
      <c r="C22" t="s">
        <v>531</v>
      </c>
    </row>
    <row r="23" spans="1:3" x14ac:dyDescent="0.25">
      <c r="A23" s="4">
        <v>44857</v>
      </c>
      <c r="B23" s="2">
        <v>500</v>
      </c>
      <c r="C23" t="s">
        <v>542</v>
      </c>
    </row>
    <row r="24" spans="1:3" x14ac:dyDescent="0.25">
      <c r="C24" t="s">
        <v>543</v>
      </c>
    </row>
    <row r="25" spans="1:3" x14ac:dyDescent="0.25">
      <c r="A25" s="4">
        <v>44873</v>
      </c>
      <c r="B25" s="2">
        <v>750</v>
      </c>
      <c r="C25" t="s">
        <v>572</v>
      </c>
    </row>
    <row r="26" spans="1:3" x14ac:dyDescent="0.25">
      <c r="C26" t="s">
        <v>573</v>
      </c>
    </row>
    <row r="27" spans="1:3" x14ac:dyDescent="0.25">
      <c r="A27" s="4">
        <v>44880</v>
      </c>
      <c r="B27" s="2">
        <v>734.95</v>
      </c>
      <c r="C27" t="s">
        <v>578</v>
      </c>
    </row>
    <row r="28" spans="1:3" x14ac:dyDescent="0.25">
      <c r="C28" t="s">
        <v>579</v>
      </c>
    </row>
    <row r="29" spans="1:3" x14ac:dyDescent="0.25">
      <c r="A29" s="4">
        <v>44901</v>
      </c>
      <c r="B29" s="2">
        <v>213.64</v>
      </c>
      <c r="C29" t="s">
        <v>597</v>
      </c>
    </row>
    <row r="30" spans="1:3" x14ac:dyDescent="0.25">
      <c r="C30" t="s">
        <v>598</v>
      </c>
    </row>
    <row r="31" spans="1:3" x14ac:dyDescent="0.25">
      <c r="A31" s="4">
        <v>44929</v>
      </c>
      <c r="B31" s="2">
        <v>312.3</v>
      </c>
      <c r="C31" t="s">
        <v>628</v>
      </c>
    </row>
    <row r="32" spans="1:3" x14ac:dyDescent="0.25">
      <c r="C32" t="s">
        <v>629</v>
      </c>
    </row>
    <row r="33" spans="1:4" x14ac:dyDescent="0.25">
      <c r="A33" s="4">
        <v>44978</v>
      </c>
      <c r="B33" s="2">
        <v>2857.14</v>
      </c>
      <c r="C33" t="s">
        <v>700</v>
      </c>
    </row>
    <row r="34" spans="1:4" x14ac:dyDescent="0.25">
      <c r="C34" t="s">
        <v>701</v>
      </c>
    </row>
    <row r="35" spans="1:4" x14ac:dyDescent="0.25">
      <c r="A35" s="4">
        <v>44979</v>
      </c>
      <c r="B35" s="2">
        <v>1300</v>
      </c>
      <c r="C35" t="s">
        <v>702</v>
      </c>
    </row>
    <row r="36" spans="1:4" x14ac:dyDescent="0.25">
      <c r="C36" t="s">
        <v>755</v>
      </c>
    </row>
    <row r="37" spans="1:4" x14ac:dyDescent="0.25">
      <c r="A37" s="4">
        <v>45119</v>
      </c>
      <c r="B37" s="2">
        <v>754.68</v>
      </c>
      <c r="C37" t="s">
        <v>927</v>
      </c>
    </row>
    <row r="38" spans="1:4" x14ac:dyDescent="0.25">
      <c r="C38" t="s">
        <v>926</v>
      </c>
    </row>
    <row r="39" spans="1:4" x14ac:dyDescent="0.25">
      <c r="A39" s="4">
        <v>45119</v>
      </c>
      <c r="B39" s="2">
        <v>491.48</v>
      </c>
      <c r="C39" t="s">
        <v>928</v>
      </c>
      <c r="D39">
        <f>754.68+491.48</f>
        <v>1246.1599999999999</v>
      </c>
    </row>
    <row r="40" spans="1:4" x14ac:dyDescent="0.25">
      <c r="C40" t="s">
        <v>926</v>
      </c>
    </row>
  </sheetData>
  <hyperlinks>
    <hyperlink ref="A1" location="'Total Orgs'!A1" display="Total Organizations" xr:uid="{00000000-0004-0000-4F00-000000000000}"/>
  </hyperlinks>
  <pageMargins left="0.75" right="0.75" top="1" bottom="1" header="0.5" footer="0.5"/>
  <pageSetup orientation="portrait" horizontalDpi="4294967292" verticalDpi="4294967292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theme="1"/>
  </sheetPr>
  <dimension ref="A1:C15"/>
  <sheetViews>
    <sheetView workbookViewId="0"/>
  </sheetViews>
  <sheetFormatPr defaultRowHeight="15.75" x14ac:dyDescent="0.25"/>
  <cols>
    <col min="1" max="1" width="17.25" style="45" customWidth="1"/>
    <col min="3" max="3" width="33.375" customWidth="1"/>
  </cols>
  <sheetData>
    <row r="1" spans="1:3" x14ac:dyDescent="0.25">
      <c r="A1" s="43" t="s">
        <v>0</v>
      </c>
      <c r="B1" s="2"/>
      <c r="C1" s="1" t="e">
        <f>'Total Orgs'!#REF!</f>
        <v>#REF!</v>
      </c>
    </row>
    <row r="2" spans="1:3" x14ac:dyDescent="0.25">
      <c r="A2" s="43"/>
      <c r="B2" s="2"/>
    </row>
    <row r="3" spans="1:3" x14ac:dyDescent="0.25">
      <c r="A3" s="44" t="s">
        <v>171</v>
      </c>
      <c r="B3" s="2"/>
    </row>
    <row r="4" spans="1:3" x14ac:dyDescent="0.25">
      <c r="B4" s="2"/>
    </row>
    <row r="5" spans="1:3" x14ac:dyDescent="0.25">
      <c r="A5" s="45" t="s">
        <v>1</v>
      </c>
      <c r="B5" s="2">
        <f>'Total Orgs'!B64</f>
        <v>2275</v>
      </c>
    </row>
    <row r="6" spans="1:3" x14ac:dyDescent="0.25">
      <c r="A6" s="45" t="s">
        <v>2</v>
      </c>
      <c r="B6" s="2"/>
    </row>
    <row r="7" spans="1:3" s="23" customFormat="1" x14ac:dyDescent="0.25">
      <c r="A7" s="68" t="s">
        <v>131</v>
      </c>
      <c r="B7" s="14"/>
      <c r="C7" s="15"/>
    </row>
    <row r="8" spans="1:3" x14ac:dyDescent="0.25">
      <c r="A8" s="45" t="s">
        <v>3</v>
      </c>
      <c r="B8" s="2">
        <f>SUM(B12:B101)</f>
        <v>751.72</v>
      </c>
    </row>
    <row r="9" spans="1:3" x14ac:dyDescent="0.25">
      <c r="A9" s="45" t="s">
        <v>4</v>
      </c>
      <c r="B9" s="2">
        <f>SUM(B5+B6-B7-B8)</f>
        <v>1523.28</v>
      </c>
    </row>
    <row r="10" spans="1:3" x14ac:dyDescent="0.25">
      <c r="B10" s="2"/>
    </row>
    <row r="11" spans="1:3" x14ac:dyDescent="0.25">
      <c r="A11" s="46" t="s">
        <v>5</v>
      </c>
      <c r="B11" s="3" t="s">
        <v>6</v>
      </c>
      <c r="C11" s="1" t="s">
        <v>7</v>
      </c>
    </row>
    <row r="12" spans="1:3" x14ac:dyDescent="0.25">
      <c r="A12" s="45">
        <v>45118</v>
      </c>
      <c r="B12">
        <v>225</v>
      </c>
      <c r="C12" t="s">
        <v>877</v>
      </c>
    </row>
    <row r="13" spans="1:3" s="23" customFormat="1" x14ac:dyDescent="0.25">
      <c r="A13" s="68"/>
      <c r="C13" s="15" t="s">
        <v>893</v>
      </c>
    </row>
    <row r="14" spans="1:3" x14ac:dyDescent="0.25">
      <c r="A14" s="45">
        <v>45118</v>
      </c>
      <c r="B14">
        <v>526.72</v>
      </c>
      <c r="C14" t="s">
        <v>877</v>
      </c>
    </row>
    <row r="15" spans="1:3" x14ac:dyDescent="0.25">
      <c r="C15" t="s">
        <v>894</v>
      </c>
    </row>
  </sheetData>
  <hyperlinks>
    <hyperlink ref="A1" location="'Total Orgs'!A1" display="Total Organizations" xr:uid="{00000000-0004-0000-53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59</v>
      </c>
    </row>
    <row r="5" spans="1:3" x14ac:dyDescent="0.25">
      <c r="A5" s="4" t="s">
        <v>1</v>
      </c>
      <c r="B5" s="2">
        <f>'Total Orgs'!B12</f>
        <v>2000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2000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0B00-000000000000}"/>
  </hyperlinks>
  <pageMargins left="0.75" right="0.75" top="1" bottom="1" header="0.5" footer="0.5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theme="1"/>
  </sheetPr>
  <dimension ref="A1:D30"/>
  <sheetViews>
    <sheetView workbookViewId="0"/>
  </sheetViews>
  <sheetFormatPr defaultRowHeight="15.75" x14ac:dyDescent="0.25"/>
  <cols>
    <col min="1" max="1" width="15" customWidth="1"/>
    <col min="2" max="2" width="10.125" bestFit="1" customWidth="1"/>
    <col min="3" max="3" width="33.75" customWidth="1"/>
    <col min="4" max="4" width="10.125" bestFit="1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288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Orgs'!B65</f>
        <v>4800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SUM(B12:B107)</f>
        <v>2731.69</v>
      </c>
    </row>
    <row r="9" spans="1:3" x14ac:dyDescent="0.25">
      <c r="A9" s="4" t="s">
        <v>4</v>
      </c>
      <c r="B9" s="2">
        <f>SUM(B5+B6-B7-B8)</f>
        <v>2068.31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3">
        <v>44849</v>
      </c>
      <c r="B12" s="183">
        <v>135</v>
      </c>
      <c r="C12" s="15" t="s">
        <v>586</v>
      </c>
    </row>
    <row r="13" spans="1:3" x14ac:dyDescent="0.25">
      <c r="B13" s="183"/>
      <c r="C13" s="15"/>
    </row>
    <row r="14" spans="1:3" x14ac:dyDescent="0.25">
      <c r="A14" s="27">
        <v>44907</v>
      </c>
      <c r="B14" s="133">
        <v>93.18</v>
      </c>
      <c r="C14" t="s">
        <v>601</v>
      </c>
    </row>
    <row r="15" spans="1:3" x14ac:dyDescent="0.25">
      <c r="B15" s="133"/>
      <c r="C15" t="s">
        <v>602</v>
      </c>
    </row>
    <row r="16" spans="1:3" x14ac:dyDescent="0.25">
      <c r="A16" s="27">
        <v>44907</v>
      </c>
      <c r="B16" s="133">
        <v>1304.5899999999999</v>
      </c>
      <c r="C16" t="s">
        <v>599</v>
      </c>
    </row>
    <row r="17" spans="1:4" x14ac:dyDescent="0.25">
      <c r="B17" s="133"/>
      <c r="C17" t="s">
        <v>600</v>
      </c>
    </row>
    <row r="18" spans="1:4" x14ac:dyDescent="0.25">
      <c r="A18" s="27">
        <v>44907</v>
      </c>
      <c r="B18" s="133">
        <v>913.92</v>
      </c>
      <c r="C18" t="s">
        <v>637</v>
      </c>
      <c r="D18" s="176"/>
    </row>
    <row r="19" spans="1:4" x14ac:dyDescent="0.25">
      <c r="B19" s="133"/>
      <c r="C19" t="s">
        <v>603</v>
      </c>
      <c r="D19" s="176"/>
    </row>
    <row r="20" spans="1:4" x14ac:dyDescent="0.25">
      <c r="B20" s="133">
        <v>285</v>
      </c>
      <c r="C20" t="s">
        <v>734</v>
      </c>
      <c r="D20" s="178"/>
    </row>
    <row r="21" spans="1:4" x14ac:dyDescent="0.25">
      <c r="B21" s="133"/>
      <c r="D21" s="176"/>
    </row>
    <row r="22" spans="1:4" x14ac:dyDescent="0.25">
      <c r="B22" s="133"/>
    </row>
    <row r="23" spans="1:4" x14ac:dyDescent="0.25">
      <c r="B23" s="133"/>
    </row>
    <row r="24" spans="1:4" x14ac:dyDescent="0.25">
      <c r="B24" s="133"/>
    </row>
    <row r="25" spans="1:4" x14ac:dyDescent="0.25">
      <c r="B25" s="133"/>
    </row>
    <row r="26" spans="1:4" x14ac:dyDescent="0.25">
      <c r="B26" s="133"/>
    </row>
    <row r="27" spans="1:4" x14ac:dyDescent="0.25">
      <c r="B27" s="133"/>
    </row>
    <row r="28" spans="1:4" x14ac:dyDescent="0.25">
      <c r="B28" s="133"/>
    </row>
    <row r="29" spans="1:4" x14ac:dyDescent="0.25">
      <c r="B29" s="133"/>
    </row>
    <row r="30" spans="1:4" x14ac:dyDescent="0.25">
      <c r="B30" s="133"/>
    </row>
  </sheetData>
  <hyperlinks>
    <hyperlink ref="A1" location="'Total Orgs'!A1" display="Total Organizations" xr:uid="{00000000-0004-0000-5400-000000000000}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theme="1"/>
  </sheetPr>
  <dimension ref="A1:C16"/>
  <sheetViews>
    <sheetView workbookViewId="0"/>
  </sheetViews>
  <sheetFormatPr defaultRowHeight="15.75" x14ac:dyDescent="0.25"/>
  <cols>
    <col min="1" max="1" width="15" customWidth="1"/>
    <col min="3" max="3" width="33.75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194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Orgs'!B66</f>
        <v>1100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131</v>
      </c>
      <c r="B7" s="34">
        <f>'Total Orgs'!D66</f>
        <v>0</v>
      </c>
    </row>
    <row r="8" spans="1:3" x14ac:dyDescent="0.25">
      <c r="A8" s="4" t="s">
        <v>3</v>
      </c>
      <c r="B8" s="2">
        <f>SUM(B12:B107)</f>
        <v>1100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3">
        <v>44844</v>
      </c>
      <c r="B12">
        <v>1100</v>
      </c>
      <c r="C12" s="15" t="s">
        <v>607</v>
      </c>
    </row>
    <row r="13" spans="1:3" x14ac:dyDescent="0.25">
      <c r="C13" s="15" t="s">
        <v>511</v>
      </c>
    </row>
    <row r="14" spans="1:3" x14ac:dyDescent="0.25">
      <c r="A14" s="27"/>
    </row>
    <row r="16" spans="1:3" x14ac:dyDescent="0.25">
      <c r="A16" s="27"/>
    </row>
  </sheetData>
  <hyperlinks>
    <hyperlink ref="A1" location="'Total Orgs'!A1" display="Total Organizations" xr:uid="{00000000-0004-0000-5500-000000000000}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tabColor rgb="FFC00000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223</v>
      </c>
    </row>
    <row r="5" spans="1:3" x14ac:dyDescent="0.25">
      <c r="A5" s="4" t="s">
        <v>1</v>
      </c>
      <c r="B5" s="2">
        <f>'Total Orgs'!B67</f>
        <v>400</v>
      </c>
    </row>
    <row r="6" spans="1:3" x14ac:dyDescent="0.25">
      <c r="A6" s="4" t="s">
        <v>2</v>
      </c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  <row r="19" spans="1:3" s="23" customFormat="1" x14ac:dyDescent="0.25">
      <c r="A19" s="13"/>
      <c r="B19" s="14"/>
      <c r="C19" s="15"/>
    </row>
  </sheetData>
  <hyperlinks>
    <hyperlink ref="A1" location="'Total Orgs'!A1" display="Total Organizations" xr:uid="{00000000-0004-0000-5700-000000000000}"/>
  </hyperlinks>
  <pageMargins left="0.75" right="0.75" top="1" bottom="1" header="0.5" footer="0.5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tabColor rgb="FFC00000"/>
  </sheetPr>
  <dimension ref="A1:F9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7.5" customWidth="1"/>
  </cols>
  <sheetData>
    <row r="1" spans="1:6" x14ac:dyDescent="0.25">
      <c r="A1" s="5" t="s">
        <v>0</v>
      </c>
      <c r="C1" s="1" t="e">
        <f>'Total Orgs'!#REF!</f>
        <v>#REF!</v>
      </c>
    </row>
    <row r="2" spans="1:6" x14ac:dyDescent="0.25">
      <c r="A2" s="5"/>
    </row>
    <row r="3" spans="1:6" x14ac:dyDescent="0.25">
      <c r="A3" s="6" t="s">
        <v>28</v>
      </c>
      <c r="C3" t="s">
        <v>254</v>
      </c>
    </row>
    <row r="4" spans="1:6" x14ac:dyDescent="0.25">
      <c r="C4" t="s">
        <v>560</v>
      </c>
    </row>
    <row r="5" spans="1:6" x14ac:dyDescent="0.25">
      <c r="A5" s="4" t="s">
        <v>1</v>
      </c>
      <c r="B5" s="2">
        <f>'Total Orgs'!B68</f>
        <v>15000</v>
      </c>
      <c r="C5" t="s">
        <v>255</v>
      </c>
    </row>
    <row r="6" spans="1:6" x14ac:dyDescent="0.25">
      <c r="A6" s="4" t="s">
        <v>2</v>
      </c>
    </row>
    <row r="7" spans="1:6" x14ac:dyDescent="0.25">
      <c r="A7" s="4" t="s">
        <v>131</v>
      </c>
    </row>
    <row r="8" spans="1:6" x14ac:dyDescent="0.25">
      <c r="A8" s="4" t="s">
        <v>3</v>
      </c>
      <c r="B8" s="2">
        <f>SUM(B16:B157)</f>
        <v>15000</v>
      </c>
    </row>
    <row r="9" spans="1:6" x14ac:dyDescent="0.25">
      <c r="A9" s="4" t="s">
        <v>4</v>
      </c>
      <c r="B9" s="2">
        <f>SUM(B5+B6-B8)</f>
        <v>0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  <c r="F11" s="55"/>
    </row>
    <row r="12" spans="1:6" s="1" customFormat="1" x14ac:dyDescent="0.25">
      <c r="A12" s="181">
        <v>44805</v>
      </c>
      <c r="B12" s="131">
        <v>308.13</v>
      </c>
      <c r="C12" s="129" t="s">
        <v>561</v>
      </c>
      <c r="F12" s="55"/>
    </row>
    <row r="13" spans="1:6" s="1" customFormat="1" x14ac:dyDescent="0.25">
      <c r="A13" s="181"/>
      <c r="B13" s="131"/>
      <c r="C13" s="129" t="s">
        <v>562</v>
      </c>
      <c r="F13" s="55"/>
    </row>
    <row r="14" spans="1:6" s="1" customFormat="1" x14ac:dyDescent="0.25">
      <c r="A14" s="181">
        <v>44833</v>
      </c>
      <c r="B14" s="131">
        <v>431.16</v>
      </c>
      <c r="C14" s="129" t="s">
        <v>563</v>
      </c>
      <c r="F14" s="55"/>
    </row>
    <row r="15" spans="1:6" s="1" customFormat="1" x14ac:dyDescent="0.25">
      <c r="A15" s="7"/>
      <c r="B15" s="3"/>
      <c r="C15" s="129" t="s">
        <v>470</v>
      </c>
      <c r="F15" s="55"/>
    </row>
    <row r="16" spans="1:6" x14ac:dyDescent="0.25">
      <c r="A16" s="181">
        <v>44833</v>
      </c>
      <c r="B16" s="2">
        <v>260.73</v>
      </c>
      <c r="C16" t="s">
        <v>564</v>
      </c>
    </row>
    <row r="17" spans="1:5" x14ac:dyDescent="0.25">
      <c r="C17" s="85"/>
    </row>
    <row r="18" spans="1:5" x14ac:dyDescent="0.25">
      <c r="A18" s="84">
        <v>44833</v>
      </c>
      <c r="B18" s="2">
        <v>2000</v>
      </c>
      <c r="C18" s="91" t="s">
        <v>479</v>
      </c>
    </row>
    <row r="19" spans="1:5" x14ac:dyDescent="0.25">
      <c r="A19" s="84"/>
      <c r="C19" s="86" t="s">
        <v>612</v>
      </c>
    </row>
    <row r="20" spans="1:5" x14ac:dyDescent="0.25">
      <c r="A20" s="84">
        <v>44833</v>
      </c>
      <c r="B20" s="2">
        <v>4860.2</v>
      </c>
      <c r="C20" s="86" t="s">
        <v>480</v>
      </c>
    </row>
    <row r="21" spans="1:5" x14ac:dyDescent="0.25">
      <c r="A21" s="84"/>
      <c r="C21" s="86" t="s">
        <v>612</v>
      </c>
    </row>
    <row r="22" spans="1:5" x14ac:dyDescent="0.25">
      <c r="A22" s="4">
        <v>44899</v>
      </c>
      <c r="B22" s="2">
        <v>2936.24</v>
      </c>
      <c r="C22" s="13" t="s">
        <v>624</v>
      </c>
    </row>
    <row r="23" spans="1:5" x14ac:dyDescent="0.25">
      <c r="A23" s="84"/>
      <c r="C23" s="13" t="s">
        <v>627</v>
      </c>
    </row>
    <row r="24" spans="1:5" x14ac:dyDescent="0.25">
      <c r="A24" s="84">
        <v>44914</v>
      </c>
      <c r="B24" s="2">
        <v>2240.4</v>
      </c>
      <c r="C24" s="22" t="s">
        <v>625</v>
      </c>
    </row>
    <row r="25" spans="1:5" s="23" customFormat="1" x14ac:dyDescent="0.25">
      <c r="A25" s="89"/>
      <c r="B25" s="14"/>
      <c r="C25" s="15" t="s">
        <v>657</v>
      </c>
      <c r="E25" s="23">
        <v>5268.86</v>
      </c>
    </row>
    <row r="26" spans="1:5" x14ac:dyDescent="0.25">
      <c r="A26" s="84">
        <v>44992</v>
      </c>
      <c r="B26" s="2">
        <v>2702.43</v>
      </c>
      <c r="C26" s="13" t="s">
        <v>735</v>
      </c>
      <c r="E26">
        <v>2566.4299999999998</v>
      </c>
    </row>
    <row r="27" spans="1:5" x14ac:dyDescent="0.25">
      <c r="A27" s="84"/>
      <c r="C27" s="13" t="s">
        <v>736</v>
      </c>
      <c r="E27">
        <f>E25-E26</f>
        <v>2702.43</v>
      </c>
    </row>
    <row r="28" spans="1:5" x14ac:dyDescent="0.25">
      <c r="A28" s="84"/>
      <c r="C28" s="13" t="s">
        <v>737</v>
      </c>
    </row>
    <row r="29" spans="1:5" x14ac:dyDescent="0.25">
      <c r="A29" s="84"/>
      <c r="C29" s="13" t="s">
        <v>738</v>
      </c>
    </row>
    <row r="30" spans="1:5" x14ac:dyDescent="0.25">
      <c r="A30" s="84"/>
      <c r="C30" s="13" t="s">
        <v>739</v>
      </c>
    </row>
    <row r="31" spans="1:5" x14ac:dyDescent="0.25">
      <c r="A31" s="84"/>
    </row>
    <row r="32" spans="1:5" x14ac:dyDescent="0.25">
      <c r="A32" s="84"/>
      <c r="C32" s="13"/>
    </row>
    <row r="33" spans="1:3" x14ac:dyDescent="0.25">
      <c r="A33" s="87"/>
      <c r="B33" s="88"/>
      <c r="C33" s="13"/>
    </row>
    <row r="34" spans="1:3" x14ac:dyDescent="0.25">
      <c r="A34" s="82"/>
      <c r="B34" s="83"/>
      <c r="C34" s="85"/>
    </row>
    <row r="35" spans="1:3" x14ac:dyDescent="0.25">
      <c r="A35" s="84"/>
      <c r="C35" s="85"/>
    </row>
    <row r="36" spans="1:3" s="23" customFormat="1" x14ac:dyDescent="0.25">
      <c r="A36" s="84"/>
      <c r="B36" s="2"/>
      <c r="C36" s="86"/>
    </row>
    <row r="37" spans="1:3" x14ac:dyDescent="0.25">
      <c r="A37" s="89"/>
      <c r="B37" s="14"/>
      <c r="C37" s="92"/>
    </row>
    <row r="38" spans="1:3" x14ac:dyDescent="0.25">
      <c r="A38" s="84"/>
      <c r="C38" s="85"/>
    </row>
    <row r="39" spans="1:3" x14ac:dyDescent="0.25">
      <c r="A39" s="84"/>
      <c r="C39" s="85"/>
    </row>
    <row r="40" spans="1:3" x14ac:dyDescent="0.25">
      <c r="A40" s="87"/>
      <c r="B40" s="88"/>
      <c r="C40" s="65"/>
    </row>
    <row r="41" spans="1:3" x14ac:dyDescent="0.25">
      <c r="A41" s="82"/>
      <c r="B41" s="83"/>
      <c r="C41" s="116"/>
    </row>
    <row r="42" spans="1:3" x14ac:dyDescent="0.25">
      <c r="A42" s="84"/>
      <c r="C42" s="85"/>
    </row>
    <row r="43" spans="1:3" x14ac:dyDescent="0.25">
      <c r="A43" s="84"/>
      <c r="C43" s="85"/>
    </row>
    <row r="44" spans="1:3" x14ac:dyDescent="0.25">
      <c r="A44" s="84"/>
      <c r="C44" s="85"/>
    </row>
    <row r="45" spans="1:3" s="23" customFormat="1" x14ac:dyDescent="0.25">
      <c r="A45" s="87"/>
      <c r="B45" s="88"/>
      <c r="C45" s="117"/>
    </row>
    <row r="46" spans="1:3" x14ac:dyDescent="0.25">
      <c r="A46" s="82"/>
      <c r="B46" s="83"/>
      <c r="C46" s="116"/>
    </row>
    <row r="47" spans="1:3" s="23" customFormat="1" x14ac:dyDescent="0.25">
      <c r="A47" s="89"/>
      <c r="B47" s="14"/>
      <c r="C47" s="91"/>
    </row>
    <row r="48" spans="1:3" x14ac:dyDescent="0.25">
      <c r="A48" s="84"/>
      <c r="C48" s="118"/>
    </row>
    <row r="49" spans="1:3" x14ac:dyDescent="0.25">
      <c r="A49" s="84"/>
      <c r="C49" s="118"/>
    </row>
    <row r="50" spans="1:3" x14ac:dyDescent="0.25">
      <c r="A50" s="87"/>
      <c r="B50" s="88"/>
      <c r="C50" s="65"/>
    </row>
    <row r="53" spans="1:3" x14ac:dyDescent="0.25">
      <c r="C53" s="4"/>
    </row>
    <row r="54" spans="1:3" x14ac:dyDescent="0.25">
      <c r="C54" s="4"/>
    </row>
    <row r="55" spans="1:3" x14ac:dyDescent="0.25">
      <c r="C55" s="4"/>
    </row>
    <row r="56" spans="1:3" x14ac:dyDescent="0.25">
      <c r="C56" s="10"/>
    </row>
    <row r="57" spans="1:3" x14ac:dyDescent="0.25">
      <c r="C57" s="4"/>
    </row>
    <row r="58" spans="1:3" x14ac:dyDescent="0.25">
      <c r="C58" s="4"/>
    </row>
    <row r="59" spans="1:3" x14ac:dyDescent="0.25">
      <c r="C59" s="4"/>
    </row>
    <row r="60" spans="1:3" x14ac:dyDescent="0.25">
      <c r="C60" s="10"/>
    </row>
    <row r="65" spans="1:3" x14ac:dyDescent="0.25">
      <c r="C65" s="11"/>
    </row>
    <row r="67" spans="1:3" x14ac:dyDescent="0.25">
      <c r="C67" s="4"/>
    </row>
    <row r="68" spans="1:3" x14ac:dyDescent="0.25">
      <c r="C68" s="4"/>
    </row>
    <row r="70" spans="1:3" x14ac:dyDescent="0.25">
      <c r="C70" s="11"/>
    </row>
    <row r="74" spans="1:3" s="2" customFormat="1" x14ac:dyDescent="0.25">
      <c r="A74" s="4"/>
      <c r="C74" s="11"/>
    </row>
    <row r="78" spans="1:3" s="23" customFormat="1" x14ac:dyDescent="0.25">
      <c r="A78" s="13"/>
      <c r="B78" s="14"/>
      <c r="C78" s="15"/>
    </row>
    <row r="85" spans="3:3" x14ac:dyDescent="0.25">
      <c r="C85" s="4"/>
    </row>
    <row r="90" spans="3:3" x14ac:dyDescent="0.25">
      <c r="C90" s="4"/>
    </row>
  </sheetData>
  <hyperlinks>
    <hyperlink ref="A1" location="'Total Orgs'!A1" display="Total Organizations" xr:uid="{00000000-0004-0000-5800-000000000000}"/>
  </hyperlinks>
  <pageMargins left="0.75" right="0.75" top="1" bottom="1" header="0.5" footer="0.5"/>
  <pageSetup orientation="portrait" horizontalDpi="4294967292" verticalDpi="4294967292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4EAB8-36FA-4D58-B8D1-1C63D587D5C3}">
  <sheetPr>
    <tabColor theme="1"/>
  </sheetPr>
  <dimension ref="A1:C15"/>
  <sheetViews>
    <sheetView workbookViewId="0"/>
  </sheetViews>
  <sheetFormatPr defaultRowHeight="15.75" x14ac:dyDescent="0.25"/>
  <cols>
    <col min="1" max="1" width="19.375" customWidth="1"/>
    <col min="2" max="2" width="13" style="2" customWidth="1"/>
    <col min="3" max="3" width="31.12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342</v>
      </c>
    </row>
    <row r="4" spans="1:3" x14ac:dyDescent="0.25">
      <c r="A4" s="4"/>
    </row>
    <row r="5" spans="1:3" x14ac:dyDescent="0.25">
      <c r="A5" s="4" t="s">
        <v>1</v>
      </c>
      <c r="B5" s="2">
        <f>'Total Orgs'!B69</f>
        <v>390</v>
      </c>
    </row>
    <row r="6" spans="1:3" x14ac:dyDescent="0.25">
      <c r="A6" s="4" t="s">
        <v>2</v>
      </c>
      <c r="B6" s="2">
        <v>12.34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402.34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>
        <v>45133</v>
      </c>
      <c r="B12" s="14">
        <v>307.33999999999997</v>
      </c>
      <c r="C12" s="15" t="s">
        <v>546</v>
      </c>
    </row>
    <row r="13" spans="1:3" x14ac:dyDescent="0.25">
      <c r="A13" s="4"/>
      <c r="C13" t="s">
        <v>923</v>
      </c>
    </row>
    <row r="14" spans="1:3" x14ac:dyDescent="0.25">
      <c r="A14" s="27">
        <v>45133</v>
      </c>
      <c r="B14" s="2">
        <v>95</v>
      </c>
      <c r="C14" t="s">
        <v>546</v>
      </c>
    </row>
    <row r="15" spans="1:3" x14ac:dyDescent="0.25">
      <c r="C15" t="s">
        <v>924</v>
      </c>
    </row>
  </sheetData>
  <hyperlinks>
    <hyperlink ref="A1" location="'Total Orgs'!A1" display="Total Organizations" xr:uid="{0464D9F7-A4F0-4014-B2C8-019CF2F43BEF}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tabColor theme="1"/>
  </sheetPr>
  <dimension ref="A1:C16"/>
  <sheetViews>
    <sheetView workbookViewId="0">
      <selection activeCell="Q36" sqref="Q36"/>
    </sheetView>
  </sheetViews>
  <sheetFormatPr defaultRowHeight="15.75" x14ac:dyDescent="0.25"/>
  <cols>
    <col min="1" max="1" width="19.375" customWidth="1"/>
    <col min="2" max="2" width="13" style="2" customWidth="1"/>
    <col min="3" max="3" width="31.12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225</v>
      </c>
    </row>
    <row r="4" spans="1:3" x14ac:dyDescent="0.25">
      <c r="A4" s="4"/>
    </row>
    <row r="5" spans="1:3" x14ac:dyDescent="0.25">
      <c r="A5" s="4" t="s">
        <v>1</v>
      </c>
      <c r="B5" s="2">
        <f>'Total Orgs'!B70</f>
        <v>845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f>'Total Orgs'!D70</f>
        <v>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845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  <row r="13" spans="1:3" x14ac:dyDescent="0.25">
      <c r="A13" s="4"/>
    </row>
    <row r="14" spans="1:3" x14ac:dyDescent="0.25">
      <c r="A14" s="27"/>
    </row>
    <row r="16" spans="1:3" x14ac:dyDescent="0.25">
      <c r="A16" s="27"/>
    </row>
  </sheetData>
  <hyperlinks>
    <hyperlink ref="A1" location="'Total Orgs'!A1" display="Total Organizations" xr:uid="{00000000-0004-0000-5900-000000000000}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852CC-0CF0-4016-BE20-62348DFBBC6B}">
  <sheetPr>
    <tabColor theme="1"/>
  </sheetPr>
  <dimension ref="A1:C16"/>
  <sheetViews>
    <sheetView workbookViewId="0"/>
  </sheetViews>
  <sheetFormatPr defaultRowHeight="15.75" x14ac:dyDescent="0.25"/>
  <cols>
    <col min="1" max="1" width="19.375" customWidth="1"/>
    <col min="2" max="2" width="13" style="2" customWidth="1"/>
    <col min="3" max="3" width="31.12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411</v>
      </c>
    </row>
    <row r="4" spans="1:3" x14ac:dyDescent="0.25">
      <c r="A4" s="4"/>
    </row>
    <row r="5" spans="1:3" x14ac:dyDescent="0.25">
      <c r="A5" s="4" t="s">
        <v>1</v>
      </c>
      <c r="B5" s="2">
        <f>'Total Orgs'!B117</f>
        <v>500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f>'Total Orgs'!D70</f>
        <v>0</v>
      </c>
    </row>
    <row r="8" spans="1:3" x14ac:dyDescent="0.25">
      <c r="A8" s="4" t="s">
        <v>3</v>
      </c>
      <c r="B8" s="2">
        <f>SUM(B12:B101)</f>
        <v>484.64</v>
      </c>
    </row>
    <row r="9" spans="1:3" x14ac:dyDescent="0.25">
      <c r="A9" s="4" t="s">
        <v>4</v>
      </c>
      <c r="B9" s="2">
        <f>SUM(B5+B6-B7-B8)</f>
        <v>15.360000000000014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>
        <v>54</v>
      </c>
      <c r="C12" s="15" t="s">
        <v>638</v>
      </c>
    </row>
    <row r="13" spans="1:3" x14ac:dyDescent="0.25">
      <c r="A13" s="4"/>
    </row>
    <row r="14" spans="1:3" x14ac:dyDescent="0.25">
      <c r="A14" s="27"/>
      <c r="B14" s="2">
        <v>430.64</v>
      </c>
      <c r="C14" t="s">
        <v>982</v>
      </c>
    </row>
    <row r="16" spans="1:3" x14ac:dyDescent="0.25">
      <c r="A16" s="27"/>
    </row>
  </sheetData>
  <hyperlinks>
    <hyperlink ref="A1" location="'Total Orgs'!A1" display="Total Organizations" xr:uid="{6BCC4D0F-C37C-4491-99CF-292B2D68BD5B}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38</v>
      </c>
    </row>
    <row r="5" spans="1:3" x14ac:dyDescent="0.25">
      <c r="A5" s="4" t="s">
        <v>1</v>
      </c>
      <c r="B5" s="2">
        <f>'Total Orgs'!B71</f>
        <v>3000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SUM(B12:B102)</f>
        <v>3000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" customFormat="1" x14ac:dyDescent="0.25">
      <c r="A12" s="4">
        <v>45126</v>
      </c>
      <c r="B12" s="2">
        <v>3000</v>
      </c>
      <c r="C12" t="s">
        <v>915</v>
      </c>
    </row>
    <row r="13" spans="1:3" x14ac:dyDescent="0.25">
      <c r="C13" t="s">
        <v>916</v>
      </c>
    </row>
    <row r="16" spans="1:3" s="23" customFormat="1" x14ac:dyDescent="0.25">
      <c r="A16" s="13"/>
      <c r="B16" s="14"/>
      <c r="C16" s="15"/>
    </row>
  </sheetData>
  <hyperlinks>
    <hyperlink ref="A1" location="'Total Orgs'!A1" display="Total Organizations" xr:uid="{00000000-0004-0000-5D00-000000000000}"/>
  </hyperlinks>
  <pageMargins left="0.75" right="0.75" top="1" bottom="1" header="0.5" footer="0.5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tabColor rgb="FFC00000"/>
  </sheetPr>
  <dimension ref="A1:D60"/>
  <sheetViews>
    <sheetView zoomScale="110" zoomScaleNormal="110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1.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  <c r="C2" t="s">
        <v>249</v>
      </c>
    </row>
    <row r="3" spans="1:3" x14ac:dyDescent="0.25">
      <c r="A3" s="6" t="s">
        <v>29</v>
      </c>
      <c r="C3" t="s">
        <v>248</v>
      </c>
    </row>
    <row r="4" spans="1:3" x14ac:dyDescent="0.25">
      <c r="C4" t="s">
        <v>336</v>
      </c>
    </row>
    <row r="5" spans="1:3" x14ac:dyDescent="0.25">
      <c r="A5" s="4" t="s">
        <v>1</v>
      </c>
      <c r="B5" s="2">
        <f>'Total Orgs'!B72</f>
        <v>15000</v>
      </c>
      <c r="C5" t="s">
        <v>320</v>
      </c>
    </row>
    <row r="6" spans="1:3" x14ac:dyDescent="0.25">
      <c r="A6" s="4" t="s">
        <v>2</v>
      </c>
      <c r="C6" t="s">
        <v>374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SUM(B12:B132)</f>
        <v>15000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84">
        <v>44831</v>
      </c>
      <c r="B12" s="2">
        <v>6721.56</v>
      </c>
      <c r="C12" s="85" t="s">
        <v>476</v>
      </c>
    </row>
    <row r="13" spans="1:3" x14ac:dyDescent="0.25">
      <c r="A13" s="84"/>
      <c r="C13" s="85" t="s">
        <v>477</v>
      </c>
    </row>
    <row r="14" spans="1:3" x14ac:dyDescent="0.25">
      <c r="A14" s="84"/>
      <c r="C14" s="93" t="s">
        <v>478</v>
      </c>
    </row>
    <row r="15" spans="1:3" x14ac:dyDescent="0.25">
      <c r="A15" s="84">
        <v>44893</v>
      </c>
      <c r="B15" s="2">
        <v>8278.44</v>
      </c>
      <c r="C15" s="85" t="s">
        <v>591</v>
      </c>
    </row>
    <row r="16" spans="1:3" x14ac:dyDescent="0.25">
      <c r="A16" s="84"/>
      <c r="C16" s="93" t="s">
        <v>590</v>
      </c>
    </row>
    <row r="17" spans="1:4" x14ac:dyDescent="0.25">
      <c r="A17" s="84"/>
      <c r="C17" s="85"/>
    </row>
    <row r="18" spans="1:4" x14ac:dyDescent="0.25">
      <c r="A18" s="84"/>
      <c r="C18" s="85"/>
      <c r="D18" s="184"/>
    </row>
    <row r="19" spans="1:4" x14ac:dyDescent="0.25">
      <c r="A19" s="84"/>
      <c r="C19" s="85"/>
    </row>
    <row r="20" spans="1:4" x14ac:dyDescent="0.25">
      <c r="A20" s="84"/>
      <c r="C20" s="85"/>
    </row>
    <row r="21" spans="1:4" x14ac:dyDescent="0.25">
      <c r="C21" s="85"/>
    </row>
    <row r="22" spans="1:4" x14ac:dyDescent="0.25">
      <c r="A22" s="84"/>
      <c r="C22" s="93"/>
    </row>
    <row r="23" spans="1:4" x14ac:dyDescent="0.25">
      <c r="A23" s="84"/>
      <c r="C23" s="85"/>
    </row>
    <row r="24" spans="1:4" x14ac:dyDescent="0.25">
      <c r="A24" s="84"/>
      <c r="C24" s="85"/>
    </row>
    <row r="25" spans="1:4" x14ac:dyDescent="0.25">
      <c r="A25" s="84"/>
      <c r="C25" s="85"/>
    </row>
    <row r="26" spans="1:4" s="23" customFormat="1" x14ac:dyDescent="0.25">
      <c r="A26" s="94"/>
      <c r="B26" s="95"/>
      <c r="C26" s="96"/>
    </row>
    <row r="27" spans="1:4" x14ac:dyDescent="0.25">
      <c r="A27" s="82"/>
      <c r="B27" s="83"/>
      <c r="C27" s="60"/>
    </row>
    <row r="28" spans="1:4" x14ac:dyDescent="0.25">
      <c r="A28" s="84"/>
      <c r="C28" s="93"/>
    </row>
    <row r="29" spans="1:4" x14ac:dyDescent="0.25">
      <c r="A29" s="84"/>
      <c r="C29" s="85"/>
    </row>
    <row r="30" spans="1:4" x14ac:dyDescent="0.25">
      <c r="A30" s="84"/>
      <c r="C30" s="85"/>
    </row>
    <row r="31" spans="1:4" x14ac:dyDescent="0.25">
      <c r="A31" s="84"/>
      <c r="C31" s="85"/>
    </row>
    <row r="32" spans="1:4" x14ac:dyDescent="0.25">
      <c r="A32" s="82"/>
      <c r="B32" s="83"/>
      <c r="C32" s="60"/>
    </row>
    <row r="33" spans="1:3" x14ac:dyDescent="0.25">
      <c r="A33" s="84"/>
      <c r="C33" s="85"/>
    </row>
    <row r="34" spans="1:3" s="23" customFormat="1" x14ac:dyDescent="0.25">
      <c r="A34" s="89"/>
      <c r="B34" s="14"/>
      <c r="C34" s="90"/>
    </row>
    <row r="35" spans="1:3" x14ac:dyDescent="0.25">
      <c r="A35" s="84"/>
      <c r="C35" s="85"/>
    </row>
    <row r="36" spans="1:3" x14ac:dyDescent="0.25">
      <c r="A36" s="84"/>
      <c r="C36" s="85"/>
    </row>
    <row r="37" spans="1:3" x14ac:dyDescent="0.25">
      <c r="A37" s="87"/>
      <c r="B37" s="88"/>
      <c r="C37" s="65"/>
    </row>
    <row r="38" spans="1:3" x14ac:dyDescent="0.25">
      <c r="A38" s="82"/>
      <c r="B38" s="83"/>
      <c r="C38" s="60"/>
    </row>
    <row r="39" spans="1:3" s="23" customFormat="1" x14ac:dyDescent="0.25">
      <c r="A39" s="89"/>
      <c r="B39" s="14"/>
      <c r="C39" s="90"/>
    </row>
    <row r="40" spans="1:3" x14ac:dyDescent="0.25">
      <c r="A40" s="84"/>
      <c r="C40" s="85"/>
    </row>
    <row r="41" spans="1:3" x14ac:dyDescent="0.25">
      <c r="A41" s="84"/>
      <c r="C41" s="93"/>
    </row>
    <row r="42" spans="1:3" x14ac:dyDescent="0.25">
      <c r="A42" s="87"/>
      <c r="B42" s="88"/>
      <c r="C42" s="65"/>
    </row>
    <row r="43" spans="1:3" x14ac:dyDescent="0.25">
      <c r="A43" s="82"/>
      <c r="B43" s="83"/>
      <c r="C43" s="60"/>
    </row>
    <row r="44" spans="1:3" x14ac:dyDescent="0.25">
      <c r="A44" s="84"/>
      <c r="C44" s="85"/>
    </row>
    <row r="45" spans="1:3" x14ac:dyDescent="0.25">
      <c r="A45" s="84"/>
      <c r="C45" s="85"/>
    </row>
    <row r="46" spans="1:3" x14ac:dyDescent="0.25">
      <c r="A46" s="87"/>
      <c r="B46" s="88"/>
      <c r="C46" s="65"/>
    </row>
    <row r="47" spans="1:3" x14ac:dyDescent="0.25">
      <c r="C47" s="85"/>
    </row>
    <row r="48" spans="1:3" x14ac:dyDescent="0.25">
      <c r="C48" s="85"/>
    </row>
    <row r="58" spans="1:3" s="23" customFormat="1" x14ac:dyDescent="0.25">
      <c r="A58" s="13"/>
      <c r="B58" s="14"/>
      <c r="C58" s="15"/>
    </row>
    <row r="60" spans="1:3" x14ac:dyDescent="0.25">
      <c r="C60" s="4"/>
    </row>
  </sheetData>
  <hyperlinks>
    <hyperlink ref="A1" location="'Total Orgs'!A1" display="Total Organizations" xr:uid="{00000000-0004-0000-5E00-000000000000}"/>
  </hyperlinks>
  <pageMargins left="0.75" right="0.75" top="1" bottom="1" header="0.5" footer="0.5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172</v>
      </c>
    </row>
    <row r="5" spans="1:3" x14ac:dyDescent="0.25">
      <c r="A5" s="4" t="s">
        <v>1</v>
      </c>
      <c r="B5" s="2">
        <f>'Total Orgs'!B73</f>
        <v>750</v>
      </c>
    </row>
    <row r="6" spans="1:3" x14ac:dyDescent="0.25">
      <c r="A6" s="4" t="s">
        <v>2</v>
      </c>
      <c r="B6" s="2">
        <f>'Total Orgs'!C73</f>
        <v>187.5</v>
      </c>
    </row>
    <row r="7" spans="1:3" s="23" customFormat="1" x14ac:dyDescent="0.25">
      <c r="A7" s="13" t="s">
        <v>131</v>
      </c>
      <c r="B7" s="14"/>
      <c r="C7" s="15"/>
    </row>
    <row r="8" spans="1:3" x14ac:dyDescent="0.25">
      <c r="A8" s="4" t="s">
        <v>3</v>
      </c>
      <c r="B8" s="2">
        <f>SUM(B12:B101)</f>
        <v>937.5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 t="s">
        <v>932</v>
      </c>
      <c r="B12" s="83">
        <v>937.5</v>
      </c>
      <c r="C12" s="60" t="s">
        <v>933</v>
      </c>
    </row>
    <row r="13" spans="1:3" x14ac:dyDescent="0.25">
      <c r="C13" s="93" t="s">
        <v>934</v>
      </c>
    </row>
    <row r="16" spans="1:3" x14ac:dyDescent="0.25">
      <c r="A16" s="13"/>
      <c r="B16" s="14"/>
      <c r="C16" s="15"/>
    </row>
  </sheetData>
  <hyperlinks>
    <hyperlink ref="A1" location="'Total Orgs'!A1" display="Total Organizations" xr:uid="{00000000-0004-0000-5F00-000000000000}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A1:D24"/>
  <sheetViews>
    <sheetView zoomScale="120" zoomScaleNormal="120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7.375" customWidth="1"/>
  </cols>
  <sheetData>
    <row r="1" spans="1:4" x14ac:dyDescent="0.25">
      <c r="A1" s="5" t="s">
        <v>0</v>
      </c>
      <c r="C1" s="1" t="e">
        <f>'Total Orgs'!#REF!</f>
        <v>#REF!</v>
      </c>
    </row>
    <row r="2" spans="1:4" x14ac:dyDescent="0.25">
      <c r="A2" s="5"/>
    </row>
    <row r="3" spans="1:4" x14ac:dyDescent="0.25">
      <c r="A3" s="6" t="s">
        <v>60</v>
      </c>
    </row>
    <row r="4" spans="1:4" x14ac:dyDescent="0.25">
      <c r="C4" t="s">
        <v>238</v>
      </c>
    </row>
    <row r="5" spans="1:4" x14ac:dyDescent="0.25">
      <c r="A5" s="4" t="s">
        <v>1</v>
      </c>
      <c r="B5" s="2">
        <f>'Total Orgs'!B13</f>
        <v>5500</v>
      </c>
      <c r="C5" t="s">
        <v>334</v>
      </c>
    </row>
    <row r="6" spans="1:4" x14ac:dyDescent="0.25">
      <c r="A6" s="4" t="s">
        <v>2</v>
      </c>
    </row>
    <row r="7" spans="1:4" x14ac:dyDescent="0.25">
      <c r="A7" s="4" t="s">
        <v>131</v>
      </c>
    </row>
    <row r="8" spans="1:4" x14ac:dyDescent="0.25">
      <c r="A8" s="4" t="s">
        <v>3</v>
      </c>
      <c r="B8" s="2">
        <f>SUM(B12:B102)</f>
        <v>5477.28</v>
      </c>
    </row>
    <row r="9" spans="1:4" x14ac:dyDescent="0.25">
      <c r="A9" s="4" t="s">
        <v>4</v>
      </c>
      <c r="B9" s="2">
        <f>SUM(B5+B6-B8)</f>
        <v>22.720000000000255</v>
      </c>
    </row>
    <row r="11" spans="1:4" s="1" customFormat="1" x14ac:dyDescent="0.25">
      <c r="A11" s="7" t="s">
        <v>5</v>
      </c>
      <c r="B11" s="3" t="s">
        <v>6</v>
      </c>
      <c r="C11" s="1" t="s">
        <v>7</v>
      </c>
    </row>
    <row r="12" spans="1:4" x14ac:dyDescent="0.25">
      <c r="A12" s="4">
        <v>44851</v>
      </c>
      <c r="B12" s="2">
        <v>3600</v>
      </c>
      <c r="C12" t="s">
        <v>529</v>
      </c>
      <c r="D12">
        <v>3600</v>
      </c>
    </row>
    <row r="13" spans="1:4" x14ac:dyDescent="0.25">
      <c r="C13" s="129" t="s">
        <v>530</v>
      </c>
      <c r="D13" s="185">
        <v>2125</v>
      </c>
    </row>
    <row r="14" spans="1:4" x14ac:dyDescent="0.25">
      <c r="C14" t="s">
        <v>544</v>
      </c>
      <c r="D14">
        <f>D12-D13</f>
        <v>1475</v>
      </c>
    </row>
    <row r="15" spans="1:4" x14ac:dyDescent="0.25">
      <c r="C15" t="s">
        <v>606</v>
      </c>
      <c r="D15" s="185">
        <v>1500</v>
      </c>
    </row>
    <row r="16" spans="1:4" x14ac:dyDescent="0.25">
      <c r="D16">
        <f>D14+D15</f>
        <v>2975</v>
      </c>
    </row>
    <row r="18" spans="1:3" x14ac:dyDescent="0.25">
      <c r="A18" s="4">
        <v>44957</v>
      </c>
      <c r="B18" s="2">
        <v>300</v>
      </c>
      <c r="C18" t="s">
        <v>643</v>
      </c>
    </row>
    <row r="20" spans="1:3" x14ac:dyDescent="0.25">
      <c r="A20" s="4">
        <v>44988</v>
      </c>
      <c r="B20" s="2">
        <v>1332.5</v>
      </c>
      <c r="C20" t="s">
        <v>723</v>
      </c>
    </row>
    <row r="21" spans="1:3" x14ac:dyDescent="0.25">
      <c r="C21" t="s">
        <v>724</v>
      </c>
    </row>
    <row r="22" spans="1:3" s="23" customFormat="1" x14ac:dyDescent="0.25">
      <c r="A22" s="13"/>
      <c r="B22" s="14"/>
      <c r="C22" s="15"/>
    </row>
    <row r="23" spans="1:3" x14ac:dyDescent="0.25">
      <c r="A23" s="4">
        <v>45057</v>
      </c>
      <c r="B23" s="2">
        <v>244.78</v>
      </c>
      <c r="C23" t="s">
        <v>828</v>
      </c>
    </row>
    <row r="24" spans="1:3" x14ac:dyDescent="0.25">
      <c r="C24" t="s">
        <v>829</v>
      </c>
    </row>
  </sheetData>
  <hyperlinks>
    <hyperlink ref="A1" location="'Total Orgs'!A1" display="Total Organizations" xr:uid="{00000000-0004-0000-0C00-000000000000}"/>
  </hyperlinks>
  <pageMargins left="0.75" right="0.75" top="1" bottom="1" header="0.5" footer="0.5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tabColor rgb="FFC00000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30</v>
      </c>
    </row>
    <row r="5" spans="1:3" x14ac:dyDescent="0.25">
      <c r="A5" s="4" t="s">
        <v>1</v>
      </c>
      <c r="B5" s="2">
        <f>'Total Orgs'!B74</f>
        <v>7200</v>
      </c>
    </row>
    <row r="6" spans="1:3" x14ac:dyDescent="0.25">
      <c r="A6" s="4" t="s">
        <v>2</v>
      </c>
      <c r="B6" s="2">
        <v>1800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SUM(B12:B105)</f>
        <v>9000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45110</v>
      </c>
      <c r="B12" s="83">
        <v>9000</v>
      </c>
      <c r="C12" s="60" t="s">
        <v>929</v>
      </c>
    </row>
    <row r="13" spans="1:3" x14ac:dyDescent="0.25">
      <c r="C13" s="93" t="s">
        <v>930</v>
      </c>
    </row>
    <row r="14" spans="1:3" x14ac:dyDescent="0.25">
      <c r="C14" t="s">
        <v>931</v>
      </c>
    </row>
    <row r="17" spans="1:3" s="23" customFormat="1" x14ac:dyDescent="0.25">
      <c r="A17" s="13"/>
      <c r="B17" s="14"/>
      <c r="C17" s="15"/>
    </row>
  </sheetData>
  <hyperlinks>
    <hyperlink ref="A1" location="'Total Orgs'!A1" display="Total Organizations" xr:uid="{00000000-0004-0000-6000-000000000000}"/>
  </hyperlinks>
  <pageMargins left="0.75" right="0.75" top="1" bottom="1" header="0.5" footer="0.5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tabColor rgb="FFC00000"/>
  </sheetPr>
  <dimension ref="A1:C17"/>
  <sheetViews>
    <sheetView workbookViewId="0">
      <selection activeCell="A3" sqref="A3"/>
    </sheetView>
  </sheetViews>
  <sheetFormatPr defaultRowHeight="15.75" x14ac:dyDescent="0.25"/>
  <cols>
    <col min="1" max="1" width="21.875" customWidth="1"/>
    <col min="2" max="2" width="19.125" customWidth="1"/>
    <col min="3" max="3" width="45.5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268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Orgs'!B75</f>
        <v>0</v>
      </c>
    </row>
    <row r="6" spans="1:3" x14ac:dyDescent="0.25">
      <c r="A6" s="4" t="s">
        <v>2</v>
      </c>
      <c r="B6" s="2"/>
    </row>
    <row r="7" spans="1:3" x14ac:dyDescent="0.25">
      <c r="A7" s="4" t="s">
        <v>131</v>
      </c>
      <c r="B7" s="2"/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  <c r="B12" s="2"/>
    </row>
    <row r="13" spans="1:3" x14ac:dyDescent="0.25">
      <c r="A13" s="4"/>
      <c r="B13" s="2"/>
    </row>
    <row r="14" spans="1:3" x14ac:dyDescent="0.25">
      <c r="A14" s="4"/>
      <c r="B14" s="2"/>
    </row>
    <row r="15" spans="1:3" x14ac:dyDescent="0.25">
      <c r="A15" s="4"/>
      <c r="B15" s="2"/>
    </row>
    <row r="16" spans="1:3" x14ac:dyDescent="0.25">
      <c r="A16" s="4"/>
      <c r="B16" s="2"/>
    </row>
    <row r="17" spans="1:2" x14ac:dyDescent="0.25">
      <c r="A17" s="4"/>
      <c r="B17" s="2"/>
    </row>
  </sheetData>
  <hyperlinks>
    <hyperlink ref="A1" location="'Total Orgs'!A1" display="Total Organizations" xr:uid="{00000000-0004-0000-6100-000000000000}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tabColor rgb="FFC00000"/>
  </sheetPr>
  <dimension ref="A1:C2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31</v>
      </c>
    </row>
    <row r="5" spans="1:3" x14ac:dyDescent="0.25">
      <c r="A5" s="4" t="s">
        <v>1</v>
      </c>
      <c r="B5" s="2">
        <f>'Total Orgs'!B76</f>
        <v>5000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5000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45035</v>
      </c>
      <c r="B12" s="2">
        <v>1000</v>
      </c>
      <c r="C12" t="s">
        <v>789</v>
      </c>
    </row>
    <row r="13" spans="1:3" x14ac:dyDescent="0.25">
      <c r="C13" t="s">
        <v>790</v>
      </c>
    </row>
    <row r="14" spans="1:3" x14ac:dyDescent="0.25">
      <c r="A14" s="4">
        <v>45035</v>
      </c>
      <c r="B14" s="2">
        <v>1000</v>
      </c>
      <c r="C14" t="s">
        <v>791</v>
      </c>
    </row>
    <row r="15" spans="1:3" x14ac:dyDescent="0.25">
      <c r="C15" t="s">
        <v>792</v>
      </c>
    </row>
    <row r="16" spans="1:3" x14ac:dyDescent="0.25">
      <c r="A16" s="4">
        <v>45035</v>
      </c>
      <c r="B16" s="2">
        <v>1000</v>
      </c>
      <c r="C16" t="s">
        <v>793</v>
      </c>
    </row>
    <row r="17" spans="1:3" x14ac:dyDescent="0.25">
      <c r="C17" t="s">
        <v>794</v>
      </c>
    </row>
    <row r="18" spans="1:3" x14ac:dyDescent="0.25">
      <c r="A18" s="4">
        <v>45035</v>
      </c>
      <c r="B18" s="2">
        <v>1000</v>
      </c>
      <c r="C18" t="s">
        <v>795</v>
      </c>
    </row>
    <row r="19" spans="1:3" x14ac:dyDescent="0.25">
      <c r="C19" t="s">
        <v>796</v>
      </c>
    </row>
    <row r="20" spans="1:3" x14ac:dyDescent="0.25">
      <c r="A20" s="4">
        <v>45035</v>
      </c>
      <c r="B20" s="2">
        <v>1000</v>
      </c>
      <c r="C20" t="s">
        <v>797</v>
      </c>
    </row>
    <row r="21" spans="1:3" x14ac:dyDescent="0.25">
      <c r="C21" t="s">
        <v>798</v>
      </c>
    </row>
  </sheetData>
  <hyperlinks>
    <hyperlink ref="A1" location="'Total Orgs'!A1" display="Total Organizations" xr:uid="{00000000-0004-0000-6400-000000000000}"/>
  </hyperlinks>
  <pageMargins left="0.75" right="0.75" top="1" bottom="1" header="0.5" footer="0.5"/>
  <pageSetup orientation="portrait" horizontalDpi="4294967292" verticalDpi="4294967292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80F24-E068-4CF1-AB73-2BCA62B19C1D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23.7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ht="47.25" x14ac:dyDescent="0.25">
      <c r="A3" s="204" t="s">
        <v>412</v>
      </c>
    </row>
    <row r="5" spans="1:3" x14ac:dyDescent="0.25">
      <c r="A5" s="4" t="s">
        <v>1</v>
      </c>
      <c r="B5" s="2">
        <f>'Total Orgs'!B77</f>
        <v>100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FF14BFBC-EA33-4058-A7B5-0D00588F0A20}"/>
  </hyperlinks>
  <pageMargins left="0.75" right="0.75" top="1" bottom="1" header="0.5" footer="0.5"/>
  <pageSetup orientation="portrait" horizontalDpi="4294967292" verticalDpi="4294967292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402E9-E380-4DC7-B270-D5B1B4B846B4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23.7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204" t="s">
        <v>394</v>
      </c>
    </row>
    <row r="5" spans="1:3" x14ac:dyDescent="0.25">
      <c r="A5" s="4" t="s">
        <v>1</v>
      </c>
      <c r="B5" s="2">
        <f>'Total Orgs'!B79</f>
        <v>500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442</v>
      </c>
    </row>
    <row r="9" spans="1:3" x14ac:dyDescent="0.25">
      <c r="A9" s="4" t="s">
        <v>4</v>
      </c>
      <c r="B9" s="2">
        <f>SUM(B5+B6-B8)</f>
        <v>58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45013</v>
      </c>
      <c r="B12" s="2">
        <v>442</v>
      </c>
      <c r="C12" t="s">
        <v>747</v>
      </c>
    </row>
    <row r="13" spans="1:3" x14ac:dyDescent="0.25">
      <c r="C13" t="s">
        <v>748</v>
      </c>
    </row>
  </sheetData>
  <hyperlinks>
    <hyperlink ref="A1" location="'Total Orgs'!A1" display="Total Organizations" xr:uid="{1ACE9375-D8B9-4D28-AFA8-052E30AB115E}"/>
  </hyperlinks>
  <pageMargins left="0.75" right="0.75" top="1" bottom="1" header="0.5" footer="0.5"/>
  <pageSetup orientation="portrait" horizontalDpi="4294967292" verticalDpi="4294967292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32</v>
      </c>
    </row>
    <row r="5" spans="1:3" x14ac:dyDescent="0.25">
      <c r="A5" s="4" t="s">
        <v>1</v>
      </c>
      <c r="B5" s="2">
        <f>'Total Orgs'!B80</f>
        <v>1300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566.66999999999996</v>
      </c>
    </row>
    <row r="9" spans="1:3" x14ac:dyDescent="0.25">
      <c r="A9" s="4" t="s">
        <v>4</v>
      </c>
      <c r="B9" s="2">
        <f>SUM(B5+B6-B8)</f>
        <v>733.33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45072</v>
      </c>
      <c r="B12" s="2">
        <v>566.66999999999996</v>
      </c>
      <c r="C12" t="s">
        <v>843</v>
      </c>
    </row>
    <row r="13" spans="1:3" x14ac:dyDescent="0.25">
      <c r="C13" t="s">
        <v>844</v>
      </c>
    </row>
  </sheetData>
  <hyperlinks>
    <hyperlink ref="A1" location="'Total Orgs'!A1" display="Total Organizations" xr:uid="{00000000-0004-0000-6700-000000000000}"/>
  </hyperlinks>
  <pageMargins left="0.75" right="0.75" top="1" bottom="1" header="0.5" footer="0.5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269</v>
      </c>
    </row>
    <row r="5" spans="1:3" x14ac:dyDescent="0.25">
      <c r="A5" s="4" t="s">
        <v>1</v>
      </c>
      <c r="B5" s="2">
        <f>'Total Orgs'!B78</f>
        <v>500</v>
      </c>
    </row>
    <row r="6" spans="1:3" x14ac:dyDescent="0.25">
      <c r="A6" s="4" t="s">
        <v>2</v>
      </c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SUM(B12:B102)</f>
        <v>500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45241</v>
      </c>
      <c r="B12" s="2">
        <v>500</v>
      </c>
      <c r="C12" t="s">
        <v>730</v>
      </c>
    </row>
    <row r="13" spans="1:3" x14ac:dyDescent="0.25">
      <c r="C13" t="s">
        <v>731</v>
      </c>
    </row>
  </sheetData>
  <hyperlinks>
    <hyperlink ref="A1" location="'Total Orgs'!A1" display="Total Organizations" xr:uid="{00000000-0004-0000-6800-000000000000}"/>
  </hyperlinks>
  <pageMargins left="0.75" right="0.75" top="1" bottom="1" header="0.5" footer="0.5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tabColor rgb="FFC00000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33</v>
      </c>
    </row>
    <row r="5" spans="1:3" x14ac:dyDescent="0.25">
      <c r="A5" s="4" t="s">
        <v>1</v>
      </c>
      <c r="B5" s="2">
        <f>'Total Orgs'!B82</f>
        <v>1300</v>
      </c>
    </row>
    <row r="6" spans="1:3" x14ac:dyDescent="0.25">
      <c r="A6" s="4" t="s">
        <v>2</v>
      </c>
      <c r="B6" s="2">
        <v>1000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SUM(B12:B103)</f>
        <v>2300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44973</v>
      </c>
      <c r="B12" s="2">
        <v>2300</v>
      </c>
      <c r="C12" t="s">
        <v>686</v>
      </c>
    </row>
    <row r="13" spans="1:3" x14ac:dyDescent="0.25">
      <c r="C13" t="s">
        <v>687</v>
      </c>
    </row>
    <row r="14" spans="1:3" x14ac:dyDescent="0.25">
      <c r="C14" t="s">
        <v>754</v>
      </c>
    </row>
  </sheetData>
  <hyperlinks>
    <hyperlink ref="A1" location="'Total Orgs'!A1" display="Total Organizations" xr:uid="{00000000-0004-0000-6C00-000000000000}"/>
  </hyperlinks>
  <pageMargins left="0.75" right="0.75" top="1" bottom="1" header="0.5" footer="0.5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D79FB-1357-4AB1-8C86-EF2BBFE31D61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349</v>
      </c>
      <c r="C3" t="s">
        <v>345</v>
      </c>
    </row>
    <row r="5" spans="1:3" x14ac:dyDescent="0.25">
      <c r="A5" s="4" t="s">
        <v>1</v>
      </c>
      <c r="B5" s="2">
        <f>'Total Orgs'!B129</f>
        <v>500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1A7FDA66-E807-47CD-9E34-8E1D515A696E}"/>
  </hyperlinks>
  <pageMargins left="0.75" right="0.75" top="1" bottom="1" header="0.5" footer="0.5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>
    <tabColor rgb="FFC00000"/>
  </sheetPr>
  <dimension ref="A1:C2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322</v>
      </c>
      <c r="C3" t="s">
        <v>240</v>
      </c>
    </row>
    <row r="4" spans="1:3" x14ac:dyDescent="0.25">
      <c r="C4" t="s">
        <v>241</v>
      </c>
    </row>
    <row r="5" spans="1:3" x14ac:dyDescent="0.25">
      <c r="A5" s="4" t="s">
        <v>1</v>
      </c>
      <c r="B5" s="2">
        <f>'Total Orgs'!B130</f>
        <v>1400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1258.56</v>
      </c>
    </row>
    <row r="9" spans="1:3" x14ac:dyDescent="0.25">
      <c r="A9" s="4" t="s">
        <v>4</v>
      </c>
      <c r="B9" s="2">
        <f>SUM(B5+B6-B7-B8)</f>
        <v>141.44000000000005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44966</v>
      </c>
      <c r="B12" s="2">
        <v>187.56</v>
      </c>
      <c r="C12" t="s">
        <v>546</v>
      </c>
    </row>
    <row r="13" spans="1:3" x14ac:dyDescent="0.25">
      <c r="C13" t="s">
        <v>658</v>
      </c>
    </row>
    <row r="14" spans="1:3" x14ac:dyDescent="0.25">
      <c r="A14" s="4">
        <v>45092</v>
      </c>
      <c r="B14" s="2">
        <v>156</v>
      </c>
      <c r="C14" t="s">
        <v>867</v>
      </c>
    </row>
    <row r="15" spans="1:3" x14ac:dyDescent="0.25">
      <c r="C15" t="s">
        <v>868</v>
      </c>
    </row>
    <row r="16" spans="1:3" x14ac:dyDescent="0.25">
      <c r="A16" s="4">
        <v>45092</v>
      </c>
      <c r="B16" s="2">
        <v>237</v>
      </c>
      <c r="C16" t="s">
        <v>867</v>
      </c>
    </row>
    <row r="17" spans="1:3" x14ac:dyDescent="0.25">
      <c r="C17" t="s">
        <v>869</v>
      </c>
    </row>
    <row r="18" spans="1:3" x14ac:dyDescent="0.25">
      <c r="A18" s="4">
        <v>45133</v>
      </c>
      <c r="B18" s="2">
        <v>143</v>
      </c>
      <c r="C18" t="s">
        <v>867</v>
      </c>
    </row>
    <row r="19" spans="1:3" x14ac:dyDescent="0.25">
      <c r="C19" t="s">
        <v>925</v>
      </c>
    </row>
    <row r="20" spans="1:3" x14ac:dyDescent="0.25">
      <c r="A20" s="4">
        <v>45133</v>
      </c>
      <c r="B20" s="2">
        <v>535</v>
      </c>
      <c r="C20" t="s">
        <v>867</v>
      </c>
    </row>
    <row r="21" spans="1:3" x14ac:dyDescent="0.25">
      <c r="C21" t="s">
        <v>941</v>
      </c>
    </row>
  </sheetData>
  <hyperlinks>
    <hyperlink ref="A1" location="'Total Orgs'!A1" display="Total Organizations" xr:uid="{00000000-0004-0000-6E00-000000000000}"/>
  </hyperlink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/>
  </sheetPr>
  <dimension ref="A1:C18"/>
  <sheetViews>
    <sheetView workbookViewId="0"/>
  </sheetViews>
  <sheetFormatPr defaultRowHeight="15.75" x14ac:dyDescent="0.25"/>
  <cols>
    <col min="1" max="1" width="21" customWidth="1"/>
    <col min="2" max="2" width="10.25" customWidth="1"/>
    <col min="3" max="3" width="42.25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82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Orgs'!B15</f>
        <v>528</v>
      </c>
    </row>
    <row r="6" spans="1:3" x14ac:dyDescent="0.25">
      <c r="A6" s="4" t="s">
        <v>2</v>
      </c>
      <c r="B6" s="2">
        <v>42</v>
      </c>
    </row>
    <row r="7" spans="1:3" x14ac:dyDescent="0.25">
      <c r="A7" s="4" t="s">
        <v>131</v>
      </c>
      <c r="B7" s="2"/>
    </row>
    <row r="8" spans="1:3" x14ac:dyDescent="0.25">
      <c r="A8" s="4" t="s">
        <v>3</v>
      </c>
      <c r="B8" s="2">
        <f>SUM(B12:B101)</f>
        <v>569.31000000000006</v>
      </c>
      <c r="C8" s="10"/>
    </row>
    <row r="9" spans="1:3" x14ac:dyDescent="0.25">
      <c r="A9" s="4" t="s">
        <v>4</v>
      </c>
      <c r="B9" s="2">
        <f>SUM(B5+B6-B8)-B7</f>
        <v>0.68999999999994088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>
        <v>45085</v>
      </c>
      <c r="B12" s="23">
        <v>383.04</v>
      </c>
      <c r="C12" s="15" t="s">
        <v>546</v>
      </c>
    </row>
    <row r="13" spans="1:3" x14ac:dyDescent="0.25">
      <c r="C13" t="s">
        <v>856</v>
      </c>
    </row>
    <row r="14" spans="1:3" x14ac:dyDescent="0.25">
      <c r="A14" s="27">
        <v>45085</v>
      </c>
      <c r="B14">
        <v>186.27</v>
      </c>
      <c r="C14" t="s">
        <v>546</v>
      </c>
    </row>
    <row r="15" spans="1:3" s="23" customFormat="1" x14ac:dyDescent="0.25">
      <c r="A15" s="39"/>
      <c r="C15" s="15" t="s">
        <v>857</v>
      </c>
    </row>
    <row r="16" spans="1:3" x14ac:dyDescent="0.25">
      <c r="A16" s="27"/>
    </row>
    <row r="17" spans="1:1" x14ac:dyDescent="0.25">
      <c r="A17" s="27"/>
    </row>
    <row r="18" spans="1:1" x14ac:dyDescent="0.25">
      <c r="A18" s="27"/>
    </row>
  </sheetData>
  <hyperlinks>
    <hyperlink ref="A1" location="'Total Orgs'!A1" display="Total Organizations" xr:uid="{00000000-0004-0000-0E00-000000000000}"/>
  </hyperlink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34</v>
      </c>
    </row>
    <row r="5" spans="1:3" x14ac:dyDescent="0.25">
      <c r="A5" s="4" t="s">
        <v>1</v>
      </c>
      <c r="B5" s="2">
        <f>'Total Orgs'!B83</f>
        <v>7350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SUM(B12:B104)</f>
        <v>7350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44854</v>
      </c>
      <c r="B12" s="2">
        <v>4749.16</v>
      </c>
      <c r="C12" t="s">
        <v>533</v>
      </c>
    </row>
    <row r="13" spans="1:3" x14ac:dyDescent="0.25">
      <c r="C13" t="s">
        <v>534</v>
      </c>
    </row>
    <row r="14" spans="1:3" x14ac:dyDescent="0.25">
      <c r="C14" t="s">
        <v>613</v>
      </c>
    </row>
    <row r="15" spans="1:3" x14ac:dyDescent="0.25">
      <c r="B15" s="2">
        <v>321.2</v>
      </c>
      <c r="C15" t="s">
        <v>533</v>
      </c>
    </row>
    <row r="16" spans="1:3" x14ac:dyDescent="0.25">
      <c r="C16" t="s">
        <v>535</v>
      </c>
    </row>
    <row r="17" spans="1:3" x14ac:dyDescent="0.25">
      <c r="C17" t="s">
        <v>614</v>
      </c>
    </row>
    <row r="18" spans="1:3" x14ac:dyDescent="0.25">
      <c r="A18" s="4">
        <v>44948</v>
      </c>
      <c r="B18" s="2">
        <v>15</v>
      </c>
      <c r="C18" t="s">
        <v>642</v>
      </c>
    </row>
    <row r="20" spans="1:3" x14ac:dyDescent="0.25">
      <c r="A20" s="4">
        <v>44986</v>
      </c>
      <c r="B20" s="2">
        <v>2264.64</v>
      </c>
      <c r="C20" t="s">
        <v>720</v>
      </c>
    </row>
    <row r="21" spans="1:3" x14ac:dyDescent="0.25">
      <c r="C21" t="s">
        <v>782</v>
      </c>
    </row>
    <row r="22" spans="1:3" x14ac:dyDescent="0.25">
      <c r="C22" t="s">
        <v>783</v>
      </c>
    </row>
  </sheetData>
  <hyperlinks>
    <hyperlink ref="A1" location="'Total Orgs'!A1" display="Total Organizations" xr:uid="{00000000-0004-0000-6F00-000000000000}"/>
  </hyperlinks>
  <pageMargins left="0.75" right="0.75" top="1" bottom="1" header="0.5" footer="0.5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>
    <tabColor theme="1"/>
  </sheetPr>
  <dimension ref="A1:C11"/>
  <sheetViews>
    <sheetView workbookViewId="0">
      <selection activeCell="A3" sqref="A3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226</v>
      </c>
    </row>
    <row r="5" spans="1:3" x14ac:dyDescent="0.25">
      <c r="A5" s="4" t="s">
        <v>1</v>
      </c>
      <c r="B5" s="2">
        <f>INACTIVE!B25</f>
        <v>0</v>
      </c>
    </row>
    <row r="6" spans="1:3" x14ac:dyDescent="0.25">
      <c r="A6" s="4" t="s">
        <v>2</v>
      </c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000-000000000000}"/>
  </hyperlinks>
  <pageMargins left="0.75" right="0.75" top="1" bottom="1" header="0.5" footer="0.5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35</v>
      </c>
    </row>
    <row r="5" spans="1:3" x14ac:dyDescent="0.25">
      <c r="A5" s="4" t="s">
        <v>1</v>
      </c>
      <c r="B5" s="2">
        <f>'Total Orgs'!B84</f>
        <v>3736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3614.38</v>
      </c>
    </row>
    <row r="9" spans="1:3" x14ac:dyDescent="0.25">
      <c r="A9" s="4" t="s">
        <v>4</v>
      </c>
      <c r="B9" s="2">
        <f>SUM(B5+B6-B7-B8)</f>
        <v>121.61999999999989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5" customFormat="1" x14ac:dyDescent="0.25">
      <c r="A12" s="135">
        <v>44971</v>
      </c>
      <c r="B12" s="136">
        <v>113.19</v>
      </c>
      <c r="C12" s="26" t="s">
        <v>662</v>
      </c>
    </row>
    <row r="13" spans="1:3" x14ac:dyDescent="0.25">
      <c r="C13" t="s">
        <v>663</v>
      </c>
    </row>
    <row r="14" spans="1:3" x14ac:dyDescent="0.25">
      <c r="C14" t="s">
        <v>664</v>
      </c>
    </row>
    <row r="15" spans="1:3" x14ac:dyDescent="0.25">
      <c r="A15" s="4">
        <v>44991</v>
      </c>
      <c r="B15" s="2">
        <v>2400</v>
      </c>
      <c r="C15" t="s">
        <v>814</v>
      </c>
    </row>
    <row r="17" spans="1:3" x14ac:dyDescent="0.25">
      <c r="A17" s="4">
        <v>45086</v>
      </c>
      <c r="B17" s="2">
        <v>1101.19</v>
      </c>
      <c r="C17" t="s">
        <v>858</v>
      </c>
    </row>
    <row r="18" spans="1:3" x14ac:dyDescent="0.25">
      <c r="C18" t="s">
        <v>859</v>
      </c>
    </row>
  </sheetData>
  <hyperlinks>
    <hyperlink ref="A1" location="'Total Orgs'!A1" display="Total Organizations" xr:uid="{00000000-0004-0000-7100-000000000000}"/>
  </hyperlinks>
  <pageMargins left="0.75" right="0.75" top="1" bottom="1" header="0.5" footer="0.5"/>
  <pageSetup orientation="portrait" horizontalDpi="4294967292" verticalDpi="4294967292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>
    <tabColor rgb="FFC00000"/>
  </sheetPr>
  <dimension ref="A1:C18"/>
  <sheetViews>
    <sheetView workbookViewId="0"/>
  </sheetViews>
  <sheetFormatPr defaultRowHeight="15.75" x14ac:dyDescent="0.25"/>
  <cols>
    <col min="1" max="1" width="18.75" customWidth="1"/>
    <col min="2" max="2" width="9" style="2" customWidth="1"/>
    <col min="3" max="3" width="30.12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77</v>
      </c>
    </row>
    <row r="4" spans="1:3" x14ac:dyDescent="0.25">
      <c r="A4" s="4"/>
    </row>
    <row r="5" spans="1:3" x14ac:dyDescent="0.25">
      <c r="A5" s="4" t="s">
        <v>1</v>
      </c>
      <c r="B5" s="2">
        <f>'Total Orgs'!B85</f>
        <v>2700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SUM(B12:B103)</f>
        <v>2700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44993</v>
      </c>
      <c r="B12" s="2">
        <v>2700</v>
      </c>
      <c r="C12" t="s">
        <v>784</v>
      </c>
    </row>
    <row r="13" spans="1:3" x14ac:dyDescent="0.25">
      <c r="A13" s="27"/>
      <c r="C13" t="s">
        <v>742</v>
      </c>
    </row>
    <row r="14" spans="1:3" x14ac:dyDescent="0.25">
      <c r="A14" s="27"/>
    </row>
    <row r="16" spans="1:3" x14ac:dyDescent="0.25">
      <c r="A16" s="4"/>
    </row>
    <row r="17" spans="1:1" x14ac:dyDescent="0.25">
      <c r="A17" s="4"/>
    </row>
    <row r="18" spans="1:1" x14ac:dyDescent="0.25">
      <c r="A18" s="27"/>
    </row>
  </sheetData>
  <hyperlinks>
    <hyperlink ref="A1" location="'Total Orgs'!A1" display="Total Organizations" xr:uid="{00000000-0004-0000-7200-000000000000}"/>
  </hyperlinks>
  <pageMargins left="0.7" right="0.7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57138-AC60-474F-B477-E31667557E6B}">
  <sheetPr>
    <tabColor rgb="FFC00000"/>
  </sheetPr>
  <dimension ref="A1:C18"/>
  <sheetViews>
    <sheetView workbookViewId="0"/>
  </sheetViews>
  <sheetFormatPr defaultRowHeight="15.75" x14ac:dyDescent="0.25"/>
  <cols>
    <col min="1" max="1" width="18.75" customWidth="1"/>
    <col min="2" max="2" width="9" style="2" customWidth="1"/>
    <col min="3" max="3" width="30.12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395</v>
      </c>
    </row>
    <row r="4" spans="1:3" x14ac:dyDescent="0.25">
      <c r="A4" s="4"/>
    </row>
    <row r="5" spans="1:3" x14ac:dyDescent="0.25">
      <c r="A5" s="4" t="s">
        <v>1</v>
      </c>
      <c r="B5" s="2">
        <f>'Total Orgs'!B86</f>
        <v>500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SUM(B12:B103)</f>
        <v>120</v>
      </c>
    </row>
    <row r="9" spans="1:3" x14ac:dyDescent="0.25">
      <c r="A9" s="4" t="s">
        <v>4</v>
      </c>
      <c r="B9" s="2">
        <f>SUM(B5+B6-B7-B8)</f>
        <v>380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44986</v>
      </c>
      <c r="B12" s="2">
        <v>120</v>
      </c>
      <c r="C12" t="s">
        <v>546</v>
      </c>
    </row>
    <row r="13" spans="1:3" x14ac:dyDescent="0.25">
      <c r="A13" s="27"/>
      <c r="C13" t="s">
        <v>719</v>
      </c>
    </row>
    <row r="14" spans="1:3" x14ac:dyDescent="0.25">
      <c r="A14" s="27"/>
    </row>
    <row r="16" spans="1:3" x14ac:dyDescent="0.25">
      <c r="A16" s="4"/>
    </row>
    <row r="17" spans="1:1" x14ac:dyDescent="0.25">
      <c r="A17" s="4"/>
    </row>
    <row r="18" spans="1:1" x14ac:dyDescent="0.25">
      <c r="A18" s="27"/>
    </row>
  </sheetData>
  <hyperlinks>
    <hyperlink ref="A1" location="'Total Orgs'!A1" display="Total Organizations" xr:uid="{C22EC333-D926-4C0E-A825-CC9AB7CA5BD7}"/>
  </hyperlinks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>
    <tabColor theme="1"/>
  </sheetPr>
  <dimension ref="A1:C3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36</v>
      </c>
    </row>
    <row r="5" spans="1:3" x14ac:dyDescent="0.25">
      <c r="A5" s="4" t="s">
        <v>1</v>
      </c>
      <c r="B5" s="2">
        <f>'Total Orgs'!B87</f>
        <v>4000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SUM(B12:B109)</f>
        <v>4000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" customFormat="1" x14ac:dyDescent="0.25">
      <c r="A12" s="130" t="s">
        <v>714</v>
      </c>
      <c r="B12" s="131">
        <v>400</v>
      </c>
      <c r="C12" s="129" t="s">
        <v>715</v>
      </c>
    </row>
    <row r="13" spans="1:3" s="1" customFormat="1" x14ac:dyDescent="0.25">
      <c r="A13" s="7"/>
      <c r="B13" s="3"/>
      <c r="C13" s="129" t="s">
        <v>716</v>
      </c>
    </row>
    <row r="14" spans="1:3" x14ac:dyDescent="0.25">
      <c r="A14" s="4">
        <v>45139</v>
      </c>
      <c r="B14" s="2">
        <v>896.25</v>
      </c>
      <c r="C14" t="s">
        <v>945</v>
      </c>
    </row>
    <row r="15" spans="1:3" x14ac:dyDescent="0.25">
      <c r="C15" s="129" t="s">
        <v>946</v>
      </c>
    </row>
    <row r="16" spans="1:3" x14ac:dyDescent="0.25">
      <c r="A16" s="4">
        <v>45139</v>
      </c>
      <c r="B16" s="2">
        <v>2152.85</v>
      </c>
      <c r="C16" s="129" t="s">
        <v>945</v>
      </c>
    </row>
    <row r="17" spans="1:3" x14ac:dyDescent="0.25">
      <c r="C17" s="129" t="s">
        <v>947</v>
      </c>
    </row>
    <row r="18" spans="1:3" x14ac:dyDescent="0.25">
      <c r="A18" s="4">
        <v>45141</v>
      </c>
      <c r="B18" s="2">
        <v>550.9</v>
      </c>
      <c r="C18" s="129" t="s">
        <v>958</v>
      </c>
    </row>
    <row r="19" spans="1:3" x14ac:dyDescent="0.25">
      <c r="C19" s="129" t="s">
        <v>959</v>
      </c>
    </row>
    <row r="30" spans="1:3" s="23" customFormat="1" x14ac:dyDescent="0.25">
      <c r="A30" s="13"/>
      <c r="B30" s="14"/>
      <c r="C30" s="15"/>
    </row>
    <row r="31" spans="1:3" x14ac:dyDescent="0.25">
      <c r="A31" s="13"/>
      <c r="B31" s="14"/>
      <c r="C31" s="15"/>
    </row>
  </sheetData>
  <hyperlinks>
    <hyperlink ref="A1" location="'Total Orgs'!A1" display="Total Organizations" xr:uid="{00000000-0004-0000-7500-000000000000}"/>
  </hyperlinks>
  <pageMargins left="0.75" right="0.75" top="1" bottom="1" header="0.5" footer="0.5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>
    <tabColor rgb="FFC00000"/>
  </sheetPr>
  <dimension ref="A1:F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6" x14ac:dyDescent="0.25">
      <c r="A1" s="5" t="s">
        <v>0</v>
      </c>
      <c r="C1" s="1" t="e">
        <f>'Total Orgs'!#REF!</f>
        <v>#REF!</v>
      </c>
    </row>
    <row r="2" spans="1:6" x14ac:dyDescent="0.25">
      <c r="A2" s="5"/>
    </row>
    <row r="3" spans="1:6" x14ac:dyDescent="0.25">
      <c r="A3" s="6" t="s">
        <v>37</v>
      </c>
    </row>
    <row r="5" spans="1:6" ht="15.75" customHeight="1" x14ac:dyDescent="0.25">
      <c r="A5" s="4" t="s">
        <v>1</v>
      </c>
      <c r="B5" s="2">
        <f>'Total Orgs'!B88</f>
        <v>1260</v>
      </c>
      <c r="D5" s="15"/>
      <c r="E5" s="15"/>
      <c r="F5" s="15"/>
    </row>
    <row r="6" spans="1:6" x14ac:dyDescent="0.25">
      <c r="A6" s="4" t="s">
        <v>2</v>
      </c>
      <c r="B6" s="2">
        <v>450</v>
      </c>
      <c r="D6" s="15"/>
      <c r="E6" s="15"/>
      <c r="F6" s="15"/>
    </row>
    <row r="7" spans="1:6" x14ac:dyDescent="0.25">
      <c r="A7" s="4" t="s">
        <v>131</v>
      </c>
      <c r="D7" s="15"/>
      <c r="E7" s="15"/>
      <c r="F7" s="15"/>
    </row>
    <row r="8" spans="1:6" x14ac:dyDescent="0.25">
      <c r="A8" s="4" t="s">
        <v>3</v>
      </c>
      <c r="B8" s="2">
        <f>SUM(B12:B101)</f>
        <v>1710</v>
      </c>
      <c r="D8" s="15"/>
      <c r="E8" s="15"/>
      <c r="F8" s="15"/>
    </row>
    <row r="9" spans="1:6" x14ac:dyDescent="0.25">
      <c r="A9" s="4" t="s">
        <v>4</v>
      </c>
      <c r="B9" s="2">
        <f>SUM(B5+B6-B8)</f>
        <v>0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</row>
    <row r="12" spans="1:6" x14ac:dyDescent="0.25">
      <c r="A12" s="4">
        <v>45063</v>
      </c>
      <c r="B12" s="2">
        <v>571.96</v>
      </c>
      <c r="C12" t="s">
        <v>831</v>
      </c>
    </row>
    <row r="14" spans="1:6" x14ac:dyDescent="0.25">
      <c r="B14" s="2">
        <v>1138.04</v>
      </c>
      <c r="C14" t="s">
        <v>939</v>
      </c>
    </row>
    <row r="15" spans="1:6" x14ac:dyDescent="0.25">
      <c r="C15" t="s">
        <v>940</v>
      </c>
    </row>
  </sheetData>
  <hyperlinks>
    <hyperlink ref="A1" location="'Total Orgs'!A1" display="Total Organizations" xr:uid="{00000000-0004-0000-7600-000000000000}"/>
  </hyperlinks>
  <pageMargins left="0.75" right="0.75" top="1" bottom="1" header="0.5" footer="0.5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133</v>
      </c>
    </row>
    <row r="5" spans="1:3" x14ac:dyDescent="0.25">
      <c r="A5" s="4" t="s">
        <v>1</v>
      </c>
      <c r="B5" s="2">
        <f>'Total Orgs'!B89</f>
        <v>950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SUM(B12:B102)</f>
        <v>953.21</v>
      </c>
    </row>
    <row r="9" spans="1:3" x14ac:dyDescent="0.25">
      <c r="A9" s="4" t="s">
        <v>4</v>
      </c>
      <c r="B9" s="2">
        <f>SUM(B5+B6-B7-B8)</f>
        <v>-3.2100000000000364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44972</v>
      </c>
      <c r="B12" s="2">
        <v>572.71</v>
      </c>
      <c r="C12" t="s">
        <v>674</v>
      </c>
    </row>
    <row r="13" spans="1:3" x14ac:dyDescent="0.25">
      <c r="C13" s="16" t="s">
        <v>675</v>
      </c>
    </row>
    <row r="14" spans="1:3" x14ac:dyDescent="0.25">
      <c r="A14" s="4">
        <v>45055</v>
      </c>
      <c r="B14" s="2">
        <v>380.5</v>
      </c>
      <c r="C14" t="s">
        <v>546</v>
      </c>
    </row>
    <row r="15" spans="1:3" x14ac:dyDescent="0.25">
      <c r="C15" s="10" t="s">
        <v>827</v>
      </c>
    </row>
    <row r="17" spans="3:3" x14ac:dyDescent="0.25">
      <c r="C17" s="16"/>
    </row>
    <row r="18" spans="3:3" x14ac:dyDescent="0.25">
      <c r="C18" s="16"/>
    </row>
    <row r="19" spans="3:3" x14ac:dyDescent="0.25">
      <c r="C19" s="10"/>
    </row>
  </sheetData>
  <hyperlinks>
    <hyperlink ref="A1" location="'Total Orgs'!A1" display="Total Organizations" xr:uid="{00000000-0004-0000-7800-000000000000}"/>
  </hyperlinks>
  <pageMargins left="0.75" right="0.75" top="1" bottom="1" header="0.5" footer="0.5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>
    <tabColor rgb="FFC00000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58</v>
      </c>
    </row>
    <row r="5" spans="1:3" x14ac:dyDescent="0.25">
      <c r="A5" s="4" t="s">
        <v>1</v>
      </c>
      <c r="B5" s="2">
        <f>'Total Orgs'!B90</f>
        <v>2500</v>
      </c>
    </row>
    <row r="6" spans="1:3" x14ac:dyDescent="0.25">
      <c r="A6" s="4" t="s">
        <v>2</v>
      </c>
      <c r="B6" s="2">
        <v>300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SUM(B12:B100)</f>
        <v>2762.87</v>
      </c>
    </row>
    <row r="9" spans="1:3" x14ac:dyDescent="0.25">
      <c r="A9" s="4" t="s">
        <v>4</v>
      </c>
      <c r="B9" s="2">
        <f>SUM(B5+B6-B8)</f>
        <v>37.130000000000109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45020</v>
      </c>
      <c r="B12" s="2">
        <v>952.3</v>
      </c>
      <c r="C12" t="s">
        <v>771</v>
      </c>
    </row>
    <row r="14" spans="1:3" x14ac:dyDescent="0.25">
      <c r="A14" s="4">
        <v>45026</v>
      </c>
      <c r="B14" s="2">
        <v>1400</v>
      </c>
      <c r="C14" t="s">
        <v>777</v>
      </c>
    </row>
    <row r="16" spans="1:3" x14ac:dyDescent="0.25">
      <c r="A16" s="4">
        <v>45113</v>
      </c>
      <c r="B16" s="2">
        <v>30.72</v>
      </c>
      <c r="C16" t="s">
        <v>888</v>
      </c>
    </row>
    <row r="17" spans="2:3" x14ac:dyDescent="0.25">
      <c r="B17" s="2">
        <v>20.97</v>
      </c>
      <c r="C17" t="s">
        <v>888</v>
      </c>
    </row>
    <row r="18" spans="2:3" x14ac:dyDescent="0.25">
      <c r="B18" s="2">
        <v>358.88</v>
      </c>
      <c r="C18" t="s">
        <v>888</v>
      </c>
    </row>
  </sheetData>
  <hyperlinks>
    <hyperlink ref="A1" location="'Total Orgs'!A1" display="Total Organizations" xr:uid="{00000000-0004-0000-7900-000000000000}"/>
  </hyperlinks>
  <pageMargins left="0.75" right="0.75" top="1" bottom="1" header="0.5" footer="0.5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28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271</v>
      </c>
    </row>
    <row r="5" spans="1:3" x14ac:dyDescent="0.25">
      <c r="A5" s="4" t="s">
        <v>1</v>
      </c>
      <c r="B5" s="2">
        <f>'Total Orgs'!B91</f>
        <v>1000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989.86</v>
      </c>
    </row>
    <row r="9" spans="1:3" x14ac:dyDescent="0.25">
      <c r="A9" s="4" t="s">
        <v>4</v>
      </c>
      <c r="B9" s="2">
        <f>SUM(B5+B6-B8)</f>
        <v>10.139999999999986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44958</v>
      </c>
      <c r="B12" s="2">
        <v>644.1</v>
      </c>
      <c r="C12" t="s">
        <v>546</v>
      </c>
    </row>
    <row r="13" spans="1:3" x14ac:dyDescent="0.25">
      <c r="C13" t="s">
        <v>644</v>
      </c>
    </row>
    <row r="14" spans="1:3" x14ac:dyDescent="0.25">
      <c r="A14" s="4">
        <v>45132</v>
      </c>
      <c r="B14" s="2">
        <v>345.76</v>
      </c>
      <c r="C14" t="s">
        <v>919</v>
      </c>
    </row>
    <row r="15" spans="1:3" x14ac:dyDescent="0.25">
      <c r="C15" t="s">
        <v>920</v>
      </c>
    </row>
  </sheetData>
  <hyperlinks>
    <hyperlink ref="A1" location="'Total Orgs'!A1" display="Total Organizations" xr:uid="{00000000-0004-0000-7E00-000000000000}"/>
  </hyperlinks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</sheetPr>
  <dimension ref="A1:H38"/>
  <sheetViews>
    <sheetView workbookViewId="0"/>
  </sheetViews>
  <sheetFormatPr defaultRowHeight="15.75" x14ac:dyDescent="0.25"/>
  <cols>
    <col min="1" max="1" width="18.75" style="29" customWidth="1"/>
    <col min="3" max="3" width="29.5" customWidth="1"/>
  </cols>
  <sheetData>
    <row r="1" spans="1:8" x14ac:dyDescent="0.25">
      <c r="A1" s="35" t="s">
        <v>0</v>
      </c>
      <c r="B1" s="20"/>
      <c r="C1" s="1" t="e">
        <f>'Total Orgs'!#REF!</f>
        <v>#REF!</v>
      </c>
      <c r="G1" s="124"/>
      <c r="H1" s="55"/>
    </row>
    <row r="2" spans="1:8" x14ac:dyDescent="0.25">
      <c r="A2" s="35"/>
      <c r="B2" s="20"/>
      <c r="C2" s="21"/>
      <c r="E2" s="4"/>
      <c r="G2" s="124"/>
      <c r="H2" s="55"/>
    </row>
    <row r="3" spans="1:8" x14ac:dyDescent="0.25">
      <c r="A3" s="47" t="s">
        <v>285</v>
      </c>
      <c r="B3" s="20"/>
      <c r="C3" s="21"/>
    </row>
    <row r="4" spans="1:8" x14ac:dyDescent="0.25">
      <c r="A4" s="37"/>
      <c r="B4" s="20"/>
      <c r="C4" s="21"/>
    </row>
    <row r="5" spans="1:8" x14ac:dyDescent="0.25">
      <c r="A5" s="37" t="s">
        <v>1</v>
      </c>
      <c r="B5" s="20">
        <f>'Total Orgs'!B16</f>
        <v>400</v>
      </c>
      <c r="C5" s="21"/>
    </row>
    <row r="6" spans="1:8" x14ac:dyDescent="0.25">
      <c r="A6" s="37" t="s">
        <v>2</v>
      </c>
      <c r="B6" s="20"/>
      <c r="C6" s="21"/>
    </row>
    <row r="7" spans="1:8" x14ac:dyDescent="0.25">
      <c r="A7" s="29" t="s">
        <v>131</v>
      </c>
      <c r="B7" s="20"/>
      <c r="C7" s="21"/>
    </row>
    <row r="8" spans="1:8" x14ac:dyDescent="0.25">
      <c r="A8" s="37" t="s">
        <v>3</v>
      </c>
      <c r="B8" s="20">
        <f>SUM(B12:B103)</f>
        <v>0</v>
      </c>
      <c r="C8" s="21"/>
    </row>
    <row r="9" spans="1:8" x14ac:dyDescent="0.25">
      <c r="A9" s="37" t="s">
        <v>4</v>
      </c>
      <c r="B9" s="20">
        <f>SUM(B5+B6-B8)</f>
        <v>400</v>
      </c>
      <c r="C9" s="21"/>
    </row>
    <row r="10" spans="1:8" x14ac:dyDescent="0.25">
      <c r="A10" s="37"/>
      <c r="B10" s="20"/>
      <c r="C10" s="21"/>
    </row>
    <row r="11" spans="1:8" x14ac:dyDescent="0.25">
      <c r="A11" s="32" t="s">
        <v>5</v>
      </c>
      <c r="B11" s="3" t="s">
        <v>6</v>
      </c>
      <c r="C11" s="1" t="s">
        <v>7</v>
      </c>
    </row>
    <row r="12" spans="1:8" x14ac:dyDescent="0.25">
      <c r="A12" s="37"/>
      <c r="B12" s="21"/>
    </row>
    <row r="13" spans="1:8" x14ac:dyDescent="0.25">
      <c r="A13" s="37"/>
      <c r="B13" s="21"/>
    </row>
    <row r="14" spans="1:8" x14ac:dyDescent="0.25">
      <c r="A14" s="37"/>
      <c r="B14" s="21"/>
    </row>
    <row r="15" spans="1:8" x14ac:dyDescent="0.25">
      <c r="A15" s="37"/>
      <c r="B15" s="21"/>
    </row>
    <row r="16" spans="1:8" x14ac:dyDescent="0.25">
      <c r="A16" s="37"/>
      <c r="B16" s="21"/>
    </row>
    <row r="17" spans="1:3" s="23" customFormat="1" x14ac:dyDescent="0.25">
      <c r="A17" s="52"/>
      <c r="B17" s="51"/>
      <c r="C17" s="15"/>
    </row>
    <row r="18" spans="1:3" s="23" customFormat="1" x14ac:dyDescent="0.25">
      <c r="A18" s="52"/>
      <c r="B18" s="51"/>
      <c r="C18" s="15"/>
    </row>
    <row r="19" spans="1:3" s="23" customFormat="1" x14ac:dyDescent="0.25">
      <c r="A19" s="52"/>
      <c r="B19" s="51"/>
      <c r="C19" s="15"/>
    </row>
    <row r="20" spans="1:3" x14ac:dyDescent="0.25">
      <c r="A20" s="52"/>
      <c r="B20" s="51"/>
      <c r="C20" s="15"/>
    </row>
    <row r="21" spans="1:3" x14ac:dyDescent="0.25">
      <c r="A21" s="37"/>
      <c r="B21" s="23"/>
      <c r="C21" s="15"/>
    </row>
    <row r="22" spans="1:3" x14ac:dyDescent="0.25">
      <c r="A22" s="37"/>
      <c r="B22" s="21"/>
      <c r="C22" s="15"/>
    </row>
    <row r="23" spans="1:3" x14ac:dyDescent="0.25">
      <c r="A23" s="37"/>
      <c r="B23" s="21"/>
      <c r="C23" s="15"/>
    </row>
    <row r="24" spans="1:3" s="23" customFormat="1" x14ac:dyDescent="0.25">
      <c r="A24" s="52"/>
      <c r="C24" s="15"/>
    </row>
    <row r="25" spans="1:3" x14ac:dyDescent="0.25">
      <c r="A25" s="37"/>
      <c r="B25" s="21"/>
      <c r="C25" s="15"/>
    </row>
    <row r="26" spans="1:3" s="23" customFormat="1" x14ac:dyDescent="0.25">
      <c r="A26" s="52"/>
      <c r="B26" s="51"/>
      <c r="C26" s="15"/>
    </row>
    <row r="27" spans="1:3" x14ac:dyDescent="0.25">
      <c r="A27" s="37"/>
      <c r="B27" s="21"/>
      <c r="C27" s="15"/>
    </row>
    <row r="28" spans="1:3" x14ac:dyDescent="0.25">
      <c r="A28" s="37"/>
      <c r="B28" s="21"/>
      <c r="C28" s="15"/>
    </row>
    <row r="29" spans="1:3" x14ac:dyDescent="0.25">
      <c r="A29" s="37"/>
      <c r="B29" s="21"/>
      <c r="C29" s="15"/>
    </row>
    <row r="30" spans="1:3" x14ac:dyDescent="0.25">
      <c r="A30" s="37"/>
      <c r="B30" s="21"/>
      <c r="C30" s="15"/>
    </row>
    <row r="31" spans="1:3" x14ac:dyDescent="0.25">
      <c r="A31" s="37"/>
      <c r="B31" s="21"/>
      <c r="C31" s="15"/>
    </row>
    <row r="32" spans="1:3" x14ac:dyDescent="0.25">
      <c r="A32" s="37"/>
      <c r="B32" s="21"/>
      <c r="C32" s="15"/>
    </row>
    <row r="33" spans="1:3" x14ac:dyDescent="0.25">
      <c r="A33" s="37"/>
      <c r="C33" s="15"/>
    </row>
    <row r="34" spans="1:3" x14ac:dyDescent="0.25">
      <c r="C34" s="15"/>
    </row>
    <row r="35" spans="1:3" x14ac:dyDescent="0.25">
      <c r="C35" s="15"/>
    </row>
    <row r="36" spans="1:3" x14ac:dyDescent="0.25">
      <c r="C36" s="15"/>
    </row>
    <row r="37" spans="1:3" s="23" customFormat="1" x14ac:dyDescent="0.25">
      <c r="A37" s="40"/>
      <c r="C37" s="15"/>
    </row>
    <row r="38" spans="1:3" x14ac:dyDescent="0.25">
      <c r="C38" s="15"/>
    </row>
  </sheetData>
  <hyperlinks>
    <hyperlink ref="A1" location="'Total Orgs'!A1" display="Total Organizations" xr:uid="{00000000-0004-0000-0F00-000000000000}"/>
  </hyperlinks>
  <pageMargins left="0.7" right="0.7" top="0.75" bottom="0.75" header="0.3" footer="0.3"/>
  <pageSetup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>
    <tabColor rgb="FFC00000"/>
  </sheetPr>
  <dimension ref="A1:C11"/>
  <sheetViews>
    <sheetView workbookViewId="0">
      <selection activeCell="B5" sqref="B5"/>
    </sheetView>
  </sheetViews>
  <sheetFormatPr defaultColWidth="11" defaultRowHeight="15.75" x14ac:dyDescent="0.25"/>
  <cols>
    <col min="1" max="1" width="28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245</v>
      </c>
    </row>
    <row r="5" spans="1:3" x14ac:dyDescent="0.25">
      <c r="A5" s="4" t="s">
        <v>1</v>
      </c>
      <c r="B5" s="2" t="e">
        <f>'Total Orgs'!#REF!</f>
        <v>#REF!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 t="e">
        <f>SUM(B5+B6-B8)</f>
        <v>#REF!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000-000000000000}"/>
  </hyperlinks>
  <pageMargins left="0.75" right="0.75" top="1" bottom="1" header="0.5" footer="0.5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195</v>
      </c>
    </row>
    <row r="5" spans="1:3" x14ac:dyDescent="0.25">
      <c r="A5" s="4" t="s">
        <v>1</v>
      </c>
      <c r="B5" s="2">
        <f>'Total Orgs'!B92</f>
        <v>400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100-000000000000}"/>
  </hyperlinks>
  <pageMargins left="0.75" right="0.75" top="1" bottom="1" header="0.5" footer="0.5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>
    <tabColor rgb="FFC00000"/>
  </sheetPr>
  <dimension ref="A1:C11"/>
  <sheetViews>
    <sheetView workbookViewId="0"/>
  </sheetViews>
  <sheetFormatPr defaultRowHeight="15.75" x14ac:dyDescent="0.25"/>
  <cols>
    <col min="1" max="1" width="22.75" style="4" customWidth="1"/>
    <col min="3" max="3" width="38.625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274</v>
      </c>
      <c r="B3" s="2"/>
    </row>
    <row r="4" spans="1:3" x14ac:dyDescent="0.25">
      <c r="B4" s="2"/>
    </row>
    <row r="5" spans="1:3" x14ac:dyDescent="0.25">
      <c r="A5" s="4" t="s">
        <v>1</v>
      </c>
      <c r="B5" s="2">
        <f>INACTIVE!B32</f>
        <v>0</v>
      </c>
    </row>
    <row r="6" spans="1:3" x14ac:dyDescent="0.25">
      <c r="A6" s="4" t="s">
        <v>2</v>
      </c>
      <c r="B6" s="2"/>
    </row>
    <row r="7" spans="1:3" s="23" customFormat="1" x14ac:dyDescent="0.25">
      <c r="A7" s="13" t="s">
        <v>131</v>
      </c>
      <c r="B7" s="14"/>
      <c r="C7" s="15"/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SUM(B5+B6-B7-B8)</f>
        <v>0</v>
      </c>
    </row>
    <row r="10" spans="1:3" x14ac:dyDescent="0.25"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200-000000000000}"/>
  </hyperlinks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>
    <tabColor rgb="FFC00000"/>
  </sheetPr>
  <dimension ref="A1:C13"/>
  <sheetViews>
    <sheetView workbookViewId="0"/>
  </sheetViews>
  <sheetFormatPr defaultRowHeight="15.75" x14ac:dyDescent="0.25"/>
  <cols>
    <col min="1" max="1" width="22.75" style="4" customWidth="1"/>
    <col min="3" max="3" width="38.625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212</v>
      </c>
      <c r="B3" s="2"/>
    </row>
    <row r="4" spans="1:3" x14ac:dyDescent="0.25">
      <c r="B4" s="2"/>
    </row>
    <row r="5" spans="1:3" x14ac:dyDescent="0.25">
      <c r="A5" s="4" t="s">
        <v>1</v>
      </c>
      <c r="B5" s="2">
        <f>'Total Orgs'!B95</f>
        <v>300</v>
      </c>
    </row>
    <row r="6" spans="1:3" x14ac:dyDescent="0.25">
      <c r="A6" s="4" t="s">
        <v>2</v>
      </c>
      <c r="B6" s="2"/>
    </row>
    <row r="7" spans="1:3" s="23" customFormat="1" x14ac:dyDescent="0.25">
      <c r="A7" s="13" t="s">
        <v>131</v>
      </c>
      <c r="B7" s="14"/>
      <c r="C7" s="15"/>
    </row>
    <row r="8" spans="1:3" x14ac:dyDescent="0.25">
      <c r="A8" s="4" t="s">
        <v>3</v>
      </c>
      <c r="B8" s="2">
        <f>SUM(B12:B101)</f>
        <v>300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45050</v>
      </c>
      <c r="B12">
        <v>300</v>
      </c>
      <c r="C12" t="s">
        <v>819</v>
      </c>
    </row>
    <row r="13" spans="1:3" x14ac:dyDescent="0.25">
      <c r="C13" t="s">
        <v>820</v>
      </c>
    </row>
  </sheetData>
  <hyperlinks>
    <hyperlink ref="A1" location="'Total Orgs'!A1" display="Total Organizations" xr:uid="{00000000-0004-0000-8300-000000000000}"/>
  </hyperlinks>
  <pageMargins left="0.7" right="0.7" top="0.75" bottom="0.75" header="0.3" footer="0.3"/>
  <pageSetup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291</v>
      </c>
    </row>
    <row r="5" spans="1:3" x14ac:dyDescent="0.25">
      <c r="A5" s="4" t="s">
        <v>1</v>
      </c>
      <c r="B5" s="2">
        <f>INACTIVE!B30</f>
        <v>0</v>
      </c>
    </row>
    <row r="6" spans="1:3" x14ac:dyDescent="0.25">
      <c r="A6" s="4" t="s">
        <v>2</v>
      </c>
      <c r="B6" s="2">
        <v>800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800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44971</v>
      </c>
      <c r="B12" s="2">
        <v>800</v>
      </c>
      <c r="C12" t="s">
        <v>659</v>
      </c>
    </row>
    <row r="13" spans="1:3" x14ac:dyDescent="0.25">
      <c r="C13" t="s">
        <v>660</v>
      </c>
    </row>
  </sheetData>
  <hyperlinks>
    <hyperlink ref="A1" location="'Total Orgs'!A1" display="Total Organizations" xr:uid="{00000000-0004-0000-8400-000000000000}"/>
  </hyperlinks>
  <pageMargins left="0.75" right="0.75" top="1" bottom="1" header="0.5" footer="0.5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01860-FF1F-425B-87D1-EE5460554ECD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355</v>
      </c>
    </row>
    <row r="5" spans="1:3" x14ac:dyDescent="0.25">
      <c r="A5" s="4" t="s">
        <v>1</v>
      </c>
      <c r="B5" s="2">
        <f>'Total Orgs'!B93</f>
        <v>650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f>'Total Orgs'!D93</f>
        <v>0</v>
      </c>
    </row>
    <row r="8" spans="1:3" x14ac:dyDescent="0.25">
      <c r="A8" s="4" t="s">
        <v>3</v>
      </c>
      <c r="B8" s="2">
        <f>SUM(B12:B101)</f>
        <v>477.45</v>
      </c>
    </row>
    <row r="9" spans="1:3" x14ac:dyDescent="0.25">
      <c r="A9" s="4" t="s">
        <v>4</v>
      </c>
      <c r="B9" s="2">
        <f>SUM(B5+B6-B7-B8)</f>
        <v>172.55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44845</v>
      </c>
      <c r="B12" s="2">
        <v>477.45</v>
      </c>
      <c r="C12" t="s">
        <v>516</v>
      </c>
    </row>
    <row r="13" spans="1:3" x14ac:dyDescent="0.25">
      <c r="C13" t="s">
        <v>515</v>
      </c>
    </row>
  </sheetData>
  <hyperlinks>
    <hyperlink ref="A1" location="'Total Orgs'!A1" display="Total Organizations" xr:uid="{18A2C1FB-39E7-403E-AF2A-608E45A3ABD0}"/>
  </hyperlinks>
  <pageMargins left="0.75" right="0.75" top="1" bottom="1" header="0.5" footer="0.5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>
    <tabColor theme="1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289</v>
      </c>
    </row>
    <row r="5" spans="1:3" x14ac:dyDescent="0.25">
      <c r="A5" s="4" t="s">
        <v>1</v>
      </c>
      <c r="B5" s="2">
        <f>'Total Orgs'!B94</f>
        <v>890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890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44991</v>
      </c>
      <c r="B12" s="2">
        <v>470.15</v>
      </c>
      <c r="C12" t="s">
        <v>728</v>
      </c>
    </row>
    <row r="13" spans="1:3" x14ac:dyDescent="0.25">
      <c r="C13" t="s">
        <v>729</v>
      </c>
    </row>
    <row r="14" spans="1:3" x14ac:dyDescent="0.25">
      <c r="A14" s="4">
        <v>45041</v>
      </c>
      <c r="B14" s="2">
        <v>419.85</v>
      </c>
      <c r="C14" t="s">
        <v>810</v>
      </c>
    </row>
  </sheetData>
  <hyperlinks>
    <hyperlink ref="A1" location="'Total Orgs'!A1" display="Total Organizations" xr:uid="{00000000-0004-0000-8500-000000000000}"/>
  </hyperlinks>
  <pageMargins left="0.75" right="0.75" top="1" bottom="1" header="0.5" footer="0.5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>
    <tabColor theme="1"/>
  </sheetPr>
  <dimension ref="A1:C11"/>
  <sheetViews>
    <sheetView workbookViewId="0">
      <selection activeCell="C8" sqref="C8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227</v>
      </c>
    </row>
    <row r="5" spans="1:3" x14ac:dyDescent="0.25">
      <c r="A5" s="4" t="s">
        <v>1</v>
      </c>
      <c r="B5" s="2">
        <f>INACTIVE!B31</f>
        <v>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600-000000000000}"/>
  </hyperlinks>
  <pageMargins left="0.75" right="0.75" top="1" bottom="1" header="0.5" footer="0.5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4C5B-CB62-42FC-B4B1-4BD59E12ADC6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344</v>
      </c>
      <c r="C3" t="s">
        <v>345</v>
      </c>
    </row>
    <row r="5" spans="1:3" x14ac:dyDescent="0.25">
      <c r="A5" s="4" t="s">
        <v>1</v>
      </c>
      <c r="B5" s="2">
        <f>'Total Orgs'!B96</f>
        <v>650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350</v>
      </c>
    </row>
    <row r="9" spans="1:3" x14ac:dyDescent="0.25">
      <c r="A9" s="4" t="s">
        <v>4</v>
      </c>
      <c r="B9" s="2">
        <f>SUM(B5+B6-B7-B8)</f>
        <v>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 t="s">
        <v>484</v>
      </c>
      <c r="B12" s="2">
        <v>350</v>
      </c>
      <c r="C12" t="s">
        <v>485</v>
      </c>
    </row>
    <row r="13" spans="1:3" x14ac:dyDescent="0.25">
      <c r="C13" t="s">
        <v>486</v>
      </c>
    </row>
  </sheetData>
  <hyperlinks>
    <hyperlink ref="A1" location="'Total Orgs'!A1" display="Total Organizations" xr:uid="{77BDF2B5-06A5-4908-B112-BCF9A5BE7406}"/>
  </hyperlinks>
  <pageMargins left="0.75" right="0.75" top="1" bottom="1" header="0.5" footer="0.5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92AEC-C5FB-4A5E-B8F4-CAE6CC426593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344</v>
      </c>
      <c r="C3" t="s">
        <v>345</v>
      </c>
    </row>
    <row r="5" spans="1:3" x14ac:dyDescent="0.25">
      <c r="A5" s="4" t="s">
        <v>1</v>
      </c>
      <c r="B5" s="2">
        <f>'Total Orgs'!B96</f>
        <v>650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350</v>
      </c>
    </row>
    <row r="9" spans="1:3" x14ac:dyDescent="0.25">
      <c r="A9" s="4" t="s">
        <v>4</v>
      </c>
      <c r="B9" s="2">
        <f>SUM(B5+B6-B7-B8)</f>
        <v>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 t="s">
        <v>484</v>
      </c>
      <c r="B12" s="2">
        <v>350</v>
      </c>
      <c r="C12" t="s">
        <v>485</v>
      </c>
    </row>
    <row r="13" spans="1:3" x14ac:dyDescent="0.25">
      <c r="C13" t="s">
        <v>486</v>
      </c>
    </row>
  </sheetData>
  <hyperlinks>
    <hyperlink ref="A1" location="'Total Orgs'!A1" display="Total Organizations" xr:uid="{EC0DDB25-46E6-4C40-B320-8B942BBD33ED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159</vt:i4>
      </vt:variant>
      <vt:variant>
        <vt:lpstr>Named Ranges</vt:lpstr>
      </vt:variant>
      <vt:variant>
        <vt:i4>5</vt:i4>
      </vt:variant>
    </vt:vector>
  </HeadingPairs>
  <TitlesOfParts>
    <vt:vector size="164" baseType="lpstr">
      <vt:lpstr>Total Orgs</vt:lpstr>
      <vt:lpstr>AAO</vt:lpstr>
      <vt:lpstr>African</vt:lpstr>
      <vt:lpstr>APO</vt:lpstr>
      <vt:lpstr>AADE</vt:lpstr>
      <vt:lpstr>ACS-SA</vt:lpstr>
      <vt:lpstr>AIChE</vt:lpstr>
      <vt:lpstr>AMWA</vt:lpstr>
      <vt:lpstr>AMWH</vt:lpstr>
      <vt:lpstr>ASCE</vt:lpstr>
      <vt:lpstr>ASID</vt:lpstr>
      <vt:lpstr>ASME</vt:lpstr>
      <vt:lpstr>AFSAQC</vt:lpstr>
      <vt:lpstr>ArmyROTC</vt:lpstr>
      <vt:lpstr>AAS</vt:lpstr>
      <vt:lpstr>ABSS</vt:lpstr>
      <vt:lpstr>AITP</vt:lpstr>
      <vt:lpstr>ALPA</vt:lpstr>
      <vt:lpstr>ASAS</vt:lpstr>
      <vt:lpstr>ACF</vt:lpstr>
      <vt:lpstr>BB</vt:lpstr>
      <vt:lpstr>BOSS</vt:lpstr>
      <vt:lpstr>BSA</vt:lpstr>
      <vt:lpstr>BBSA</vt:lpstr>
      <vt:lpstr>B&amp;B</vt:lpstr>
      <vt:lpstr>TechCRU</vt:lpstr>
      <vt:lpstr>CSA</vt:lpstr>
      <vt:lpstr>ChiRho</vt:lpstr>
      <vt:lpstr>CRY</vt:lpstr>
      <vt:lpstr>Christians</vt:lpstr>
      <vt:lpstr>A&amp;S Ambassadors</vt:lpstr>
      <vt:lpstr>Collegiate 100</vt:lpstr>
      <vt:lpstr>CommStudies</vt:lpstr>
      <vt:lpstr>CTC</vt:lpstr>
      <vt:lpstr>DWS</vt:lpstr>
      <vt:lpstr>DA</vt:lpstr>
      <vt:lpstr>DI</vt:lpstr>
      <vt:lpstr>DSC</vt:lpstr>
      <vt:lpstr>DIM</vt:lpstr>
      <vt:lpstr>EON</vt:lpstr>
      <vt:lpstr>EtaSigDelta</vt:lpstr>
      <vt:lpstr>Filipino</vt:lpstr>
      <vt:lpstr>FinAsso</vt:lpstr>
      <vt:lpstr>GLW</vt:lpstr>
      <vt:lpstr>GSS</vt:lpstr>
      <vt:lpstr>RRR</vt:lpstr>
      <vt:lpstr>Goin' Band</vt:lpstr>
      <vt:lpstr>Golden Key</vt:lpstr>
      <vt:lpstr>HOSAM</vt:lpstr>
      <vt:lpstr>HSS</vt:lpstr>
      <vt:lpstr>HSRecruiters</vt:lpstr>
      <vt:lpstr>ISA</vt:lpstr>
      <vt:lpstr>IH</vt:lpstr>
      <vt:lpstr>IIE</vt:lpstr>
      <vt:lpstr>ITE</vt:lpstr>
      <vt:lpstr>IIDA</vt:lpstr>
      <vt:lpstr>SGC</vt:lpstr>
      <vt:lpstr>ITA</vt:lpstr>
      <vt:lpstr>KSMDA</vt:lpstr>
      <vt:lpstr>KRCC</vt:lpstr>
      <vt:lpstr>KEYOP</vt:lpstr>
      <vt:lpstr>Korean</vt:lpstr>
      <vt:lpstr>Livestock</vt:lpstr>
      <vt:lpstr>LPHI</vt:lpstr>
      <vt:lpstr>LBK Youth</vt:lpstr>
      <vt:lpstr>SMO</vt:lpstr>
      <vt:lpstr>Eval</vt:lpstr>
      <vt:lpstr>Meat</vt:lpstr>
      <vt:lpstr>MSAQBT</vt:lpstr>
      <vt:lpstr>MSA</vt:lpstr>
      <vt:lpstr>MDGB</vt:lpstr>
      <vt:lpstr>Metals</vt:lpstr>
      <vt:lpstr>MANRRS</vt:lpstr>
      <vt:lpstr>MUN</vt:lpstr>
      <vt:lpstr>MortarBoard</vt:lpstr>
      <vt:lpstr>MAPS</vt:lpstr>
      <vt:lpstr>MuslimSA</vt:lpstr>
      <vt:lpstr>TMM</vt:lpstr>
      <vt:lpstr>TNRF</vt:lpstr>
      <vt:lpstr>NSBE</vt:lpstr>
      <vt:lpstr>NSCS</vt:lpstr>
      <vt:lpstr>Navigators</vt:lpstr>
      <vt:lpstr>NSA</vt:lpstr>
      <vt:lpstr>OW</vt:lpstr>
      <vt:lpstr>PFPA</vt:lpstr>
      <vt:lpstr>PAD</vt:lpstr>
      <vt:lpstr>PASO</vt:lpstr>
      <vt:lpstr>PTS</vt:lpstr>
      <vt:lpstr>POWER</vt:lpstr>
      <vt:lpstr>PSTEM</vt:lpstr>
      <vt:lpstr>RAS</vt:lpstr>
      <vt:lpstr>RNASA</vt:lpstr>
      <vt:lpstr>RaidersDefend</vt:lpstr>
      <vt:lpstr>RMSS</vt:lpstr>
      <vt:lpstr>RH</vt:lpstr>
      <vt:lpstr>RPOP</vt:lpstr>
      <vt:lpstr>RaiderSailing</vt:lpstr>
      <vt:lpstr>RSFC</vt:lpstr>
      <vt:lpstr>no</vt:lpstr>
      <vt:lpstr>RanchHorse</vt:lpstr>
      <vt:lpstr>RBA</vt:lpstr>
      <vt:lpstr>RISA</vt:lpstr>
      <vt:lpstr>RHIM</vt:lpstr>
      <vt:lpstr>SFDT</vt:lpstr>
      <vt:lpstr>SDP</vt:lpstr>
      <vt:lpstr>SILVERWINGS</vt:lpstr>
      <vt:lpstr>SACNAS</vt:lpstr>
      <vt:lpstr>SEP</vt:lpstr>
      <vt:lpstr>SMILE</vt:lpstr>
      <vt:lpstr>SHPE</vt:lpstr>
      <vt:lpstr>SPE</vt:lpstr>
      <vt:lpstr>SPWLA</vt:lpstr>
      <vt:lpstr>SWE</vt:lpstr>
      <vt:lpstr>SPANISH</vt:lpstr>
      <vt:lpstr>SLSA</vt:lpstr>
      <vt:lpstr>SDA</vt:lpstr>
      <vt:lpstr>AgCouncil</vt:lpstr>
      <vt:lpstr>SAFE</vt:lpstr>
      <vt:lpstr>SASLA</vt:lpstr>
      <vt:lpstr>ISC</vt:lpstr>
      <vt:lpstr>TBS</vt:lpstr>
      <vt:lpstr>TBHC</vt:lpstr>
      <vt:lpstr>TCLCA</vt:lpstr>
      <vt:lpstr>TCFR</vt:lpstr>
      <vt:lpstr>TET</vt:lpstr>
      <vt:lpstr>Feral</vt:lpstr>
      <vt:lpstr>TFRN</vt:lpstr>
      <vt:lpstr>TechHorn</vt:lpstr>
      <vt:lpstr>Horse</vt:lpstr>
      <vt:lpstr>KPOP</vt:lpstr>
      <vt:lpstr>TMA</vt:lpstr>
      <vt:lpstr>TMP</vt:lpstr>
      <vt:lpstr>TPOTC</vt:lpstr>
      <vt:lpstr>TECHRODEO</vt:lpstr>
      <vt:lpstr>TRSA</vt:lpstr>
      <vt:lpstr>TSTF</vt:lpstr>
      <vt:lpstr>TSSA</vt:lpstr>
      <vt:lpstr>TSMH</vt:lpstr>
      <vt:lpstr>TSCA</vt:lpstr>
      <vt:lpstr>TWHPC</vt:lpstr>
      <vt:lpstr>TSPE</vt:lpstr>
      <vt:lpstr>TSTA</vt:lpstr>
      <vt:lpstr>TMB</vt:lpstr>
      <vt:lpstr>STEM LEAF</vt:lpstr>
      <vt:lpstr>Techtones</vt:lpstr>
      <vt:lpstr>UMI</vt:lpstr>
      <vt:lpstr>Veterans</vt:lpstr>
      <vt:lpstr>VSA</vt:lpstr>
      <vt:lpstr>WF</vt:lpstr>
      <vt:lpstr>WTAB</vt:lpstr>
      <vt:lpstr>WTAWS</vt:lpstr>
      <vt:lpstr>WILD</vt:lpstr>
      <vt:lpstr>WH</vt:lpstr>
      <vt:lpstr>Wish</vt:lpstr>
      <vt:lpstr>WomennBus</vt:lpstr>
      <vt:lpstr>Wool</vt:lpstr>
      <vt:lpstr>Misc</vt:lpstr>
      <vt:lpstr>Cont</vt:lpstr>
      <vt:lpstr>INACTIVE</vt:lpstr>
      <vt:lpstr>International_Student_Council</vt:lpstr>
      <vt:lpstr>Meat!Print_Area</vt:lpstr>
      <vt:lpstr>SLSA!Print_Area</vt:lpstr>
      <vt:lpstr>'Total Orgs'!Print_Area</vt:lpstr>
      <vt:lpstr>'Total Orgs'!Print_Titles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Davis, Teresa Y</cp:lastModifiedBy>
  <cp:lastPrinted>2022-09-01T21:01:17Z</cp:lastPrinted>
  <dcterms:created xsi:type="dcterms:W3CDTF">2011-07-13T18:00:55Z</dcterms:created>
  <dcterms:modified xsi:type="dcterms:W3CDTF">2023-08-30T15:30:52Z</dcterms:modified>
</cp:coreProperties>
</file>