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galyean\Desktop\"/>
    </mc:Choice>
  </mc:AlternateContent>
  <xr:revisionPtr revIDLastSave="0" documentId="8_{01B92264-FD08-46F2-AF76-ABA448A0CB59}" xr6:coauthVersionLast="47" xr6:coauthVersionMax="47" xr10:uidLastSave="{00000000-0000-0000-0000-000000000000}"/>
  <bookViews>
    <workbookView xWindow="29130" yWindow="4170" windowWidth="23100" windowHeight="15315" xr2:uid="{1B080AAB-47D7-4A2D-9539-C601EA379940}"/>
  </bookViews>
  <sheets>
    <sheet name="Data" sheetId="1" r:id="rId1"/>
    <sheet name="Diet Data" sheetId="2" r:id="rId2"/>
    <sheet name="Not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6" i="1" l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X116" i="1"/>
  <c r="Y116" i="1"/>
  <c r="Z116" i="1"/>
  <c r="AA116" i="1"/>
  <c r="AB116" i="1"/>
  <c r="AC116" i="1"/>
  <c r="AD116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X117" i="1"/>
  <c r="Y117" i="1"/>
  <c r="Z117" i="1"/>
  <c r="AA117" i="1"/>
  <c r="AB117" i="1"/>
  <c r="AC117" i="1"/>
  <c r="AD117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X118" i="1"/>
  <c r="Y118" i="1"/>
  <c r="Z118" i="1"/>
  <c r="AA118" i="1"/>
  <c r="AB118" i="1"/>
  <c r="AC118" i="1"/>
  <c r="AD118" i="1"/>
  <c r="G118" i="1"/>
  <c r="G117" i="1"/>
  <c r="G116" i="1"/>
  <c r="D314" i="2"/>
  <c r="E314" i="2"/>
  <c r="G317" i="2"/>
  <c r="F317" i="2"/>
  <c r="G316" i="2"/>
  <c r="F316" i="2"/>
  <c r="G315" i="2"/>
  <c r="F315" i="2"/>
  <c r="G314" i="2"/>
  <c r="F314" i="2"/>
  <c r="C314" i="2"/>
  <c r="B314" i="2"/>
  <c r="AB318" i="2"/>
  <c r="AA318" i="2"/>
  <c r="Z318" i="2"/>
  <c r="Y318" i="2"/>
  <c r="X318" i="2"/>
  <c r="W318" i="2"/>
  <c r="AF99" i="1"/>
  <c r="AF100" i="1"/>
  <c r="AF101" i="1"/>
  <c r="AF98" i="1"/>
  <c r="AE101" i="1"/>
  <c r="AE100" i="1"/>
  <c r="AE99" i="1"/>
  <c r="AE98" i="1"/>
  <c r="AE113" i="1"/>
  <c r="AF113" i="1"/>
  <c r="AE114" i="1"/>
  <c r="AF114" i="1"/>
  <c r="AE115" i="1"/>
  <c r="AF115" i="1"/>
  <c r="AE112" i="1"/>
  <c r="AF112" i="1"/>
  <c r="F357" i="2" l="1"/>
  <c r="F356" i="2"/>
  <c r="F355" i="2"/>
  <c r="F354" i="2"/>
  <c r="E354" i="2"/>
  <c r="D354" i="2"/>
  <c r="C354" i="2"/>
  <c r="B354" i="2"/>
  <c r="AF109" i="1"/>
  <c r="AF110" i="1"/>
  <c r="AF111" i="1"/>
  <c r="AF108" i="1"/>
  <c r="AE111" i="1"/>
  <c r="AE110" i="1"/>
  <c r="AE109" i="1"/>
  <c r="AE108" i="1"/>
  <c r="AE103" i="1"/>
  <c r="AE102" i="1"/>
  <c r="AF103" i="1"/>
  <c r="AF102" i="1"/>
  <c r="H301" i="2"/>
  <c r="G301" i="2"/>
  <c r="F301" i="2"/>
  <c r="H300" i="2"/>
  <c r="G300" i="2"/>
  <c r="F300" i="2"/>
  <c r="H299" i="2"/>
  <c r="G299" i="2"/>
  <c r="F299" i="2"/>
  <c r="H298" i="2"/>
  <c r="G298" i="2"/>
  <c r="F298" i="2"/>
  <c r="E298" i="2"/>
  <c r="D298" i="2"/>
  <c r="C298" i="2"/>
  <c r="B298" i="2"/>
  <c r="H287" i="2"/>
  <c r="G287" i="2"/>
  <c r="F287" i="2"/>
  <c r="H286" i="2"/>
  <c r="G286" i="2"/>
  <c r="F286" i="2"/>
  <c r="H285" i="2"/>
  <c r="G285" i="2"/>
  <c r="F285" i="2"/>
  <c r="H284" i="2"/>
  <c r="G284" i="2"/>
  <c r="F284" i="2"/>
  <c r="E284" i="2"/>
  <c r="D284" i="2"/>
  <c r="C284" i="2"/>
  <c r="B284" i="2"/>
  <c r="AE94" i="1"/>
  <c r="AF94" i="1"/>
  <c r="AE95" i="1"/>
  <c r="AF95" i="1"/>
  <c r="AE96" i="1"/>
  <c r="AF96" i="1"/>
  <c r="AE97" i="1"/>
  <c r="AF97" i="1"/>
  <c r="AF91" i="1"/>
  <c r="AF92" i="1"/>
  <c r="AF93" i="1"/>
  <c r="AF90" i="1"/>
  <c r="AE93" i="1"/>
  <c r="AE92" i="1"/>
  <c r="AE91" i="1"/>
  <c r="AE90" i="1"/>
  <c r="AE72" i="1"/>
  <c r="AF72" i="1"/>
  <c r="AE73" i="1"/>
  <c r="AF73" i="1"/>
  <c r="AE74" i="1"/>
  <c r="AF74" i="1"/>
  <c r="AE71" i="1"/>
  <c r="AF71" i="1"/>
  <c r="G210" i="2"/>
  <c r="F210" i="2"/>
  <c r="G209" i="2"/>
  <c r="F209" i="2"/>
  <c r="G208" i="2"/>
  <c r="F208" i="2"/>
  <c r="H207" i="2" a="1"/>
  <c r="H207" i="2" s="1"/>
  <c r="G207" i="2"/>
  <c r="F207" i="2"/>
  <c r="E207" i="2"/>
  <c r="D207" i="2"/>
  <c r="C207" i="2"/>
  <c r="B207" i="2"/>
  <c r="AE63" i="1"/>
  <c r="AE62" i="1"/>
  <c r="AE61" i="1"/>
  <c r="AF62" i="1"/>
  <c r="AF63" i="1"/>
  <c r="AF61" i="1"/>
  <c r="AE35" i="1"/>
  <c r="AF35" i="1"/>
  <c r="AE36" i="1"/>
  <c r="AF36" i="1"/>
  <c r="G92" i="2"/>
  <c r="G97" i="2" s="1"/>
  <c r="H92" i="2"/>
  <c r="H97" i="2" s="1"/>
  <c r="I92" i="2"/>
  <c r="I97" i="2" s="1"/>
  <c r="F92" i="2"/>
  <c r="F97" i="2" s="1"/>
  <c r="J94" i="2" a="1"/>
  <c r="J94" i="2" s="1"/>
  <c r="E94" i="2"/>
  <c r="D94" i="2"/>
  <c r="C94" i="2"/>
  <c r="B94" i="2"/>
  <c r="E337" i="2"/>
  <c r="AE105" i="1"/>
  <c r="AF105" i="1"/>
  <c r="AE106" i="1"/>
  <c r="AF106" i="1"/>
  <c r="AE107" i="1"/>
  <c r="AF107" i="1"/>
  <c r="AE104" i="1"/>
  <c r="AF104" i="1"/>
  <c r="C337" i="2"/>
  <c r="H337" i="2" a="1"/>
  <c r="H337" i="2" s="1"/>
  <c r="G340" i="2"/>
  <c r="F340" i="2"/>
  <c r="G339" i="2"/>
  <c r="F339" i="2"/>
  <c r="G338" i="2"/>
  <c r="F338" i="2"/>
  <c r="G337" i="2"/>
  <c r="F337" i="2"/>
  <c r="D337" i="2"/>
  <c r="B337" i="2"/>
  <c r="AE83" i="1"/>
  <c r="AE84" i="1"/>
  <c r="AE85" i="1"/>
  <c r="AE86" i="1"/>
  <c r="AE87" i="1"/>
  <c r="AE88" i="1"/>
  <c r="AE89" i="1"/>
  <c r="AF89" i="1"/>
  <c r="AF88" i="1"/>
  <c r="AF87" i="1"/>
  <c r="AF86" i="1"/>
  <c r="AF85" i="1"/>
  <c r="AF84" i="1"/>
  <c r="AF83" i="1"/>
  <c r="M263" i="2" a="1"/>
  <c r="M263" i="2" s="1"/>
  <c r="L261" i="2"/>
  <c r="K261" i="2"/>
  <c r="J261" i="2"/>
  <c r="I261" i="2"/>
  <c r="J165" i="2"/>
  <c r="K165" i="2"/>
  <c r="L165" i="2"/>
  <c r="I165" i="2"/>
  <c r="O161" i="2"/>
  <c r="P161" i="2"/>
  <c r="Q161" i="2"/>
  <c r="N161" i="2"/>
  <c r="H263" i="2"/>
  <c r="G263" i="2"/>
  <c r="F263" i="2"/>
  <c r="E263" i="2"/>
  <c r="D263" i="2"/>
  <c r="C263" i="2"/>
  <c r="B263" i="2"/>
  <c r="L260" i="2"/>
  <c r="K260" i="2"/>
  <c r="J260" i="2"/>
  <c r="I260" i="2"/>
  <c r="AE76" i="1"/>
  <c r="AF76" i="1"/>
  <c r="AE77" i="1"/>
  <c r="AF77" i="1"/>
  <c r="AE78" i="1"/>
  <c r="AF78" i="1"/>
  <c r="AE79" i="1"/>
  <c r="AF79" i="1"/>
  <c r="AE80" i="1"/>
  <c r="AF80" i="1"/>
  <c r="AE81" i="1"/>
  <c r="AF81" i="1"/>
  <c r="AE82" i="1"/>
  <c r="AF82" i="1"/>
  <c r="AF75" i="1"/>
  <c r="AE75" i="1"/>
  <c r="I243" i="2" a="1"/>
  <c r="I243" i="2" s="1"/>
  <c r="D29" i="3"/>
  <c r="C29" i="3"/>
  <c r="B29" i="3"/>
  <c r="D28" i="3"/>
  <c r="C28" i="3"/>
  <c r="B28" i="3"/>
  <c r="D27" i="3"/>
  <c r="C27" i="3"/>
  <c r="B27" i="3"/>
  <c r="D26" i="3"/>
  <c r="C26" i="3"/>
  <c r="B26" i="3"/>
  <c r="A26" i="3" a="1"/>
  <c r="A26" i="3" s="1"/>
  <c r="J227" i="2" a="1"/>
  <c r="J227" i="2" s="1"/>
  <c r="A13" i="3" a="1"/>
  <c r="A13" i="3" s="1"/>
  <c r="C16" i="3"/>
  <c r="D16" i="3"/>
  <c r="E16" i="3"/>
  <c r="B16" i="3"/>
  <c r="C15" i="3"/>
  <c r="D15" i="3"/>
  <c r="E15" i="3"/>
  <c r="B15" i="3"/>
  <c r="C14" i="3"/>
  <c r="D14" i="3"/>
  <c r="E14" i="3"/>
  <c r="B14" i="3"/>
  <c r="C13" i="3"/>
  <c r="D13" i="3"/>
  <c r="E13" i="3"/>
  <c r="B13" i="3"/>
  <c r="H246" i="2"/>
  <c r="G246" i="2"/>
  <c r="F246" i="2"/>
  <c r="H245" i="2"/>
  <c r="G245" i="2"/>
  <c r="F245" i="2"/>
  <c r="H244" i="2"/>
  <c r="G244" i="2"/>
  <c r="F244" i="2"/>
  <c r="H243" i="2"/>
  <c r="G243" i="2"/>
  <c r="F243" i="2"/>
  <c r="E243" i="2"/>
  <c r="D243" i="2"/>
  <c r="C243" i="2"/>
  <c r="B243" i="2"/>
  <c r="I230" i="2"/>
  <c r="H230" i="2"/>
  <c r="G230" i="2"/>
  <c r="F230" i="2"/>
  <c r="I229" i="2"/>
  <c r="H229" i="2"/>
  <c r="G229" i="2"/>
  <c r="F229" i="2"/>
  <c r="I228" i="2"/>
  <c r="H228" i="2"/>
  <c r="G228" i="2"/>
  <c r="F228" i="2"/>
  <c r="I227" i="2"/>
  <c r="H227" i="2"/>
  <c r="G227" i="2"/>
  <c r="F227" i="2"/>
  <c r="E227" i="2"/>
  <c r="D227" i="2"/>
  <c r="C227" i="2"/>
  <c r="B227" i="2"/>
  <c r="AE65" i="1"/>
  <c r="AF65" i="1"/>
  <c r="AE66" i="1"/>
  <c r="AF66" i="1"/>
  <c r="AE67" i="1"/>
  <c r="AF67" i="1"/>
  <c r="AE68" i="1"/>
  <c r="AF68" i="1"/>
  <c r="AE69" i="1"/>
  <c r="AF69" i="1"/>
  <c r="AE70" i="1"/>
  <c r="AF70" i="1"/>
  <c r="AF64" i="1"/>
  <c r="AE64" i="1"/>
  <c r="M195" i="2"/>
  <c r="M194" i="2"/>
  <c r="M193" i="2"/>
  <c r="M192" i="2"/>
  <c r="M191" i="2"/>
  <c r="M190" i="2"/>
  <c r="M189" i="2"/>
  <c r="N189" i="2" a="1"/>
  <c r="N189" i="2" s="1"/>
  <c r="H189" i="2"/>
  <c r="G189" i="2"/>
  <c r="F189" i="2"/>
  <c r="E189" i="2"/>
  <c r="D189" i="2"/>
  <c r="C189" i="2"/>
  <c r="B189" i="2"/>
  <c r="L195" i="2"/>
  <c r="K195" i="2"/>
  <c r="J195" i="2"/>
  <c r="I195" i="2"/>
  <c r="AE55" i="1"/>
  <c r="AF55" i="1"/>
  <c r="AE56" i="1"/>
  <c r="AF56" i="1"/>
  <c r="AE57" i="1"/>
  <c r="AF57" i="1"/>
  <c r="AE58" i="1"/>
  <c r="AF58" i="1"/>
  <c r="AE59" i="1"/>
  <c r="AF59" i="1"/>
  <c r="AE60" i="1"/>
  <c r="AF60" i="1"/>
  <c r="AF54" i="1"/>
  <c r="AE54" i="1"/>
  <c r="J164" i="2"/>
  <c r="K164" i="2"/>
  <c r="L164" i="2"/>
  <c r="I164" i="2"/>
  <c r="D167" i="2"/>
  <c r="M167" i="2" a="1"/>
  <c r="M167" i="2" s="1"/>
  <c r="E167" i="2"/>
  <c r="F167" i="2"/>
  <c r="H167" i="2"/>
  <c r="G167" i="2"/>
  <c r="C167" i="2"/>
  <c r="B167" i="2"/>
  <c r="F152" i="2"/>
  <c r="F151" i="2"/>
  <c r="F150" i="2"/>
  <c r="F149" i="2"/>
  <c r="E149" i="2"/>
  <c r="D149" i="2"/>
  <c r="C149" i="2"/>
  <c r="B149" i="2"/>
  <c r="AE51" i="1"/>
  <c r="AF51" i="1"/>
  <c r="AE52" i="1"/>
  <c r="AF52" i="1"/>
  <c r="AE53" i="1"/>
  <c r="AF53" i="1"/>
  <c r="AF50" i="1"/>
  <c r="AE50" i="1"/>
  <c r="AF47" i="1"/>
  <c r="AF48" i="1"/>
  <c r="AF49" i="1"/>
  <c r="AE49" i="1"/>
  <c r="AE48" i="1"/>
  <c r="AE47" i="1"/>
  <c r="AE46" i="1"/>
  <c r="H136" i="2" a="1"/>
  <c r="H136" i="2" s="1"/>
  <c r="G139" i="2"/>
  <c r="F139" i="2"/>
  <c r="G138" i="2"/>
  <c r="F138" i="2"/>
  <c r="G137" i="2"/>
  <c r="F137" i="2"/>
  <c r="G136" i="2"/>
  <c r="F136" i="2"/>
  <c r="E136" i="2"/>
  <c r="D136" i="2"/>
  <c r="C136" i="2"/>
  <c r="B136" i="2"/>
  <c r="AF46" i="1"/>
  <c r="AE42" i="1"/>
  <c r="AF42" i="1"/>
  <c r="AE43" i="1"/>
  <c r="AF43" i="1"/>
  <c r="AE44" i="1"/>
  <c r="AF44" i="1"/>
  <c r="AE45" i="1"/>
  <c r="AF45" i="1"/>
  <c r="T117" i="2"/>
  <c r="U117" i="2"/>
  <c r="T118" i="2"/>
  <c r="U118" i="2"/>
  <c r="T119" i="2"/>
  <c r="U119" i="2"/>
  <c r="T120" i="2"/>
  <c r="U120" i="2"/>
  <c r="T121" i="2"/>
  <c r="U121" i="2"/>
  <c r="S118" i="2"/>
  <c r="S119" i="2"/>
  <c r="S120" i="2"/>
  <c r="S121" i="2"/>
  <c r="S117" i="2"/>
  <c r="H124" i="2"/>
  <c r="G124" i="2"/>
  <c r="H123" i="2"/>
  <c r="G123" i="2"/>
  <c r="I120" i="2" a="1"/>
  <c r="I120" i="2" s="1"/>
  <c r="E120" i="2"/>
  <c r="H122" i="2"/>
  <c r="G122" i="2"/>
  <c r="H121" i="2"/>
  <c r="G121" i="2"/>
  <c r="H120" i="2"/>
  <c r="G120" i="2"/>
  <c r="F120" i="2"/>
  <c r="D120" i="2"/>
  <c r="C120" i="2"/>
  <c r="B120" i="2"/>
  <c r="AF41" i="1"/>
  <c r="AE41" i="1"/>
  <c r="H111" i="2"/>
  <c r="G111" i="2"/>
  <c r="F111" i="2"/>
  <c r="H110" i="2"/>
  <c r="G110" i="2"/>
  <c r="F110" i="2"/>
  <c r="H109" i="2"/>
  <c r="G109" i="2"/>
  <c r="F109" i="2"/>
  <c r="C108" i="2"/>
  <c r="H108" i="2"/>
  <c r="G108" i="2"/>
  <c r="F108" i="2"/>
  <c r="E108" i="2"/>
  <c r="D108" i="2"/>
  <c r="B108" i="2"/>
  <c r="AF38" i="1"/>
  <c r="AF39" i="1"/>
  <c r="AF40" i="1"/>
  <c r="AF37" i="1"/>
  <c r="AE40" i="1"/>
  <c r="AE39" i="1"/>
  <c r="AE38" i="1"/>
  <c r="AE37" i="1"/>
  <c r="AE30" i="1"/>
  <c r="AF30" i="1"/>
  <c r="AE31" i="1"/>
  <c r="AF31" i="1"/>
  <c r="AE32" i="1"/>
  <c r="AF32" i="1"/>
  <c r="AE33" i="1"/>
  <c r="AF33" i="1"/>
  <c r="AE34" i="1"/>
  <c r="AF34" i="1"/>
  <c r="AE29" i="1"/>
  <c r="AF29" i="1"/>
  <c r="E81" i="2"/>
  <c r="E80" i="2"/>
  <c r="E79" i="2"/>
  <c r="D79" i="2"/>
  <c r="C79" i="2"/>
  <c r="B79" i="2"/>
  <c r="AE28" i="1"/>
  <c r="AE27" i="1"/>
  <c r="AE26" i="1"/>
  <c r="AF28" i="1"/>
  <c r="AF27" i="1"/>
  <c r="AF26" i="1"/>
  <c r="K67" i="2"/>
  <c r="K66" i="2"/>
  <c r="K65" i="2"/>
  <c r="K64" i="2"/>
  <c r="K63" i="2"/>
  <c r="K62" i="2"/>
  <c r="J67" i="2"/>
  <c r="I67" i="2"/>
  <c r="H67" i="2"/>
  <c r="J66" i="2"/>
  <c r="I66" i="2"/>
  <c r="H66" i="2"/>
  <c r="J65" i="2"/>
  <c r="I65" i="2"/>
  <c r="H65" i="2"/>
  <c r="J64" i="2"/>
  <c r="I64" i="2"/>
  <c r="H64" i="2"/>
  <c r="J63" i="2"/>
  <c r="H62" i="2"/>
  <c r="I62" i="2"/>
  <c r="J62" i="2"/>
  <c r="H63" i="2"/>
  <c r="I63" i="2"/>
  <c r="C62" i="2"/>
  <c r="D62" i="2"/>
  <c r="E62" i="2"/>
  <c r="G62" i="2"/>
  <c r="F62" i="2"/>
  <c r="B62" i="2"/>
  <c r="AF24" i="1"/>
  <c r="AF25" i="1"/>
  <c r="AE20" i="1"/>
  <c r="AE21" i="1"/>
  <c r="AE22" i="1"/>
  <c r="AE23" i="1"/>
  <c r="AE24" i="1"/>
  <c r="AE25" i="1"/>
  <c r="AF23" i="1"/>
  <c r="AF22" i="1"/>
  <c r="AF21" i="1"/>
  <c r="AF20" i="1"/>
  <c r="F48" i="2"/>
  <c r="F47" i="2"/>
  <c r="F46" i="2"/>
  <c r="G45" i="2" a="1"/>
  <c r="G45" i="2" s="1"/>
  <c r="F45" i="2"/>
  <c r="E45" i="2"/>
  <c r="D45" i="2"/>
  <c r="C45" i="2"/>
  <c r="B45" i="2"/>
  <c r="AF16" i="1"/>
  <c r="AF17" i="1"/>
  <c r="AF18" i="1"/>
  <c r="AF19" i="1"/>
  <c r="AE19" i="1"/>
  <c r="AE18" i="1"/>
  <c r="AE17" i="1"/>
  <c r="AE16" i="1"/>
  <c r="J33" i="2"/>
  <c r="K33" i="2" s="1"/>
  <c r="G33" i="2"/>
  <c r="F33" i="2"/>
  <c r="E33" i="2"/>
  <c r="G32" i="2"/>
  <c r="F32" i="2"/>
  <c r="E32" i="2"/>
  <c r="G31" i="2"/>
  <c r="F31" i="2"/>
  <c r="E31" i="2"/>
  <c r="D31" i="2"/>
  <c r="C31" i="2"/>
  <c r="B31" i="2"/>
  <c r="AE14" i="1"/>
  <c r="AE15" i="1"/>
  <c r="AF15" i="1"/>
  <c r="AF14" i="1"/>
  <c r="AF13" i="1"/>
  <c r="AE13" i="1"/>
  <c r="AF7" i="1"/>
  <c r="AF8" i="1"/>
  <c r="AF9" i="1"/>
  <c r="AF10" i="1"/>
  <c r="AF11" i="1"/>
  <c r="AF12" i="1"/>
  <c r="AF6" i="1"/>
  <c r="AE7" i="1"/>
  <c r="AE8" i="1"/>
  <c r="AE9" i="1"/>
  <c r="AE10" i="1"/>
  <c r="AE11" i="1"/>
  <c r="AE12" i="1"/>
  <c r="AE6" i="1"/>
  <c r="K22" i="2"/>
  <c r="J22" i="2"/>
  <c r="I22" i="2"/>
  <c r="K21" i="2"/>
  <c r="J21" i="2"/>
  <c r="I21" i="2"/>
  <c r="K20" i="2"/>
  <c r="J20" i="2"/>
  <c r="I20" i="2"/>
  <c r="K19" i="2"/>
  <c r="J19" i="2"/>
  <c r="I19" i="2"/>
  <c r="K18" i="2"/>
  <c r="J18" i="2"/>
  <c r="I18" i="2"/>
  <c r="K16" i="2"/>
  <c r="J16" i="2"/>
  <c r="I16" i="2"/>
  <c r="K17" i="2"/>
  <c r="J17" i="2"/>
  <c r="I17" i="2"/>
  <c r="L16" i="2" a="1"/>
  <c r="L16" i="2" s="1"/>
  <c r="C16" i="2"/>
  <c r="D16" i="2"/>
  <c r="E16" i="2"/>
  <c r="F16" i="2"/>
  <c r="G16" i="2"/>
  <c r="H16" i="2"/>
  <c r="B16" i="2"/>
  <c r="AE117" i="1" l="1"/>
  <c r="AE116" i="1"/>
  <c r="AE118" i="1"/>
  <c r="AF117" i="1"/>
  <c r="AF116" i="1"/>
  <c r="AF118" i="1"/>
  <c r="G94" i="2"/>
  <c r="I94" i="2"/>
  <c r="G95" i="2"/>
  <c r="L97" i="2" s="1"/>
  <c r="I95" i="2"/>
  <c r="N97" i="2" s="1"/>
  <c r="G96" i="2"/>
  <c r="I96" i="2"/>
  <c r="H94" i="2"/>
  <c r="H95" i="2"/>
  <c r="M97" i="2" s="1"/>
  <c r="H96" i="2"/>
  <c r="F96" i="2"/>
  <c r="F94" i="2"/>
  <c r="F95" i="2"/>
  <c r="K97" i="2" s="1"/>
  <c r="I170" i="2"/>
  <c r="I269" i="2"/>
  <c r="J269" i="2"/>
  <c r="K269" i="2"/>
  <c r="L268" i="2"/>
  <c r="L170" i="2"/>
  <c r="J170" i="2"/>
  <c r="K170" i="2"/>
  <c r="I263" i="2"/>
  <c r="J263" i="2"/>
  <c r="K263" i="2"/>
  <c r="L263" i="2"/>
  <c r="K264" i="2"/>
  <c r="J265" i="2"/>
  <c r="J264" i="2"/>
  <c r="L264" i="2"/>
  <c r="I265" i="2"/>
  <c r="K265" i="2"/>
  <c r="L265" i="2"/>
  <c r="I266" i="2"/>
  <c r="J266" i="2"/>
  <c r="K266" i="2"/>
  <c r="L266" i="2"/>
  <c r="I267" i="2"/>
  <c r="J267" i="2"/>
  <c r="I264" i="2"/>
  <c r="K267" i="2"/>
  <c r="L267" i="2"/>
  <c r="L269" i="2"/>
  <c r="I268" i="2"/>
  <c r="K268" i="2"/>
  <c r="J268" i="2"/>
  <c r="K171" i="2"/>
  <c r="K172" i="2"/>
  <c r="J171" i="2"/>
  <c r="I167" i="2"/>
  <c r="L172" i="2"/>
  <c r="I173" i="2"/>
  <c r="I171" i="2"/>
  <c r="I172" i="2"/>
  <c r="J172" i="2"/>
  <c r="J173" i="2"/>
  <c r="J167" i="2"/>
  <c r="K168" i="2"/>
  <c r="L171" i="2"/>
  <c r="K173" i="2"/>
  <c r="L173" i="2"/>
  <c r="I189" i="2"/>
  <c r="J189" i="2"/>
  <c r="K189" i="2"/>
  <c r="K192" i="2"/>
  <c r="L192" i="2"/>
  <c r="I190" i="2"/>
  <c r="I168" i="2"/>
  <c r="J190" i="2"/>
  <c r="J168" i="2"/>
  <c r="L168" i="2"/>
  <c r="L190" i="2"/>
  <c r="I191" i="2"/>
  <c r="K191" i="2"/>
  <c r="L191" i="2"/>
  <c r="I169" i="2"/>
  <c r="J169" i="2"/>
  <c r="J192" i="2"/>
  <c r="L169" i="2"/>
  <c r="I193" i="2"/>
  <c r="J193" i="2"/>
  <c r="L189" i="2"/>
  <c r="L167" i="2"/>
  <c r="K190" i="2"/>
  <c r="J191" i="2"/>
  <c r="K167" i="2"/>
  <c r="I192" i="2"/>
  <c r="K169" i="2"/>
  <c r="K193" i="2"/>
  <c r="L193" i="2"/>
  <c r="I194" i="2"/>
  <c r="J194" i="2"/>
  <c r="K194" i="2"/>
  <c r="L194" i="2"/>
  <c r="L33" i="2"/>
  <c r="K96" i="2" l="1"/>
  <c r="L96" i="2"/>
  <c r="M96" i="2"/>
  <c r="N9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<sst xmlns="http://schemas.openxmlformats.org/spreadsheetml/2006/main" count="1257" uniqueCount="364">
  <si>
    <t>Study</t>
  </si>
  <si>
    <t>Citation</t>
  </si>
  <si>
    <t>Reference</t>
  </si>
  <si>
    <t>Study No.</t>
  </si>
  <si>
    <t>Treatment</t>
  </si>
  <si>
    <t>Initial BW</t>
  </si>
  <si>
    <t>Final BW</t>
  </si>
  <si>
    <t>DMI</t>
  </si>
  <si>
    <t>ADG</t>
  </si>
  <si>
    <t>G:F</t>
  </si>
  <si>
    <t>Diet NDF, %</t>
  </si>
  <si>
    <t>Roughage, %</t>
  </si>
  <si>
    <t>NDF in Roughage, %</t>
  </si>
  <si>
    <t>NDF in Byproduct, %</t>
  </si>
  <si>
    <t>Diet NEm</t>
  </si>
  <si>
    <t>Diet NEg</t>
  </si>
  <si>
    <t>Diet Starch, %</t>
  </si>
  <si>
    <t>Diet CP, %</t>
  </si>
  <si>
    <t>Cite</t>
  </si>
  <si>
    <t>Trt</t>
  </si>
  <si>
    <t>IBW</t>
  </si>
  <si>
    <t>FBW</t>
  </si>
  <si>
    <t>GF</t>
  </si>
  <si>
    <t>Days on Feed</t>
  </si>
  <si>
    <t>DOF</t>
  </si>
  <si>
    <t>R_Per</t>
  </si>
  <si>
    <t>NDF_R</t>
  </si>
  <si>
    <t>NDF_BP</t>
  </si>
  <si>
    <t>NEm</t>
  </si>
  <si>
    <t>NEg</t>
  </si>
  <si>
    <t>NDF</t>
  </si>
  <si>
    <t>Starch</t>
  </si>
  <si>
    <t>CP</t>
  </si>
  <si>
    <t>Ref</t>
  </si>
  <si>
    <t>J. Anim. Sci.  93:4358-4367</t>
  </si>
  <si>
    <t>CON</t>
  </si>
  <si>
    <t>LALF</t>
  </si>
  <si>
    <t>LCSIL</t>
  </si>
  <si>
    <t>LCSTK</t>
  </si>
  <si>
    <t>SALF</t>
  </si>
  <si>
    <t>SCSIL</t>
  </si>
  <si>
    <t>SCSTK</t>
  </si>
  <si>
    <t>WDGS</t>
  </si>
  <si>
    <t>Diet Composition Calculations</t>
  </si>
  <si>
    <t>Ingredient</t>
  </si>
  <si>
    <t>% of DM</t>
  </si>
  <si>
    <t>Tabular Values</t>
  </si>
  <si>
    <t>Obs per Trt</t>
  </si>
  <si>
    <t>Obs_Trt</t>
  </si>
  <si>
    <t>DMI SEM</t>
  </si>
  <si>
    <t>ADG SEM</t>
  </si>
  <si>
    <t>G:F SEM</t>
  </si>
  <si>
    <t>DMI_SEM</t>
  </si>
  <si>
    <t>ADG_SEM</t>
  </si>
  <si>
    <t>Initial BW SEM</t>
  </si>
  <si>
    <t>Final BW SEM</t>
  </si>
  <si>
    <t>IBW_SEM</t>
  </si>
  <si>
    <t>FBW_SEM</t>
  </si>
  <si>
    <t>NDF_Roughage</t>
  </si>
  <si>
    <t>NDF_Byproduct</t>
  </si>
  <si>
    <t>NDF_f_R</t>
  </si>
  <si>
    <t>NDF_f_BP</t>
  </si>
  <si>
    <t>Benton et al. - J. Anim. Sci.  93:4358-4367</t>
  </si>
  <si>
    <t>Dry-rolled corn</t>
  </si>
  <si>
    <t>High-moisture corn</t>
  </si>
  <si>
    <t>Alfafla hay</t>
  </si>
  <si>
    <t>Corn silage</t>
  </si>
  <si>
    <t>Corn stalks</t>
  </si>
  <si>
    <t>Ground corn</t>
  </si>
  <si>
    <t>Other</t>
  </si>
  <si>
    <t>Tallow</t>
  </si>
  <si>
    <t>NASEM (2016) Values</t>
  </si>
  <si>
    <t>NRC (1996) Values</t>
  </si>
  <si>
    <t>Grain</t>
  </si>
  <si>
    <t>DRC:HMC</t>
  </si>
  <si>
    <t>Animal</t>
  </si>
  <si>
    <t>Beef steers</t>
  </si>
  <si>
    <t>HCW</t>
  </si>
  <si>
    <t>HCW SEM</t>
  </si>
  <si>
    <t>Trop. Anim. Health Prod.  49:1709-1713</t>
  </si>
  <si>
    <t>WSC</t>
  </si>
  <si>
    <t>Nellore bulls</t>
  </si>
  <si>
    <t>WCG</t>
  </si>
  <si>
    <t>WCG5</t>
  </si>
  <si>
    <t>WCG12</t>
  </si>
  <si>
    <t>None</t>
  </si>
  <si>
    <t>Contadini et al. - Trop. Anim. Health Prod.  49:1709-1713</t>
  </si>
  <si>
    <t>Whole shelled corn</t>
  </si>
  <si>
    <t>Chopped hay</t>
  </si>
  <si>
    <t>Mineral Concentrate</t>
  </si>
  <si>
    <t>Assumed Bahiagrass Hay - NRC (1996)</t>
  </si>
  <si>
    <t>NASEM (2016) values for Dry-Rolled Corn</t>
  </si>
  <si>
    <t xml:space="preserve">TDN </t>
  </si>
  <si>
    <t>ME</t>
  </si>
  <si>
    <t>Assumed wheat middlings as base of mineral concentrate = 75.98% OM  x  95% of OM  x 25.56% Starch</t>
  </si>
  <si>
    <t>J. Anim. Sci.  97:3562-3577</t>
  </si>
  <si>
    <t>NDF_BAG_7</t>
  </si>
  <si>
    <t>NDF_BAG_10</t>
  </si>
  <si>
    <t>NDF_BAG_13</t>
  </si>
  <si>
    <t>DRC:SFC</t>
  </si>
  <si>
    <t>de Melo et al. - J. Anim. Sci.  97:3562-3577</t>
  </si>
  <si>
    <t>NDF_BAG_4</t>
  </si>
  <si>
    <t>Sugarcane bagasse</t>
  </si>
  <si>
    <t>DR or SF Corn</t>
  </si>
  <si>
    <t>Soybean meal</t>
  </si>
  <si>
    <t>Urea</t>
  </si>
  <si>
    <t>Mineral supplement</t>
  </si>
  <si>
    <t>J. Anim. Sci.  84:1205-1214</t>
  </si>
  <si>
    <t>DRC</t>
  </si>
  <si>
    <t>WCGF</t>
  </si>
  <si>
    <t>0WCGF_0AH</t>
  </si>
  <si>
    <t>0WCGF_3.75AH</t>
  </si>
  <si>
    <t>0WCGF_7.5AH</t>
  </si>
  <si>
    <t>35WCGF_0AH</t>
  </si>
  <si>
    <t>35WCGF_3.75AH</t>
  </si>
  <si>
    <t>35WCGF_7.5AH</t>
  </si>
  <si>
    <t>Faran et al. - J. Anim. Sci.  84:1205-1214</t>
  </si>
  <si>
    <t>Wet corn gluten feed</t>
  </si>
  <si>
    <t>Alfalfa hay</t>
  </si>
  <si>
    <t>Molasses</t>
  </si>
  <si>
    <t>J. Anim. Sci.  94:4759-4770</t>
  </si>
  <si>
    <t>5SG</t>
  </si>
  <si>
    <t>5LG</t>
  </si>
  <si>
    <t>10SG</t>
  </si>
  <si>
    <t>SFC</t>
  </si>
  <si>
    <t>HCW_SEM</t>
  </si>
  <si>
    <t>Gentry et al. - J. Anim. Sci.  94:4759-4770</t>
  </si>
  <si>
    <t>Steam-flaked corn</t>
  </si>
  <si>
    <t>Supplement</t>
  </si>
  <si>
    <t>Assumed Supplement was 50% ground corn</t>
  </si>
  <si>
    <t>J. Anim. Sci.  83:705-714</t>
  </si>
  <si>
    <t>HFCC</t>
  </si>
  <si>
    <t>HFSC</t>
  </si>
  <si>
    <t>HFWC</t>
  </si>
  <si>
    <t>LFCC</t>
  </si>
  <si>
    <t>LFSC</t>
  </si>
  <si>
    <t>LFWC</t>
  </si>
  <si>
    <t>WC:DRC</t>
  </si>
  <si>
    <t>WC</t>
  </si>
  <si>
    <t>J. Anim. Sci.  91:3315-3321</t>
  </si>
  <si>
    <t>AH-2</t>
  </si>
  <si>
    <t>AH-6</t>
  </si>
  <si>
    <t>AH-10</t>
  </si>
  <si>
    <t>AH-14</t>
  </si>
  <si>
    <t>Hales et al. - J. Anim. Sci.  91:3315-3321</t>
  </si>
  <si>
    <t>Can. J. Anim. Sci.  91:411-422</t>
  </si>
  <si>
    <t>3_BS</t>
  </si>
  <si>
    <t>6_BS</t>
  </si>
  <si>
    <t>9_BS</t>
  </si>
  <si>
    <t>12_BS</t>
  </si>
  <si>
    <t>15_BS</t>
  </si>
  <si>
    <t>T-Rolled Barley</t>
  </si>
  <si>
    <t>Koenig and Beauchemin - Can. J. Anim. Sci.  91:411-422</t>
  </si>
  <si>
    <t>Barley silage</t>
  </si>
  <si>
    <t>PI-82</t>
  </si>
  <si>
    <t>PI-87</t>
  </si>
  <si>
    <t>Averaged over Barley Processing</t>
  </si>
  <si>
    <t>J. Anim. Sci.  98, skaa299</t>
  </si>
  <si>
    <t>Benton et al. (2015)</t>
  </si>
  <si>
    <t>Contadini et al. (2017)</t>
  </si>
  <si>
    <t>de Melo et al. (2019)</t>
  </si>
  <si>
    <t>Gentry et al. (2016)</t>
  </si>
  <si>
    <t>Gorocica-Buenfil and Loerch (2005)</t>
  </si>
  <si>
    <t>Hales et al. (2013)</t>
  </si>
  <si>
    <t>Koenig and Beauchemin (2011)</t>
  </si>
  <si>
    <t>Koenig et al. (2020)</t>
  </si>
  <si>
    <t>0_BS</t>
  </si>
  <si>
    <t>4_BS</t>
  </si>
  <si>
    <t>8_BS</t>
  </si>
  <si>
    <t>DR Barley</t>
  </si>
  <si>
    <t>DDGS</t>
  </si>
  <si>
    <t>Koenig et al. (2020) - J. Anim. Sci.  98, skaa299</t>
  </si>
  <si>
    <t>Rolled barley</t>
  </si>
  <si>
    <t xml:space="preserve">Corn oil </t>
  </si>
  <si>
    <t>Assumed Supplement was 50% ground barley</t>
  </si>
  <si>
    <t>Supplement was 67.2% ground barley</t>
  </si>
  <si>
    <t>Marques et al. (2016)</t>
  </si>
  <si>
    <t>J. Anim. Sci.  94:339-348</t>
  </si>
  <si>
    <t>SFC-6</t>
  </si>
  <si>
    <t>WC-0</t>
  </si>
  <si>
    <t>WC-3</t>
  </si>
  <si>
    <t>WC-6</t>
  </si>
  <si>
    <t>Marques et al. (2016) - J. Anim. Sci.  94:339-348</t>
  </si>
  <si>
    <t>Whole-shelled corn</t>
  </si>
  <si>
    <t>Flint SFC</t>
  </si>
  <si>
    <t>Flint WSC</t>
  </si>
  <si>
    <t>Supplement assumed to be 15% corn</t>
  </si>
  <si>
    <t>J. Anim. Sci.  89:549-559</t>
  </si>
  <si>
    <t>DG15-L</t>
  </si>
  <si>
    <t>DG15-M</t>
  </si>
  <si>
    <t>DG15-H</t>
  </si>
  <si>
    <t>DG30-L</t>
  </si>
  <si>
    <t>DG30-M</t>
  </si>
  <si>
    <t>DG30-H</t>
  </si>
  <si>
    <t>May et al. - J. Anim. Sci.  89:549-559</t>
  </si>
  <si>
    <t>Cottonseed meal</t>
  </si>
  <si>
    <t>Fat</t>
  </si>
  <si>
    <t>J. Anim. Sci.  82:3600-3610</t>
  </si>
  <si>
    <t>YG0_AH3.5</t>
  </si>
  <si>
    <t>YG0_AH7.0</t>
  </si>
  <si>
    <t>YG3_AH3.5</t>
  </si>
  <si>
    <t>YG6_AH7.0</t>
  </si>
  <si>
    <t>YG6_AH3.5</t>
  </si>
  <si>
    <t>YG3_AH7.0</t>
  </si>
  <si>
    <t>T6_AH7.0</t>
  </si>
  <si>
    <t>SRBarley</t>
  </si>
  <si>
    <t>Nelson et al. - J. Anim. Sci.  82:3600-3610</t>
  </si>
  <si>
    <t>Values from Article</t>
  </si>
  <si>
    <t>Potato byproduct</t>
  </si>
  <si>
    <t>Yellow grease</t>
  </si>
  <si>
    <t>Supplement was 65.11% barley</t>
  </si>
  <si>
    <t>Notes on studies</t>
  </si>
  <si>
    <t>Calculated Final BW from ADG and DOF</t>
  </si>
  <si>
    <t>Calculated Final BW SEM from HCW SEM divided by DP</t>
  </si>
  <si>
    <t>See Notes Worksheet for Cells Highlighted in This Color</t>
  </si>
  <si>
    <t>Nelson et al. (2004)</t>
  </si>
  <si>
    <t>Parsons et al. (2007)</t>
  </si>
  <si>
    <t>May et al. (2011)</t>
  </si>
  <si>
    <t>J. Anim. Sci.  85:3079-3089</t>
  </si>
  <si>
    <t>W4.5</t>
  </si>
  <si>
    <t>W0.0</t>
  </si>
  <si>
    <t>20W9.0</t>
  </si>
  <si>
    <t>40W4.5</t>
  </si>
  <si>
    <t>40W9.0</t>
  </si>
  <si>
    <t>Parsons et al. (2007) - J. Anim. Sci.  85:3079-3089</t>
  </si>
  <si>
    <t>W9.0</t>
  </si>
  <si>
    <t>Experiment 1</t>
  </si>
  <si>
    <t>Experiment 2</t>
  </si>
  <si>
    <t>Parson et al. (2007) - Supplement Calculations</t>
  </si>
  <si>
    <t>Exp. 1</t>
  </si>
  <si>
    <t>Ground milo</t>
  </si>
  <si>
    <t>Exp. 2</t>
  </si>
  <si>
    <t>Supplements varied by diet - values calculated from composition of non-mineral ingredients - See Notes</t>
  </si>
  <si>
    <t>Supplement - CON</t>
  </si>
  <si>
    <t>Supplement - W9.0</t>
  </si>
  <si>
    <t>Supplement - W4.5</t>
  </si>
  <si>
    <t>Supplement - W0.0</t>
  </si>
  <si>
    <t>Supplement 1</t>
  </si>
  <si>
    <t>Supplement 2</t>
  </si>
  <si>
    <t>Supplement 3</t>
  </si>
  <si>
    <t>Supp 1</t>
  </si>
  <si>
    <t>Supp 2</t>
  </si>
  <si>
    <t>Supp 3</t>
  </si>
  <si>
    <t>Feather meal</t>
  </si>
  <si>
    <t>Peanut meal</t>
  </si>
  <si>
    <t>Sunflower meal</t>
  </si>
  <si>
    <t>Rice hulls</t>
  </si>
  <si>
    <t>Wheat middlings</t>
  </si>
  <si>
    <t>Quinn et al. (2011)</t>
  </si>
  <si>
    <t>J. Anim. Sci.  89:2631-2642</t>
  </si>
  <si>
    <t>15-AH</t>
  </si>
  <si>
    <t>15-BG</t>
  </si>
  <si>
    <t>15-SS</t>
  </si>
  <si>
    <t>30-AH</t>
  </si>
  <si>
    <t>30-BG</t>
  </si>
  <si>
    <t>30-SS</t>
  </si>
  <si>
    <t>Quinn et al. (2011) - J. Anim. Sci.  89:2631-2642</t>
  </si>
  <si>
    <t>Supplement - WDGS</t>
  </si>
  <si>
    <t>Bermudagrass</t>
  </si>
  <si>
    <t>Sorghum silage</t>
  </si>
  <si>
    <t>Supplement was 66.383% cottonseed meal for CON and 54.790% for DG diets</t>
  </si>
  <si>
    <t>WDGS and roughage source values for NDF as reported in the paper</t>
  </si>
  <si>
    <t>Uwituze et al. (2010)</t>
  </si>
  <si>
    <t>J. Anim. Sci.  88:258-274</t>
  </si>
  <si>
    <t>AH-0DDGS</t>
  </si>
  <si>
    <t>AH-25DDGS</t>
  </si>
  <si>
    <t>CS-25DDGS</t>
  </si>
  <si>
    <t>CS-0DDGS</t>
  </si>
  <si>
    <t>Beef heifers</t>
  </si>
  <si>
    <t>Uwituze et al. (2010) - J. Anim. Sci.  88:258-274</t>
  </si>
  <si>
    <t>Corn steep liquor</t>
  </si>
  <si>
    <t>Supplement assumed to be 80% ground corn</t>
  </si>
  <si>
    <t>Hales et al. (2010)</t>
  </si>
  <si>
    <t>McDaniel et al. (2024)</t>
  </si>
  <si>
    <t>Appl. Anim. Sci.  40:269-278</t>
  </si>
  <si>
    <t>J. Anim. Sci. 88:1135-1147</t>
  </si>
  <si>
    <t>Niwa et al. (2025)</t>
  </si>
  <si>
    <t>J. Anim. Phyisol. Anim. Nutr.  109:551-559</t>
  </si>
  <si>
    <t>Toseti et al. (2020)</t>
  </si>
  <si>
    <t>Anim. Feed Sci. Technol.  269:114643</t>
  </si>
  <si>
    <t>Swanson et al. (2017)</t>
  </si>
  <si>
    <t>J. Anim. Sci.  95:1325-1334</t>
  </si>
  <si>
    <t>Word et al. (2024)</t>
  </si>
  <si>
    <t>Appl. Anim. Sci.  40:260-268</t>
  </si>
  <si>
    <t>Yang et al. (2012)</t>
  </si>
  <si>
    <t>J. Anim. Sci.  90:1301-1310</t>
  </si>
  <si>
    <t>ALF-6</t>
  </si>
  <si>
    <t>ALF-10</t>
  </si>
  <si>
    <t>Hales et al. (2010) - J. Anim. Sci. 88:1135-1147</t>
  </si>
  <si>
    <t>283-6</t>
  </si>
  <si>
    <t>283-10</t>
  </si>
  <si>
    <t>335-6</t>
  </si>
  <si>
    <t>335-10</t>
  </si>
  <si>
    <t>Supplement was 27.841% cottonseed meal</t>
  </si>
  <si>
    <t>RNDF- 4.5</t>
  </si>
  <si>
    <t>RNDF-6</t>
  </si>
  <si>
    <t>RNDF-3</t>
  </si>
  <si>
    <t>McDaniel et al. (2024) - Appl. Anim. Sci.  40:269-278</t>
  </si>
  <si>
    <t>Values for all components were reported in the paper</t>
  </si>
  <si>
    <t>Niwa et al. (2025) - J. Anim. Phyisol. Anim. Nutr.  109:551-559</t>
  </si>
  <si>
    <t>9.5NDF</t>
  </si>
  <si>
    <t>5.5NDF</t>
  </si>
  <si>
    <t>2.5NDF</t>
  </si>
  <si>
    <t>0NDF</t>
  </si>
  <si>
    <t>Cottonseed cake</t>
  </si>
  <si>
    <t>Mineral</t>
  </si>
  <si>
    <t>Assumed NFC reported in the paper was equal to starch</t>
  </si>
  <si>
    <t>Assumed cottonseed cake had 85.6% of the NE values of cottonseed meal (based on Feedipedia data for digestible energy)</t>
  </si>
  <si>
    <t>ALF</t>
  </si>
  <si>
    <t>CSIL</t>
  </si>
  <si>
    <t>WS</t>
  </si>
  <si>
    <t>CSTOV</t>
  </si>
  <si>
    <t>5H</t>
  </si>
  <si>
    <t>10H</t>
  </si>
  <si>
    <t>15H</t>
  </si>
  <si>
    <t>20H</t>
  </si>
  <si>
    <t>Swanson et al. (2017) - J. Anim. Sci.  95:1325-1334</t>
  </si>
  <si>
    <t>Wheat straw</t>
  </si>
  <si>
    <t>Corn condensed dist. sol.</t>
  </si>
  <si>
    <t>Concentrated sep. byprod.</t>
  </si>
  <si>
    <t>Corn DDGS</t>
  </si>
  <si>
    <t>Grass/legume hay</t>
  </si>
  <si>
    <t>FBP</t>
  </si>
  <si>
    <t>FBP_Per</t>
  </si>
  <si>
    <t>FBP, %</t>
  </si>
  <si>
    <t>Fibrous Byproduct</t>
  </si>
  <si>
    <t>Toseti et al. (2020) - Anim. Feed Sci. Technol.  269:114643</t>
  </si>
  <si>
    <t>CS</t>
  </si>
  <si>
    <t>SB</t>
  </si>
  <si>
    <t>Values for all dietary components were reported in the paper</t>
  </si>
  <si>
    <t>Sugarcane bagasse NDF value from Feedipedia</t>
  </si>
  <si>
    <t>7TYL</t>
  </si>
  <si>
    <t>7NTYL</t>
  </si>
  <si>
    <t>13NTYL</t>
  </si>
  <si>
    <t>19NTYL</t>
  </si>
  <si>
    <t>DDGS/WDGS/WCGF</t>
  </si>
  <si>
    <t>Assumed Sweet Bran Plus was 95% Sweet Bran Wet Corn Gluten Feed</t>
  </si>
  <si>
    <t>Word et al. (2024) - Appl. Anim. Sci.  40:260-268</t>
  </si>
  <si>
    <t>Wet DGS</t>
  </si>
  <si>
    <t>Sweet Bran Plus</t>
  </si>
  <si>
    <t>Ground corn stalks</t>
  </si>
  <si>
    <t>Glycerin</t>
  </si>
  <si>
    <t>25DDGS</t>
  </si>
  <si>
    <t>30DDGS</t>
  </si>
  <si>
    <t>35DDGS</t>
  </si>
  <si>
    <t>Yang et al. (2012) - J. Anim. Sci.  90:1301-1310</t>
  </si>
  <si>
    <t>Calculated NEm from tabular NEg reported in paper (NEg = 0.877*NEm - 0.41)</t>
  </si>
  <si>
    <t>Wheat DDGS</t>
  </si>
  <si>
    <t>Terry et al. (2025)</t>
  </si>
  <si>
    <t>J. Anim Sci.  103, skae392</t>
  </si>
  <si>
    <t>DR-L</t>
  </si>
  <si>
    <t>DR-H</t>
  </si>
  <si>
    <t>SR-L</t>
  </si>
  <si>
    <t>SR-H</t>
  </si>
  <si>
    <t>Terry et al. (2025) - J. Anim Sci.  103, skae392</t>
  </si>
  <si>
    <t>Barley straw</t>
  </si>
  <si>
    <t>Dry-rolled barley</t>
  </si>
  <si>
    <t>Steam-rolled barley</t>
  </si>
  <si>
    <t>SR Barley</t>
  </si>
  <si>
    <t>Ground barley</t>
  </si>
  <si>
    <t>Canola meal</t>
  </si>
  <si>
    <t>GF_SEM</t>
  </si>
  <si>
    <t>Farran et al. (2006)</t>
  </si>
  <si>
    <t>Roughage Concentration and Feedlot Performance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</si>
</sst>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/>
    <xf numFmtId="0" fontId="5" fillId="0" borderId="1" xfId="0" applyFont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3" borderId="0" xfId="0" applyFill="1" applyAlignment="1">
      <alignment horizontal="center"/>
    </xf>
    <xf numFmtId="0" fontId="0" fillId="3" borderId="0" xfId="0" applyFill="1"/>
    <xf numFmtId="2" fontId="0" fillId="0" borderId="3" xfId="0" applyNumberFormat="1" applyBorder="1" applyAlignment="1">
      <alignment horizontal="center"/>
    </xf>
    <xf numFmtId="2" fontId="4" fillId="2" borderId="0" xfId="0" applyNumberFormat="1" applyFont="1" applyFill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2" fontId="0" fillId="0" borderId="0" xfId="0" applyNumberFormat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4" borderId="1" xfId="0" applyFill="1" applyBorder="1" applyAlignment="1">
      <alignment horizontal="center"/>
    </xf>
    <xf numFmtId="0" fontId="0" fillId="4" borderId="0" xfId="0" applyFill="1"/>
    <xf numFmtId="164" fontId="4" fillId="0" borderId="0" xfId="0" applyNumberFormat="1" applyFont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/>
    </xf>
    <xf numFmtId="165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7" fillId="0" borderId="0" xfId="0" applyFont="1"/>
    <xf numFmtId="0" fontId="0" fillId="0" borderId="2" xfId="0" applyBorder="1"/>
    <xf numFmtId="166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/>
    </xf>
    <xf numFmtId="0" fontId="1" fillId="0" borderId="0" xfId="0" applyFont="1"/>
    <xf numFmtId="0" fontId="0" fillId="3" borderId="1" xfId="0" applyFill="1" applyBorder="1"/>
    <xf numFmtId="1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2" fontId="0" fillId="0" borderId="0" xfId="0" applyNumberFormat="1"/>
    <xf numFmtId="0" fontId="0" fillId="4" borderId="0" xfId="0" applyFill="1" applyAlignment="1">
      <alignment horizontal="center"/>
    </xf>
    <xf numFmtId="0" fontId="7" fillId="4" borderId="0" xfId="0" applyFont="1" applyFill="1"/>
    <xf numFmtId="0" fontId="4" fillId="0" borderId="0" xfId="0" applyFont="1" applyAlignment="1">
      <alignment horizontal="center"/>
    </xf>
    <xf numFmtId="0" fontId="8" fillId="0" borderId="0" xfId="0" applyFont="1"/>
    <xf numFmtId="0" fontId="5" fillId="0" borderId="0" xfId="0" applyFont="1" applyAlignment="1">
      <alignment horizontal="left"/>
    </xf>
    <xf numFmtId="2" fontId="4" fillId="3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9E886-DCD5-4C59-ADBE-DCE1B3A12819}">
  <dimension ref="A1:AO130"/>
  <sheetViews>
    <sheetView tabSelected="1" workbookViewId="0"/>
  </sheetViews>
  <sheetFormatPr defaultRowHeight="15" x14ac:dyDescent="0.25"/>
  <cols>
    <col min="1" max="1" width="32.140625" style="2" customWidth="1"/>
    <col min="2" max="2" width="38.7109375" style="2" customWidth="1"/>
    <col min="3" max="3" width="9.140625" style="2"/>
    <col min="4" max="4" width="19.85546875" style="2" customWidth="1"/>
    <col min="5" max="5" width="14.42578125" style="2" customWidth="1"/>
    <col min="6" max="6" width="13.28515625" style="2" customWidth="1"/>
    <col min="7" max="7" width="14.28515625" style="2" customWidth="1"/>
    <col min="8" max="8" width="10.5703125" style="2" customWidth="1"/>
    <col min="9" max="9" width="14.42578125" style="2" customWidth="1"/>
    <col min="10" max="10" width="10.85546875" style="2" customWidth="1"/>
    <col min="11" max="12" width="14" style="2" customWidth="1"/>
    <col min="13" max="13" width="12" style="2" customWidth="1"/>
    <col min="14" max="14" width="12.5703125" style="2" customWidth="1"/>
    <col min="15" max="20" width="9.140625" style="2"/>
    <col min="21" max="21" width="12.7109375" style="2" customWidth="1"/>
    <col min="22" max="22" width="20" style="2" customWidth="1"/>
    <col min="23" max="23" width="19" style="2" customWidth="1"/>
    <col min="24" max="24" width="12.85546875" style="2" customWidth="1"/>
    <col min="25" max="25" width="19.28515625" style="2" customWidth="1"/>
    <col min="26" max="27" width="11.5703125" style="2" bestFit="1" customWidth="1"/>
    <col min="28" max="28" width="12.5703125" style="2" customWidth="1"/>
    <col min="29" max="29" width="13" style="2" customWidth="1"/>
    <col min="30" max="30" width="10.42578125" style="2" customWidth="1"/>
    <col min="31" max="31" width="13.5703125" style="2" customWidth="1"/>
    <col min="32" max="32" width="15.42578125" style="2" customWidth="1"/>
    <col min="33" max="38" width="9.140625" style="2"/>
    <col min="39" max="40" width="9.140625" style="3"/>
    <col min="41" max="16384" width="9.140625" style="4"/>
  </cols>
  <sheetData>
    <row r="1" spans="1:41" x14ac:dyDescent="0.25">
      <c r="A1" s="1" t="s">
        <v>363</v>
      </c>
      <c r="AM1" s="2"/>
      <c r="AO1" s="3"/>
    </row>
    <row r="2" spans="1:41" x14ac:dyDescent="0.25">
      <c r="C2" s="45" t="s">
        <v>214</v>
      </c>
      <c r="D2" s="44"/>
      <c r="E2" s="44"/>
      <c r="F2" s="44"/>
      <c r="V2" s="9" t="s">
        <v>46</v>
      </c>
      <c r="AM2" s="2"/>
      <c r="AO2" s="3"/>
    </row>
    <row r="3" spans="1:41" x14ac:dyDescent="0.25">
      <c r="AM3" s="2"/>
      <c r="AO3" s="3"/>
    </row>
    <row r="4" spans="1:41" x14ac:dyDescent="0.25">
      <c r="A4" s="5" t="s">
        <v>2</v>
      </c>
      <c r="B4" s="5" t="s">
        <v>1</v>
      </c>
      <c r="C4" s="5" t="s">
        <v>3</v>
      </c>
      <c r="D4" s="5" t="s">
        <v>4</v>
      </c>
      <c r="E4" s="5"/>
      <c r="F4" s="5"/>
      <c r="G4" s="5" t="s">
        <v>47</v>
      </c>
      <c r="H4" s="5" t="s">
        <v>5</v>
      </c>
      <c r="I4" s="5" t="s">
        <v>54</v>
      </c>
      <c r="J4" s="5" t="s">
        <v>6</v>
      </c>
      <c r="K4" s="5" t="s">
        <v>55</v>
      </c>
      <c r="L4" s="5" t="s">
        <v>77</v>
      </c>
      <c r="M4" s="5" t="s">
        <v>78</v>
      </c>
      <c r="N4" s="5" t="s">
        <v>23</v>
      </c>
      <c r="O4" s="5" t="s">
        <v>7</v>
      </c>
      <c r="P4" s="5" t="s">
        <v>49</v>
      </c>
      <c r="Q4" s="5" t="s">
        <v>8</v>
      </c>
      <c r="R4" s="5" t="s">
        <v>50</v>
      </c>
      <c r="S4" s="5" t="s">
        <v>9</v>
      </c>
      <c r="T4" s="5" t="s">
        <v>51</v>
      </c>
      <c r="U4" s="5" t="s">
        <v>11</v>
      </c>
      <c r="V4" s="5" t="s">
        <v>12</v>
      </c>
      <c r="W4" s="5" t="s">
        <v>325</v>
      </c>
      <c r="X4" s="5" t="s">
        <v>324</v>
      </c>
      <c r="Y4" s="5" t="s">
        <v>13</v>
      </c>
      <c r="Z4" s="5" t="s">
        <v>14</v>
      </c>
      <c r="AA4" s="5" t="s">
        <v>15</v>
      </c>
      <c r="AB4" s="5" t="s">
        <v>10</v>
      </c>
      <c r="AC4" s="5" t="s">
        <v>16</v>
      </c>
      <c r="AD4" s="5" t="s">
        <v>17</v>
      </c>
      <c r="AE4" s="5" t="s">
        <v>58</v>
      </c>
      <c r="AF4" s="5" t="s">
        <v>59</v>
      </c>
      <c r="AM4" s="2"/>
      <c r="AO4" s="3"/>
    </row>
    <row r="5" spans="1:41" x14ac:dyDescent="0.25">
      <c r="A5" s="6" t="s">
        <v>33</v>
      </c>
      <c r="B5" s="6" t="s">
        <v>18</v>
      </c>
      <c r="C5" s="6" t="s">
        <v>0</v>
      </c>
      <c r="D5" s="6" t="s">
        <v>19</v>
      </c>
      <c r="E5" s="6" t="s">
        <v>73</v>
      </c>
      <c r="F5" s="6" t="s">
        <v>75</v>
      </c>
      <c r="G5" s="6" t="s">
        <v>48</v>
      </c>
      <c r="H5" s="6" t="s">
        <v>20</v>
      </c>
      <c r="I5" s="6" t="s">
        <v>56</v>
      </c>
      <c r="J5" s="6" t="s">
        <v>21</v>
      </c>
      <c r="K5" s="6" t="s">
        <v>57</v>
      </c>
      <c r="L5" s="6" t="s">
        <v>77</v>
      </c>
      <c r="M5" s="6" t="s">
        <v>125</v>
      </c>
      <c r="N5" s="6" t="s">
        <v>24</v>
      </c>
      <c r="O5" s="6" t="s">
        <v>7</v>
      </c>
      <c r="P5" s="6" t="s">
        <v>52</v>
      </c>
      <c r="Q5" s="6" t="s">
        <v>8</v>
      </c>
      <c r="R5" s="6" t="s">
        <v>53</v>
      </c>
      <c r="S5" s="6" t="s">
        <v>22</v>
      </c>
      <c r="T5" s="6" t="s">
        <v>361</v>
      </c>
      <c r="U5" s="6" t="s">
        <v>25</v>
      </c>
      <c r="V5" s="6" t="s">
        <v>26</v>
      </c>
      <c r="W5" s="6" t="s">
        <v>322</v>
      </c>
      <c r="X5" s="6" t="s">
        <v>323</v>
      </c>
      <c r="Y5" s="6" t="s">
        <v>27</v>
      </c>
      <c r="Z5" s="6" t="s">
        <v>28</v>
      </c>
      <c r="AA5" s="6" t="s">
        <v>29</v>
      </c>
      <c r="AB5" s="6" t="s">
        <v>30</v>
      </c>
      <c r="AC5" s="6" t="s">
        <v>31</v>
      </c>
      <c r="AD5" s="6" t="s">
        <v>32</v>
      </c>
      <c r="AE5" s="6" t="s">
        <v>60</v>
      </c>
      <c r="AF5" s="5" t="s">
        <v>61</v>
      </c>
      <c r="AM5" s="2"/>
      <c r="AO5" s="3"/>
    </row>
    <row r="6" spans="1:41" x14ac:dyDescent="0.25">
      <c r="A6" s="2" t="s">
        <v>158</v>
      </c>
      <c r="B6" s="2" t="s">
        <v>34</v>
      </c>
      <c r="C6" s="2">
        <v>1</v>
      </c>
      <c r="D6" s="2" t="s">
        <v>35</v>
      </c>
      <c r="E6" s="2" t="s">
        <v>74</v>
      </c>
      <c r="F6" s="2" t="s">
        <v>76</v>
      </c>
      <c r="G6" s="2">
        <v>5</v>
      </c>
      <c r="H6" s="2">
        <v>347</v>
      </c>
      <c r="I6" s="28">
        <v>1</v>
      </c>
      <c r="J6" s="2">
        <v>620</v>
      </c>
      <c r="K6" s="28">
        <v>7</v>
      </c>
      <c r="L6" s="2">
        <v>391</v>
      </c>
      <c r="M6" s="28">
        <v>5</v>
      </c>
      <c r="N6" s="2">
        <v>139</v>
      </c>
      <c r="O6" s="20">
        <v>10.1</v>
      </c>
      <c r="P6" s="33">
        <v>0.2</v>
      </c>
      <c r="Q6" s="2">
        <v>1.97</v>
      </c>
      <c r="R6" s="20">
        <v>0.01</v>
      </c>
      <c r="S6" s="33">
        <v>0.19500000000000001</v>
      </c>
      <c r="T6" s="39">
        <v>2E-3</v>
      </c>
      <c r="U6" s="28">
        <v>0</v>
      </c>
      <c r="V6" s="20">
        <v>0</v>
      </c>
      <c r="W6" s="2" t="s">
        <v>42</v>
      </c>
      <c r="X6" s="20">
        <v>30</v>
      </c>
      <c r="Y6" s="19">
        <v>31.52</v>
      </c>
      <c r="Z6" s="19">
        <v>2.2588437999999997</v>
      </c>
      <c r="AA6" s="19">
        <v>1.5694265999999999</v>
      </c>
      <c r="AB6" s="20">
        <v>21</v>
      </c>
      <c r="AC6" s="29">
        <v>50.909754800000002</v>
      </c>
      <c r="AD6" s="28">
        <v>16.399999999999999</v>
      </c>
      <c r="AE6" s="20">
        <f>U6*V6/100</f>
        <v>0</v>
      </c>
      <c r="AF6" s="19">
        <f>X6*Y6/100</f>
        <v>9.4559999999999995</v>
      </c>
      <c r="AM6" s="2"/>
      <c r="AO6" s="3"/>
    </row>
    <row r="7" spans="1:41" x14ac:dyDescent="0.25">
      <c r="A7" s="2" t="s">
        <v>158</v>
      </c>
      <c r="B7" s="2" t="s">
        <v>34</v>
      </c>
      <c r="C7" s="2">
        <v>1</v>
      </c>
      <c r="D7" s="2" t="s">
        <v>36</v>
      </c>
      <c r="E7" s="2" t="s">
        <v>74</v>
      </c>
      <c r="F7" s="2" t="s">
        <v>76</v>
      </c>
      <c r="G7" s="2">
        <v>5</v>
      </c>
      <c r="H7" s="2">
        <v>347</v>
      </c>
      <c r="I7" s="28">
        <v>1</v>
      </c>
      <c r="J7" s="2">
        <v>635</v>
      </c>
      <c r="K7" s="28">
        <v>7</v>
      </c>
      <c r="L7" s="2">
        <v>400</v>
      </c>
      <c r="M7" s="28">
        <v>5</v>
      </c>
      <c r="N7" s="2">
        <v>139</v>
      </c>
      <c r="O7" s="20">
        <v>11.1</v>
      </c>
      <c r="P7" s="33">
        <v>0.2</v>
      </c>
      <c r="Q7" s="2">
        <v>2.0699999999999998</v>
      </c>
      <c r="R7" s="20">
        <v>0.01</v>
      </c>
      <c r="S7" s="33">
        <v>0.186</v>
      </c>
      <c r="T7" s="39">
        <v>2E-3</v>
      </c>
      <c r="U7" s="28">
        <v>4</v>
      </c>
      <c r="V7" s="20">
        <v>61.1</v>
      </c>
      <c r="W7" s="2" t="s">
        <v>42</v>
      </c>
      <c r="X7" s="20">
        <v>30</v>
      </c>
      <c r="Y7" s="19">
        <v>31.52</v>
      </c>
      <c r="Z7" s="19">
        <v>2.2164438</v>
      </c>
      <c r="AA7" s="19">
        <v>1.5320266000000005</v>
      </c>
      <c r="AB7" s="20">
        <v>23.3</v>
      </c>
      <c r="AC7" s="29">
        <v>48.161154800000006</v>
      </c>
      <c r="AD7" s="28">
        <v>16.7</v>
      </c>
      <c r="AE7" s="20">
        <f t="shared" ref="AE7:AE29" si="0">U7*V7/100</f>
        <v>2.444</v>
      </c>
      <c r="AF7" s="19">
        <f t="shared" ref="AF7:AF29" si="1">X7*Y7/100</f>
        <v>9.4559999999999995</v>
      </c>
      <c r="AM7" s="2"/>
      <c r="AO7" s="3"/>
    </row>
    <row r="8" spans="1:41" x14ac:dyDescent="0.25">
      <c r="A8" s="2" t="s">
        <v>158</v>
      </c>
      <c r="B8" s="2" t="s">
        <v>34</v>
      </c>
      <c r="C8" s="2">
        <v>1</v>
      </c>
      <c r="D8" s="2" t="s">
        <v>37</v>
      </c>
      <c r="E8" s="2" t="s">
        <v>74</v>
      </c>
      <c r="F8" s="2" t="s">
        <v>76</v>
      </c>
      <c r="G8" s="2">
        <v>5</v>
      </c>
      <c r="H8" s="2">
        <v>347</v>
      </c>
      <c r="I8" s="28">
        <v>1</v>
      </c>
      <c r="J8" s="2">
        <v>633</v>
      </c>
      <c r="K8" s="28">
        <v>7</v>
      </c>
      <c r="L8" s="2">
        <v>399</v>
      </c>
      <c r="M8" s="28">
        <v>5</v>
      </c>
      <c r="N8" s="2">
        <v>139</v>
      </c>
      <c r="O8" s="20">
        <v>11</v>
      </c>
      <c r="P8" s="33">
        <v>0.2</v>
      </c>
      <c r="Q8" s="2">
        <v>2.06</v>
      </c>
      <c r="R8" s="20">
        <v>0.01</v>
      </c>
      <c r="S8" s="33">
        <v>0.186</v>
      </c>
      <c r="T8" s="39">
        <v>2E-3</v>
      </c>
      <c r="U8" s="28">
        <v>6.14</v>
      </c>
      <c r="V8" s="20">
        <v>43.3</v>
      </c>
      <c r="W8" s="2" t="s">
        <v>42</v>
      </c>
      <c r="X8" s="20">
        <v>30</v>
      </c>
      <c r="Y8" s="19">
        <v>31.52</v>
      </c>
      <c r="Z8" s="19">
        <v>2.2189338000000003</v>
      </c>
      <c r="AA8" s="19">
        <v>1.5347355999999999</v>
      </c>
      <c r="AB8" s="20">
        <v>23.4</v>
      </c>
      <c r="AC8" s="29">
        <v>48.508707800000003</v>
      </c>
      <c r="AD8" s="28">
        <v>16.3</v>
      </c>
      <c r="AE8" s="20">
        <f t="shared" si="0"/>
        <v>2.6586199999999995</v>
      </c>
      <c r="AF8" s="19">
        <f t="shared" si="1"/>
        <v>9.4559999999999995</v>
      </c>
      <c r="AM8" s="2"/>
      <c r="AO8" s="3"/>
    </row>
    <row r="9" spans="1:41" x14ac:dyDescent="0.25">
      <c r="A9" s="2" t="s">
        <v>158</v>
      </c>
      <c r="B9" s="2" t="s">
        <v>34</v>
      </c>
      <c r="C9" s="2">
        <v>1</v>
      </c>
      <c r="D9" s="2" t="s">
        <v>38</v>
      </c>
      <c r="E9" s="2" t="s">
        <v>74</v>
      </c>
      <c r="F9" s="2" t="s">
        <v>76</v>
      </c>
      <c r="G9" s="2">
        <v>5</v>
      </c>
      <c r="H9" s="2">
        <v>348</v>
      </c>
      <c r="I9" s="28">
        <v>1</v>
      </c>
      <c r="J9" s="2">
        <v>651</v>
      </c>
      <c r="K9" s="28">
        <v>7</v>
      </c>
      <c r="L9" s="2">
        <v>410</v>
      </c>
      <c r="M9" s="28">
        <v>5</v>
      </c>
      <c r="N9" s="2">
        <v>139</v>
      </c>
      <c r="O9" s="20">
        <v>11.3</v>
      </c>
      <c r="P9" s="33">
        <v>0.2</v>
      </c>
      <c r="Q9" s="2">
        <v>2.1800000000000002</v>
      </c>
      <c r="R9" s="20">
        <v>0.01</v>
      </c>
      <c r="S9" s="33">
        <v>0.192</v>
      </c>
      <c r="T9" s="39">
        <v>2E-3</v>
      </c>
      <c r="U9" s="28">
        <v>3.04</v>
      </c>
      <c r="V9" s="20">
        <v>75.599999999999994</v>
      </c>
      <c r="W9" s="2" t="s">
        <v>42</v>
      </c>
      <c r="X9" s="20">
        <v>30</v>
      </c>
      <c r="Y9" s="19">
        <v>31.52</v>
      </c>
      <c r="Z9" s="19">
        <v>2.2238838000000003</v>
      </c>
      <c r="AA9" s="19">
        <v>1.5385706000000001</v>
      </c>
      <c r="AB9" s="20">
        <v>23.3</v>
      </c>
      <c r="AC9" s="29">
        <v>49.058850800000009</v>
      </c>
      <c r="AD9" s="28">
        <v>16.3</v>
      </c>
      <c r="AE9" s="20">
        <f t="shared" si="0"/>
        <v>2.2982399999999998</v>
      </c>
      <c r="AF9" s="19">
        <f t="shared" si="1"/>
        <v>9.4559999999999995</v>
      </c>
      <c r="AM9" s="2"/>
      <c r="AO9" s="3"/>
    </row>
    <row r="10" spans="1:41" x14ac:dyDescent="0.25">
      <c r="A10" s="2" t="s">
        <v>158</v>
      </c>
      <c r="B10" s="2" t="s">
        <v>34</v>
      </c>
      <c r="C10" s="2">
        <v>1</v>
      </c>
      <c r="D10" s="2" t="s">
        <v>39</v>
      </c>
      <c r="E10" s="2" t="s">
        <v>74</v>
      </c>
      <c r="F10" s="2" t="s">
        <v>76</v>
      </c>
      <c r="G10" s="2">
        <v>5</v>
      </c>
      <c r="H10" s="2">
        <v>347</v>
      </c>
      <c r="I10" s="28">
        <v>1</v>
      </c>
      <c r="J10" s="2">
        <v>648</v>
      </c>
      <c r="K10" s="28">
        <v>7</v>
      </c>
      <c r="L10" s="2">
        <v>408</v>
      </c>
      <c r="M10" s="28">
        <v>5</v>
      </c>
      <c r="N10" s="2">
        <v>139</v>
      </c>
      <c r="O10" s="20">
        <v>11.7</v>
      </c>
      <c r="P10" s="33">
        <v>0.2</v>
      </c>
      <c r="Q10" s="2">
        <v>2.16</v>
      </c>
      <c r="R10" s="20">
        <v>0.01</v>
      </c>
      <c r="S10" s="33">
        <v>0.185</v>
      </c>
      <c r="T10" s="39">
        <v>2E-3</v>
      </c>
      <c r="U10" s="28">
        <v>8</v>
      </c>
      <c r="V10" s="20">
        <v>61.1</v>
      </c>
      <c r="W10" s="2" t="s">
        <v>42</v>
      </c>
      <c r="X10" s="20">
        <v>30</v>
      </c>
      <c r="Y10" s="19">
        <v>31.52</v>
      </c>
      <c r="Z10" s="19">
        <v>2.1740437999999997</v>
      </c>
      <c r="AA10" s="19">
        <v>1.4946265999999999</v>
      </c>
      <c r="AB10" s="20">
        <v>25.4</v>
      </c>
      <c r="AC10" s="29">
        <v>45.412554800000009</v>
      </c>
      <c r="AD10" s="28">
        <v>17</v>
      </c>
      <c r="AE10" s="20">
        <f t="shared" si="0"/>
        <v>4.8879999999999999</v>
      </c>
      <c r="AF10" s="19">
        <f t="shared" si="1"/>
        <v>9.4559999999999995</v>
      </c>
      <c r="AM10" s="2"/>
      <c r="AO10" s="3"/>
    </row>
    <row r="11" spans="1:41" x14ac:dyDescent="0.25">
      <c r="A11" s="2" t="s">
        <v>158</v>
      </c>
      <c r="B11" s="2" t="s">
        <v>34</v>
      </c>
      <c r="C11" s="2">
        <v>1</v>
      </c>
      <c r="D11" s="2" t="s">
        <v>40</v>
      </c>
      <c r="E11" s="2" t="s">
        <v>74</v>
      </c>
      <c r="F11" s="2" t="s">
        <v>76</v>
      </c>
      <c r="G11" s="2">
        <v>5</v>
      </c>
      <c r="H11" s="2">
        <v>349</v>
      </c>
      <c r="I11" s="28">
        <v>1</v>
      </c>
      <c r="J11" s="2">
        <v>646</v>
      </c>
      <c r="K11" s="28">
        <v>7</v>
      </c>
      <c r="L11" s="2">
        <v>407</v>
      </c>
      <c r="M11" s="28">
        <v>5</v>
      </c>
      <c r="N11" s="2">
        <v>139</v>
      </c>
      <c r="O11" s="20">
        <v>11.5</v>
      </c>
      <c r="P11" s="33">
        <v>0.2</v>
      </c>
      <c r="Q11" s="2">
        <v>2.16</v>
      </c>
      <c r="R11" s="20">
        <v>0.01</v>
      </c>
      <c r="S11" s="33">
        <v>0.188</v>
      </c>
      <c r="T11" s="39">
        <v>2E-3</v>
      </c>
      <c r="U11" s="28">
        <v>12.26</v>
      </c>
      <c r="V11" s="20">
        <v>43.3</v>
      </c>
      <c r="W11" s="2" t="s">
        <v>42</v>
      </c>
      <c r="X11" s="20">
        <v>30</v>
      </c>
      <c r="Y11" s="19">
        <v>31.52</v>
      </c>
      <c r="Z11" s="19">
        <v>2.1791537999999999</v>
      </c>
      <c r="AA11" s="19">
        <v>1.5001576000000001</v>
      </c>
      <c r="AB11" s="20">
        <v>25.3</v>
      </c>
      <c r="AC11" s="29">
        <v>46.115481800000005</v>
      </c>
      <c r="AD11" s="28">
        <v>16.3</v>
      </c>
      <c r="AE11" s="20">
        <f t="shared" si="0"/>
        <v>5.3085799999999992</v>
      </c>
      <c r="AF11" s="19">
        <f t="shared" si="1"/>
        <v>9.4559999999999995</v>
      </c>
      <c r="AM11" s="2"/>
      <c r="AO11" s="3"/>
    </row>
    <row r="12" spans="1:41" x14ac:dyDescent="0.25">
      <c r="A12" s="2" t="s">
        <v>158</v>
      </c>
      <c r="B12" s="2" t="s">
        <v>34</v>
      </c>
      <c r="C12" s="2">
        <v>1</v>
      </c>
      <c r="D12" s="2" t="s">
        <v>41</v>
      </c>
      <c r="E12" s="2" t="s">
        <v>74</v>
      </c>
      <c r="F12" s="2" t="s">
        <v>76</v>
      </c>
      <c r="G12" s="2">
        <v>5</v>
      </c>
      <c r="H12" s="2">
        <v>347</v>
      </c>
      <c r="I12" s="28">
        <v>1</v>
      </c>
      <c r="J12" s="2">
        <v>650</v>
      </c>
      <c r="K12" s="28">
        <v>7</v>
      </c>
      <c r="L12" s="2">
        <v>409</v>
      </c>
      <c r="M12" s="28">
        <v>5</v>
      </c>
      <c r="N12" s="2">
        <v>139</v>
      </c>
      <c r="O12" s="20">
        <v>11.6</v>
      </c>
      <c r="P12" s="33">
        <v>0.2</v>
      </c>
      <c r="Q12" s="2">
        <v>2.19</v>
      </c>
      <c r="R12" s="20">
        <v>0.01</v>
      </c>
      <c r="S12" s="33">
        <v>0.188</v>
      </c>
      <c r="T12" s="39">
        <v>2E-3</v>
      </c>
      <c r="U12" s="28">
        <v>6.08</v>
      </c>
      <c r="V12" s="20">
        <v>75.599999999999994</v>
      </c>
      <c r="W12" s="2" t="s">
        <v>42</v>
      </c>
      <c r="X12" s="20">
        <v>30</v>
      </c>
      <c r="Y12" s="19">
        <v>31.52</v>
      </c>
      <c r="Z12" s="19">
        <v>2.1889237999999995</v>
      </c>
      <c r="AA12" s="19">
        <v>1.5077145999999999</v>
      </c>
      <c r="AB12" s="20">
        <v>25.3</v>
      </c>
      <c r="AC12" s="29">
        <v>47.207946800000002</v>
      </c>
      <c r="AD12" s="28">
        <v>16.100000000000001</v>
      </c>
      <c r="AE12" s="20">
        <f t="shared" si="0"/>
        <v>4.5964799999999997</v>
      </c>
      <c r="AF12" s="19">
        <f t="shared" si="1"/>
        <v>9.4559999999999995</v>
      </c>
      <c r="AM12" s="2"/>
      <c r="AO12" s="3"/>
    </row>
    <row r="13" spans="1:41" x14ac:dyDescent="0.25">
      <c r="A13" s="2" t="s">
        <v>159</v>
      </c>
      <c r="B13" s="2" t="s">
        <v>79</v>
      </c>
      <c r="C13" s="2">
        <v>2</v>
      </c>
      <c r="D13" s="2" t="s">
        <v>82</v>
      </c>
      <c r="E13" s="2" t="s">
        <v>80</v>
      </c>
      <c r="F13" s="2" t="s">
        <v>81</v>
      </c>
      <c r="G13" s="2">
        <v>6</v>
      </c>
      <c r="H13" s="2">
        <v>451</v>
      </c>
      <c r="I13" s="28">
        <v>22.58</v>
      </c>
      <c r="J13" s="2">
        <v>505</v>
      </c>
      <c r="K13" s="2">
        <v>25.1</v>
      </c>
      <c r="L13" s="2">
        <v>279</v>
      </c>
      <c r="M13" s="2">
        <v>16.600000000000001</v>
      </c>
      <c r="N13" s="2">
        <v>70</v>
      </c>
      <c r="O13" s="20">
        <v>6.5</v>
      </c>
      <c r="P13" s="33">
        <v>0.44</v>
      </c>
      <c r="Q13" s="2">
        <v>0.77</v>
      </c>
      <c r="R13" s="20">
        <v>0.08</v>
      </c>
      <c r="S13" s="33">
        <v>0.11600000000000001</v>
      </c>
      <c r="T13" s="39">
        <v>8.0000000000000002E-3</v>
      </c>
      <c r="U13" s="28">
        <v>0</v>
      </c>
      <c r="V13" s="20">
        <v>67.8</v>
      </c>
      <c r="W13" s="2" t="s">
        <v>85</v>
      </c>
      <c r="X13" s="20">
        <v>0</v>
      </c>
      <c r="Y13" s="20">
        <v>0</v>
      </c>
      <c r="Z13" s="19">
        <v>2.0259999999999998</v>
      </c>
      <c r="AA13" s="19">
        <v>1.3625</v>
      </c>
      <c r="AB13" s="20">
        <v>13.6</v>
      </c>
      <c r="AC13" s="29">
        <v>63.881499999999996</v>
      </c>
      <c r="AD13" s="28">
        <v>14.5</v>
      </c>
      <c r="AE13" s="20">
        <f t="shared" si="0"/>
        <v>0</v>
      </c>
      <c r="AF13" s="20">
        <f t="shared" si="1"/>
        <v>0</v>
      </c>
      <c r="AM13" s="2"/>
      <c r="AO13" s="3"/>
    </row>
    <row r="14" spans="1:41" x14ac:dyDescent="0.25">
      <c r="A14" s="2" t="s">
        <v>159</v>
      </c>
      <c r="B14" s="2" t="s">
        <v>79</v>
      </c>
      <c r="C14" s="2">
        <v>2</v>
      </c>
      <c r="D14" s="2" t="s">
        <v>83</v>
      </c>
      <c r="E14" s="2" t="s">
        <v>80</v>
      </c>
      <c r="F14" s="2" t="s">
        <v>81</v>
      </c>
      <c r="G14" s="2">
        <v>6</v>
      </c>
      <c r="H14" s="2">
        <v>457</v>
      </c>
      <c r="I14" s="28">
        <v>22.58</v>
      </c>
      <c r="J14" s="2">
        <v>552</v>
      </c>
      <c r="K14" s="2">
        <v>25.1</v>
      </c>
      <c r="L14" s="2">
        <v>301</v>
      </c>
      <c r="M14" s="2">
        <v>16.600000000000001</v>
      </c>
      <c r="N14" s="2">
        <v>70</v>
      </c>
      <c r="O14" s="20">
        <v>8.1999999999999993</v>
      </c>
      <c r="P14" s="33">
        <v>0.44</v>
      </c>
      <c r="Q14" s="2">
        <v>1.41</v>
      </c>
      <c r="R14" s="20">
        <v>0.08</v>
      </c>
      <c r="S14" s="33">
        <v>0.16700000000000001</v>
      </c>
      <c r="T14" s="39">
        <v>8.0000000000000002E-3</v>
      </c>
      <c r="U14" s="28">
        <v>5</v>
      </c>
      <c r="V14" s="20">
        <v>67.8</v>
      </c>
      <c r="W14" s="2" t="s">
        <v>85</v>
      </c>
      <c r="X14" s="20">
        <v>0</v>
      </c>
      <c r="Y14" s="20">
        <v>0</v>
      </c>
      <c r="Z14" s="19">
        <v>1.9675</v>
      </c>
      <c r="AA14" s="19">
        <v>1.3105000000000002</v>
      </c>
      <c r="AB14" s="20">
        <v>17.3</v>
      </c>
      <c r="AC14" s="29">
        <v>60.577999999999996</v>
      </c>
      <c r="AD14" s="28">
        <v>14.6</v>
      </c>
      <c r="AE14" s="20">
        <f t="shared" si="0"/>
        <v>3.39</v>
      </c>
      <c r="AF14" s="20">
        <f t="shared" si="1"/>
        <v>0</v>
      </c>
      <c r="AM14" s="2"/>
      <c r="AO14" s="3"/>
    </row>
    <row r="15" spans="1:41" x14ac:dyDescent="0.25">
      <c r="A15" s="2" t="s">
        <v>159</v>
      </c>
      <c r="B15" s="2" t="s">
        <v>79</v>
      </c>
      <c r="C15" s="2">
        <v>2</v>
      </c>
      <c r="D15" s="2" t="s">
        <v>84</v>
      </c>
      <c r="E15" s="2" t="s">
        <v>80</v>
      </c>
      <c r="F15" s="2" t="s">
        <v>81</v>
      </c>
      <c r="G15" s="2">
        <v>6</v>
      </c>
      <c r="H15" s="2">
        <v>452</v>
      </c>
      <c r="I15" s="28">
        <v>22.58</v>
      </c>
      <c r="J15" s="2">
        <v>546</v>
      </c>
      <c r="K15" s="2">
        <v>25.1</v>
      </c>
      <c r="L15" s="2">
        <v>296</v>
      </c>
      <c r="M15" s="2">
        <v>16.600000000000001</v>
      </c>
      <c r="N15" s="2">
        <v>70</v>
      </c>
      <c r="O15" s="20">
        <v>9.4</v>
      </c>
      <c r="P15" s="33">
        <v>0.44</v>
      </c>
      <c r="Q15" s="2">
        <v>1.33</v>
      </c>
      <c r="R15" s="20">
        <v>0.08</v>
      </c>
      <c r="S15" s="33">
        <v>0.14099999999999999</v>
      </c>
      <c r="T15" s="39">
        <v>8.0000000000000002E-3</v>
      </c>
      <c r="U15" s="28">
        <v>12</v>
      </c>
      <c r="V15" s="20">
        <v>67.8</v>
      </c>
      <c r="W15" s="2" t="s">
        <v>85</v>
      </c>
      <c r="X15" s="20">
        <v>0</v>
      </c>
      <c r="Y15" s="20">
        <v>0</v>
      </c>
      <c r="Z15" s="19">
        <v>1.8855999999999999</v>
      </c>
      <c r="AA15" s="19">
        <v>1.2377</v>
      </c>
      <c r="AB15" s="20">
        <v>21</v>
      </c>
      <c r="AC15" s="29">
        <v>55.953099999999992</v>
      </c>
      <c r="AD15" s="28">
        <v>14.7</v>
      </c>
      <c r="AE15" s="20">
        <f t="shared" si="0"/>
        <v>8.1359999999999992</v>
      </c>
      <c r="AF15" s="20">
        <f t="shared" si="1"/>
        <v>0</v>
      </c>
      <c r="AM15" s="2"/>
      <c r="AO15" s="3"/>
    </row>
    <row r="16" spans="1:41" x14ac:dyDescent="0.25">
      <c r="A16" s="2" t="s">
        <v>160</v>
      </c>
      <c r="B16" s="2" t="s">
        <v>95</v>
      </c>
      <c r="C16" s="2">
        <v>3</v>
      </c>
      <c r="D16" s="2" t="s">
        <v>101</v>
      </c>
      <c r="E16" s="2" t="s">
        <v>99</v>
      </c>
      <c r="F16" s="2" t="s">
        <v>81</v>
      </c>
      <c r="G16" s="2">
        <v>4</v>
      </c>
      <c r="H16" s="2">
        <v>360</v>
      </c>
      <c r="I16" s="2">
        <v>19.5</v>
      </c>
      <c r="J16" s="2">
        <v>496</v>
      </c>
      <c r="K16" s="2">
        <v>13.1</v>
      </c>
      <c r="L16" s="2">
        <v>276</v>
      </c>
      <c r="M16" s="2">
        <v>7.96</v>
      </c>
      <c r="N16" s="2">
        <v>112</v>
      </c>
      <c r="O16" s="20">
        <v>8.2899999999999991</v>
      </c>
      <c r="P16" s="33">
        <v>0.26600000000000001</v>
      </c>
      <c r="Q16" s="2">
        <v>1.25</v>
      </c>
      <c r="R16" s="20">
        <v>0.05</v>
      </c>
      <c r="S16" s="33">
        <v>0.153</v>
      </c>
      <c r="T16" s="39">
        <v>7.0000000000000001E-3</v>
      </c>
      <c r="U16" s="28">
        <v>4.7</v>
      </c>
      <c r="V16" s="20">
        <v>85.9</v>
      </c>
      <c r="W16" s="2" t="s">
        <v>85</v>
      </c>
      <c r="X16" s="20">
        <v>0</v>
      </c>
      <c r="Y16" s="20">
        <v>0</v>
      </c>
      <c r="Z16" s="19">
        <v>2.0649999999999999</v>
      </c>
      <c r="AA16" s="19">
        <v>1.405</v>
      </c>
      <c r="AB16" s="20">
        <v>15.6</v>
      </c>
      <c r="AC16" s="29">
        <v>64.549219999999991</v>
      </c>
      <c r="AD16" s="28">
        <v>12.6</v>
      </c>
      <c r="AE16" s="20">
        <f t="shared" si="0"/>
        <v>4.0373000000000001</v>
      </c>
      <c r="AF16" s="20">
        <f t="shared" si="1"/>
        <v>0</v>
      </c>
      <c r="AM16" s="2"/>
      <c r="AO16" s="3"/>
    </row>
    <row r="17" spans="1:41" x14ac:dyDescent="0.25">
      <c r="A17" s="2" t="s">
        <v>160</v>
      </c>
      <c r="B17" s="2" t="s">
        <v>95</v>
      </c>
      <c r="C17" s="2">
        <v>3</v>
      </c>
      <c r="D17" s="2" t="s">
        <v>96</v>
      </c>
      <c r="E17" s="2" t="s">
        <v>99</v>
      </c>
      <c r="F17" s="2" t="s">
        <v>81</v>
      </c>
      <c r="G17" s="2">
        <v>4</v>
      </c>
      <c r="H17" s="2">
        <v>360</v>
      </c>
      <c r="I17" s="2">
        <v>19.5</v>
      </c>
      <c r="J17" s="2">
        <v>506</v>
      </c>
      <c r="K17" s="2">
        <v>13.1</v>
      </c>
      <c r="L17" s="2">
        <v>280</v>
      </c>
      <c r="M17" s="2">
        <v>7.96</v>
      </c>
      <c r="N17" s="2">
        <v>112</v>
      </c>
      <c r="O17" s="20">
        <v>9</v>
      </c>
      <c r="P17" s="33">
        <v>0.26600000000000001</v>
      </c>
      <c r="Q17" s="2">
        <v>1.34</v>
      </c>
      <c r="R17" s="20">
        <v>0.05</v>
      </c>
      <c r="S17" s="33">
        <v>0.153</v>
      </c>
      <c r="T17" s="39">
        <v>7.0000000000000001E-3</v>
      </c>
      <c r="U17" s="28">
        <v>8.1</v>
      </c>
      <c r="V17" s="20">
        <v>85.9</v>
      </c>
      <c r="W17" s="2" t="s">
        <v>85</v>
      </c>
      <c r="X17" s="20">
        <v>0</v>
      </c>
      <c r="Y17" s="20">
        <v>0</v>
      </c>
      <c r="Z17" s="19">
        <v>2.0149999999999997</v>
      </c>
      <c r="AA17" s="19">
        <v>1.3599999999999999</v>
      </c>
      <c r="AB17" s="20">
        <v>18.100000000000001</v>
      </c>
      <c r="AC17" s="29">
        <v>61.953620000000001</v>
      </c>
      <c r="AD17" s="28">
        <v>12.7</v>
      </c>
      <c r="AE17" s="20">
        <f t="shared" si="0"/>
        <v>6.9578999999999995</v>
      </c>
      <c r="AF17" s="20">
        <f t="shared" si="1"/>
        <v>0</v>
      </c>
      <c r="AM17" s="2"/>
      <c r="AO17" s="3"/>
    </row>
    <row r="18" spans="1:41" x14ac:dyDescent="0.25">
      <c r="A18" s="2" t="s">
        <v>160</v>
      </c>
      <c r="B18" s="2" t="s">
        <v>95</v>
      </c>
      <c r="C18" s="2">
        <v>3</v>
      </c>
      <c r="D18" s="2" t="s">
        <v>97</v>
      </c>
      <c r="E18" s="2" t="s">
        <v>99</v>
      </c>
      <c r="F18" s="2" t="s">
        <v>81</v>
      </c>
      <c r="G18" s="2">
        <v>4</v>
      </c>
      <c r="H18" s="2">
        <v>360</v>
      </c>
      <c r="I18" s="2">
        <v>19.5</v>
      </c>
      <c r="J18" s="2">
        <v>497</v>
      </c>
      <c r="K18" s="2">
        <v>13.1</v>
      </c>
      <c r="L18" s="2">
        <v>272</v>
      </c>
      <c r="M18" s="2">
        <v>7.96</v>
      </c>
      <c r="N18" s="2">
        <v>112</v>
      </c>
      <c r="O18" s="20">
        <v>8.8000000000000007</v>
      </c>
      <c r="P18" s="33">
        <v>0.26600000000000001</v>
      </c>
      <c r="Q18" s="2">
        <v>1.26</v>
      </c>
      <c r="R18" s="20">
        <v>0.05</v>
      </c>
      <c r="S18" s="33">
        <v>0.14599999999999999</v>
      </c>
      <c r="T18" s="39">
        <v>7.0000000000000001E-3</v>
      </c>
      <c r="U18" s="28">
        <v>11.6</v>
      </c>
      <c r="V18" s="20">
        <v>85.9</v>
      </c>
      <c r="W18" s="2" t="s">
        <v>85</v>
      </c>
      <c r="X18" s="20">
        <v>0</v>
      </c>
      <c r="Y18" s="20">
        <v>0</v>
      </c>
      <c r="Z18" s="19">
        <v>1.96</v>
      </c>
      <c r="AA18" s="19">
        <v>1.3149999999999999</v>
      </c>
      <c r="AB18" s="20">
        <v>20.700000000000003</v>
      </c>
      <c r="AC18" s="29">
        <v>59.283859999999997</v>
      </c>
      <c r="AD18" s="28">
        <v>12.6</v>
      </c>
      <c r="AE18" s="20">
        <f t="shared" si="0"/>
        <v>9.9644000000000013</v>
      </c>
      <c r="AF18" s="20">
        <f t="shared" si="1"/>
        <v>0</v>
      </c>
      <c r="AM18" s="2"/>
      <c r="AO18" s="3"/>
    </row>
    <row r="19" spans="1:41" x14ac:dyDescent="0.25">
      <c r="A19" s="2" t="s">
        <v>160</v>
      </c>
      <c r="B19" s="2" t="s">
        <v>95</v>
      </c>
      <c r="C19" s="2">
        <v>3</v>
      </c>
      <c r="D19" s="2" t="s">
        <v>98</v>
      </c>
      <c r="E19" s="2" t="s">
        <v>99</v>
      </c>
      <c r="F19" s="2" t="s">
        <v>81</v>
      </c>
      <c r="G19" s="2">
        <v>4</v>
      </c>
      <c r="H19" s="2">
        <v>360</v>
      </c>
      <c r="I19" s="2">
        <v>19.5</v>
      </c>
      <c r="J19" s="2">
        <v>503</v>
      </c>
      <c r="K19" s="2">
        <v>13.1</v>
      </c>
      <c r="L19" s="2">
        <v>277</v>
      </c>
      <c r="M19" s="2">
        <v>7.96</v>
      </c>
      <c r="N19" s="2">
        <v>112</v>
      </c>
      <c r="O19" s="20">
        <v>9.09</v>
      </c>
      <c r="P19" s="33">
        <v>0.26600000000000001</v>
      </c>
      <c r="Q19" s="2">
        <v>1.31</v>
      </c>
      <c r="R19" s="20">
        <v>0.05</v>
      </c>
      <c r="S19" s="33">
        <v>0.14899999999999999</v>
      </c>
      <c r="T19" s="39">
        <v>7.0000000000000001E-3</v>
      </c>
      <c r="U19" s="28">
        <v>15.1</v>
      </c>
      <c r="V19" s="20">
        <v>85.9</v>
      </c>
      <c r="W19" s="2" t="s">
        <v>85</v>
      </c>
      <c r="X19" s="20">
        <v>0</v>
      </c>
      <c r="Y19" s="20">
        <v>0</v>
      </c>
      <c r="Z19" s="19">
        <v>1.905</v>
      </c>
      <c r="AA19" s="19">
        <v>1.2650000000000001</v>
      </c>
      <c r="AB19" s="20">
        <v>23.25</v>
      </c>
      <c r="AC19" s="29">
        <v>56.614100000000001</v>
      </c>
      <c r="AD19" s="28">
        <v>12.65</v>
      </c>
      <c r="AE19" s="20">
        <f t="shared" si="0"/>
        <v>12.970900000000002</v>
      </c>
      <c r="AF19" s="20">
        <f t="shared" si="1"/>
        <v>0</v>
      </c>
      <c r="AM19" s="2"/>
      <c r="AO19" s="3"/>
    </row>
    <row r="20" spans="1:41" x14ac:dyDescent="0.25">
      <c r="A20" s="2" t="s">
        <v>362</v>
      </c>
      <c r="B20" s="2" t="s">
        <v>107</v>
      </c>
      <c r="C20" s="2">
        <v>4</v>
      </c>
      <c r="D20" s="2" t="s">
        <v>110</v>
      </c>
      <c r="E20" s="2" t="s">
        <v>108</v>
      </c>
      <c r="F20" s="2" t="s">
        <v>76</v>
      </c>
      <c r="G20" s="2">
        <v>4</v>
      </c>
      <c r="H20" s="2">
        <v>351</v>
      </c>
      <c r="I20" s="2">
        <v>0.8</v>
      </c>
      <c r="J20" s="2">
        <v>571</v>
      </c>
      <c r="K20" s="28">
        <v>6</v>
      </c>
      <c r="L20" s="2">
        <v>360</v>
      </c>
      <c r="M20" s="28">
        <v>4</v>
      </c>
      <c r="N20" s="2">
        <v>132</v>
      </c>
      <c r="O20" s="20">
        <v>10.3</v>
      </c>
      <c r="P20" s="33">
        <v>0.2</v>
      </c>
      <c r="Q20" s="2">
        <v>1.67</v>
      </c>
      <c r="R20" s="20">
        <v>0.04</v>
      </c>
      <c r="S20" s="33">
        <v>0.161</v>
      </c>
      <c r="T20" s="39">
        <v>3.0000000000000001E-3</v>
      </c>
      <c r="U20" s="28">
        <v>0</v>
      </c>
      <c r="V20" s="20">
        <v>0</v>
      </c>
      <c r="W20" s="2" t="s">
        <v>109</v>
      </c>
      <c r="X20" s="20">
        <v>0</v>
      </c>
      <c r="Y20" s="20">
        <v>0</v>
      </c>
      <c r="Z20" s="19">
        <v>2.1507350000000001</v>
      </c>
      <c r="AA20" s="19">
        <v>1.4802350000000002</v>
      </c>
      <c r="AB20" s="19">
        <v>8.5827600000000004</v>
      </c>
      <c r="AC20" s="29">
        <v>64.236809999999991</v>
      </c>
      <c r="AD20" s="28">
        <v>13</v>
      </c>
      <c r="AE20" s="19">
        <f t="shared" si="0"/>
        <v>0</v>
      </c>
      <c r="AF20" s="19">
        <f t="shared" si="1"/>
        <v>0</v>
      </c>
      <c r="AM20" s="2"/>
      <c r="AO20" s="3"/>
    </row>
    <row r="21" spans="1:41" x14ac:dyDescent="0.25">
      <c r="A21" s="2" t="s">
        <v>362</v>
      </c>
      <c r="B21" s="2" t="s">
        <v>107</v>
      </c>
      <c r="C21" s="2">
        <v>4</v>
      </c>
      <c r="D21" s="2" t="s">
        <v>111</v>
      </c>
      <c r="E21" s="2" t="s">
        <v>108</v>
      </c>
      <c r="F21" s="2" t="s">
        <v>76</v>
      </c>
      <c r="G21" s="2">
        <v>4</v>
      </c>
      <c r="H21" s="2">
        <v>351</v>
      </c>
      <c r="I21" s="2">
        <v>0.8</v>
      </c>
      <c r="J21" s="2">
        <v>591</v>
      </c>
      <c r="K21" s="28">
        <v>6</v>
      </c>
      <c r="L21" s="2">
        <v>372</v>
      </c>
      <c r="M21" s="28">
        <v>4</v>
      </c>
      <c r="N21" s="2">
        <v>132</v>
      </c>
      <c r="O21" s="20">
        <v>10.8</v>
      </c>
      <c r="P21" s="33">
        <v>0.2</v>
      </c>
      <c r="Q21" s="2">
        <v>1.82</v>
      </c>
      <c r="R21" s="20">
        <v>0.04</v>
      </c>
      <c r="S21" s="33">
        <v>0.16800000000000001</v>
      </c>
      <c r="T21" s="39">
        <v>3.0000000000000001E-3</v>
      </c>
      <c r="U21" s="28">
        <v>3.75</v>
      </c>
      <c r="V21" s="19">
        <v>41.73</v>
      </c>
      <c r="W21" s="2" t="s">
        <v>109</v>
      </c>
      <c r="X21" s="20">
        <v>0</v>
      </c>
      <c r="Y21" s="20">
        <v>0</v>
      </c>
      <c r="Z21" s="19">
        <v>2.1200800000000002</v>
      </c>
      <c r="AA21" s="19">
        <v>1.4516999999999998</v>
      </c>
      <c r="AB21" s="19">
        <v>10.942155</v>
      </c>
      <c r="AC21" s="29">
        <v>61.897804999999991</v>
      </c>
      <c r="AD21" s="28">
        <v>13</v>
      </c>
      <c r="AE21" s="19">
        <f t="shared" si="0"/>
        <v>1.5648749999999998</v>
      </c>
      <c r="AF21" s="19">
        <f t="shared" si="1"/>
        <v>0</v>
      </c>
      <c r="AM21" s="2"/>
      <c r="AO21" s="3"/>
    </row>
    <row r="22" spans="1:41" x14ac:dyDescent="0.25">
      <c r="A22" s="2" t="s">
        <v>362</v>
      </c>
      <c r="B22" s="2" t="s">
        <v>107</v>
      </c>
      <c r="C22" s="2">
        <v>4</v>
      </c>
      <c r="D22" s="2" t="s">
        <v>112</v>
      </c>
      <c r="E22" s="2" t="s">
        <v>108</v>
      </c>
      <c r="F22" s="2" t="s">
        <v>76</v>
      </c>
      <c r="G22" s="2">
        <v>4</v>
      </c>
      <c r="H22" s="2">
        <v>351</v>
      </c>
      <c r="I22" s="2">
        <v>0.8</v>
      </c>
      <c r="J22" s="2">
        <v>591</v>
      </c>
      <c r="K22" s="28">
        <v>6</v>
      </c>
      <c r="L22" s="2">
        <v>372</v>
      </c>
      <c r="M22" s="28">
        <v>4</v>
      </c>
      <c r="N22" s="2">
        <v>132</v>
      </c>
      <c r="O22" s="20">
        <v>11</v>
      </c>
      <c r="P22" s="33">
        <v>0.2</v>
      </c>
      <c r="Q22" s="2">
        <v>1.82</v>
      </c>
      <c r="R22" s="20">
        <v>0.04</v>
      </c>
      <c r="S22" s="33">
        <v>0.16600000000000001</v>
      </c>
      <c r="T22" s="39">
        <v>3.0000000000000001E-3</v>
      </c>
      <c r="U22" s="28">
        <v>7.5</v>
      </c>
      <c r="V22" s="19">
        <v>41.73</v>
      </c>
      <c r="W22" s="2" t="s">
        <v>109</v>
      </c>
      <c r="X22" s="20">
        <v>0</v>
      </c>
      <c r="Y22" s="20">
        <v>0</v>
      </c>
      <c r="Z22" s="19">
        <v>2.0892079999999997</v>
      </c>
      <c r="AA22" s="19">
        <v>1.4230160000000001</v>
      </c>
      <c r="AB22" s="19">
        <v>13.300578</v>
      </c>
      <c r="AC22" s="29">
        <v>59.551592999999983</v>
      </c>
      <c r="AD22" s="28">
        <v>13</v>
      </c>
      <c r="AE22" s="19">
        <f t="shared" si="0"/>
        <v>3.1297499999999996</v>
      </c>
      <c r="AF22" s="19">
        <f t="shared" si="1"/>
        <v>0</v>
      </c>
      <c r="AM22" s="2"/>
      <c r="AO22" s="3"/>
    </row>
    <row r="23" spans="1:41" x14ac:dyDescent="0.25">
      <c r="A23" s="2" t="s">
        <v>362</v>
      </c>
      <c r="B23" s="2" t="s">
        <v>107</v>
      </c>
      <c r="C23" s="2">
        <v>4</v>
      </c>
      <c r="D23" s="2" t="s">
        <v>113</v>
      </c>
      <c r="E23" s="2" t="s">
        <v>108</v>
      </c>
      <c r="F23" s="2" t="s">
        <v>76</v>
      </c>
      <c r="G23" s="2">
        <v>4</v>
      </c>
      <c r="H23" s="2">
        <v>352</v>
      </c>
      <c r="I23" s="2">
        <v>0.8</v>
      </c>
      <c r="J23" s="2">
        <v>588</v>
      </c>
      <c r="K23" s="28">
        <v>6</v>
      </c>
      <c r="L23" s="2">
        <v>371</v>
      </c>
      <c r="M23" s="28">
        <v>4</v>
      </c>
      <c r="N23" s="2">
        <v>132</v>
      </c>
      <c r="O23" s="20">
        <v>10.6</v>
      </c>
      <c r="P23" s="33">
        <v>0.2</v>
      </c>
      <c r="Q23" s="2">
        <v>1.79</v>
      </c>
      <c r="R23" s="20">
        <v>0.04</v>
      </c>
      <c r="S23" s="33">
        <v>0.16800000000000001</v>
      </c>
      <c r="T23" s="39">
        <v>3.0000000000000001E-3</v>
      </c>
      <c r="U23" s="28">
        <v>0</v>
      </c>
      <c r="V23" s="19">
        <v>41.73</v>
      </c>
      <c r="W23" s="2" t="s">
        <v>109</v>
      </c>
      <c r="X23" s="20">
        <v>35</v>
      </c>
      <c r="Y23" s="19">
        <v>26.75</v>
      </c>
      <c r="Z23" s="19">
        <v>2.1942469999999998</v>
      </c>
      <c r="AA23" s="19">
        <v>1.5109990000000002</v>
      </c>
      <c r="AB23" s="19">
        <v>14.675452</v>
      </c>
      <c r="AC23" s="29">
        <v>39.992461999999996</v>
      </c>
      <c r="AD23" s="28">
        <v>13.5</v>
      </c>
      <c r="AE23" s="19">
        <f t="shared" si="0"/>
        <v>0</v>
      </c>
      <c r="AF23" s="19">
        <f t="shared" si="1"/>
        <v>9.3625000000000007</v>
      </c>
      <c r="AM23" s="2"/>
      <c r="AO23" s="3"/>
    </row>
    <row r="24" spans="1:41" x14ac:dyDescent="0.25">
      <c r="A24" s="2" t="s">
        <v>362</v>
      </c>
      <c r="B24" s="2" t="s">
        <v>107</v>
      </c>
      <c r="C24" s="2">
        <v>4</v>
      </c>
      <c r="D24" s="2" t="s">
        <v>114</v>
      </c>
      <c r="E24" s="2" t="s">
        <v>108</v>
      </c>
      <c r="F24" s="2" t="s">
        <v>76</v>
      </c>
      <c r="G24" s="2">
        <v>4</v>
      </c>
      <c r="H24" s="2">
        <v>351</v>
      </c>
      <c r="I24" s="2">
        <v>0.8</v>
      </c>
      <c r="J24" s="2">
        <v>595</v>
      </c>
      <c r="K24" s="28">
        <v>6</v>
      </c>
      <c r="L24" s="2">
        <v>375</v>
      </c>
      <c r="M24" s="28">
        <v>4</v>
      </c>
      <c r="N24" s="2">
        <v>132</v>
      </c>
      <c r="O24" s="20">
        <v>11.3</v>
      </c>
      <c r="P24" s="33">
        <v>0.2</v>
      </c>
      <c r="Q24" s="2">
        <v>1.85</v>
      </c>
      <c r="R24" s="20">
        <v>0.04</v>
      </c>
      <c r="S24" s="33">
        <v>0.16400000000000001</v>
      </c>
      <c r="T24" s="39">
        <v>3.0000000000000001E-3</v>
      </c>
      <c r="U24" s="28">
        <v>3.75</v>
      </c>
      <c r="V24" s="19">
        <v>41.73</v>
      </c>
      <c r="W24" s="2" t="s">
        <v>109</v>
      </c>
      <c r="X24" s="20">
        <v>35</v>
      </c>
      <c r="Y24" s="19">
        <v>26.75</v>
      </c>
      <c r="Z24" s="19">
        <v>2.1609880000000001</v>
      </c>
      <c r="AA24" s="19">
        <v>1.4806759999999999</v>
      </c>
      <c r="AB24" s="19">
        <v>17.023183</v>
      </c>
      <c r="AC24" s="29">
        <v>37.56697299999999</v>
      </c>
      <c r="AD24" s="28">
        <v>13.5</v>
      </c>
      <c r="AE24" s="19">
        <f t="shared" si="0"/>
        <v>1.5648749999999998</v>
      </c>
      <c r="AF24" s="19">
        <f t="shared" si="1"/>
        <v>9.3625000000000007</v>
      </c>
      <c r="AM24" s="2"/>
      <c r="AO24" s="3"/>
    </row>
    <row r="25" spans="1:41" x14ac:dyDescent="0.25">
      <c r="A25" s="2" t="s">
        <v>362</v>
      </c>
      <c r="B25" s="2" t="s">
        <v>107</v>
      </c>
      <c r="C25" s="2">
        <v>4</v>
      </c>
      <c r="D25" s="2" t="s">
        <v>115</v>
      </c>
      <c r="E25" s="2" t="s">
        <v>108</v>
      </c>
      <c r="F25" s="2" t="s">
        <v>76</v>
      </c>
      <c r="G25" s="2">
        <v>4</v>
      </c>
      <c r="H25" s="2">
        <v>351</v>
      </c>
      <c r="I25" s="2">
        <v>0.8</v>
      </c>
      <c r="J25" s="2">
        <v>596</v>
      </c>
      <c r="K25" s="28">
        <v>6</v>
      </c>
      <c r="L25" s="2">
        <v>375</v>
      </c>
      <c r="M25" s="28">
        <v>4</v>
      </c>
      <c r="N25" s="2">
        <v>132</v>
      </c>
      <c r="O25" s="20">
        <v>11.6</v>
      </c>
      <c r="P25" s="33">
        <v>0.2</v>
      </c>
      <c r="Q25" s="2">
        <v>1.85</v>
      </c>
      <c r="R25" s="20">
        <v>0.04</v>
      </c>
      <c r="S25" s="33">
        <v>0.16</v>
      </c>
      <c r="T25" s="39">
        <v>3.0000000000000001E-3</v>
      </c>
      <c r="U25" s="28">
        <v>7.5</v>
      </c>
      <c r="V25" s="19">
        <v>41.73</v>
      </c>
      <c r="W25" s="2" t="s">
        <v>109</v>
      </c>
      <c r="X25" s="20">
        <v>35</v>
      </c>
      <c r="Y25" s="19">
        <v>26.75</v>
      </c>
      <c r="Z25" s="19">
        <v>2.1279460000000001</v>
      </c>
      <c r="AA25" s="19">
        <v>1.450502</v>
      </c>
      <c r="AB25" s="19">
        <v>19.371886</v>
      </c>
      <c r="AC25" s="29">
        <v>35.148690999999999</v>
      </c>
      <c r="AD25" s="28">
        <v>13.5</v>
      </c>
      <c r="AE25" s="19">
        <f t="shared" si="0"/>
        <v>3.1297499999999996</v>
      </c>
      <c r="AF25" s="19">
        <f t="shared" si="1"/>
        <v>9.3625000000000007</v>
      </c>
      <c r="AM25" s="2"/>
      <c r="AO25" s="3"/>
    </row>
    <row r="26" spans="1:41" x14ac:dyDescent="0.25">
      <c r="A26" s="2" t="s">
        <v>161</v>
      </c>
      <c r="B26" s="2" t="s">
        <v>120</v>
      </c>
      <c r="C26" s="2">
        <v>5</v>
      </c>
      <c r="D26" s="2" t="s">
        <v>121</v>
      </c>
      <c r="E26" s="2" t="s">
        <v>124</v>
      </c>
      <c r="F26" s="2" t="s">
        <v>76</v>
      </c>
      <c r="G26" s="2">
        <v>18</v>
      </c>
      <c r="H26" s="2">
        <v>386</v>
      </c>
      <c r="I26" s="2">
        <v>6.7</v>
      </c>
      <c r="J26" s="2">
        <v>635</v>
      </c>
      <c r="K26" s="2">
        <v>11.6</v>
      </c>
      <c r="L26" s="2">
        <v>401</v>
      </c>
      <c r="M26" s="2">
        <v>7.5</v>
      </c>
      <c r="N26" s="2">
        <v>155</v>
      </c>
      <c r="O26" s="2">
        <v>9.73</v>
      </c>
      <c r="P26" s="33">
        <v>0.14000000000000001</v>
      </c>
      <c r="Q26" s="2">
        <v>1.62</v>
      </c>
      <c r="R26" s="20">
        <v>0.08</v>
      </c>
      <c r="S26" s="33">
        <v>0.16400000000000001</v>
      </c>
      <c r="T26" s="39">
        <v>3.0000000000000001E-3</v>
      </c>
      <c r="U26" s="28">
        <v>5.0999999999999996</v>
      </c>
      <c r="V26" s="20">
        <v>70.760000000000005</v>
      </c>
      <c r="W26" s="2" t="s">
        <v>109</v>
      </c>
      <c r="X26" s="20">
        <v>30</v>
      </c>
      <c r="Y26" s="20">
        <v>33.799999999999997</v>
      </c>
      <c r="Z26" s="19">
        <v>2.23</v>
      </c>
      <c r="AA26" s="19">
        <v>1.32</v>
      </c>
      <c r="AB26" s="19">
        <v>18</v>
      </c>
      <c r="AC26" s="29">
        <v>43.497474000000004</v>
      </c>
      <c r="AD26" s="2">
        <v>13.4</v>
      </c>
      <c r="AE26" s="20">
        <f t="shared" si="0"/>
        <v>3.6087599999999997</v>
      </c>
      <c r="AF26" s="20">
        <f t="shared" si="1"/>
        <v>10.139999999999999</v>
      </c>
      <c r="AM26" s="2"/>
      <c r="AO26" s="3"/>
    </row>
    <row r="27" spans="1:41" x14ac:dyDescent="0.25">
      <c r="A27" s="2" t="s">
        <v>161</v>
      </c>
      <c r="B27" s="2" t="s">
        <v>120</v>
      </c>
      <c r="C27" s="2">
        <v>5</v>
      </c>
      <c r="D27" s="2" t="s">
        <v>122</v>
      </c>
      <c r="E27" s="2" t="s">
        <v>124</v>
      </c>
      <c r="F27" s="2" t="s">
        <v>76</v>
      </c>
      <c r="G27" s="2">
        <v>17</v>
      </c>
      <c r="H27" s="2">
        <v>385</v>
      </c>
      <c r="I27" s="2">
        <v>6.7</v>
      </c>
      <c r="J27" s="2">
        <v>632</v>
      </c>
      <c r="K27" s="2">
        <v>11.6</v>
      </c>
      <c r="L27" s="2">
        <v>406</v>
      </c>
      <c r="M27" s="2">
        <v>7.5</v>
      </c>
      <c r="N27" s="2">
        <v>155</v>
      </c>
      <c r="O27" s="2">
        <v>9.92</v>
      </c>
      <c r="P27" s="33">
        <v>0.14000000000000001</v>
      </c>
      <c r="Q27" s="2">
        <v>1.58</v>
      </c>
      <c r="R27" s="20">
        <v>0.08</v>
      </c>
      <c r="S27" s="33">
        <v>0.16</v>
      </c>
      <c r="T27" s="39">
        <v>3.0000000000000001E-3</v>
      </c>
      <c r="U27" s="28">
        <v>5.0999999999999996</v>
      </c>
      <c r="V27" s="20">
        <v>70.760000000000005</v>
      </c>
      <c r="W27" s="2" t="s">
        <v>109</v>
      </c>
      <c r="X27" s="20">
        <v>30.2</v>
      </c>
      <c r="Y27" s="20">
        <v>33.799999999999997</v>
      </c>
      <c r="Z27" s="19">
        <v>2.23</v>
      </c>
      <c r="AA27" s="19">
        <v>1.32</v>
      </c>
      <c r="AB27" s="19">
        <v>18</v>
      </c>
      <c r="AC27" s="29">
        <v>43.432043</v>
      </c>
      <c r="AD27" s="2">
        <v>13.4</v>
      </c>
      <c r="AE27" s="20">
        <f t="shared" si="0"/>
        <v>3.6087599999999997</v>
      </c>
      <c r="AF27" s="20">
        <f t="shared" si="1"/>
        <v>10.207599999999999</v>
      </c>
      <c r="AM27" s="2"/>
      <c r="AO27" s="3"/>
    </row>
    <row r="28" spans="1:41" x14ac:dyDescent="0.25">
      <c r="A28" s="2" t="s">
        <v>161</v>
      </c>
      <c r="B28" s="2" t="s">
        <v>120</v>
      </c>
      <c r="C28" s="2">
        <v>5</v>
      </c>
      <c r="D28" s="2" t="s">
        <v>123</v>
      </c>
      <c r="E28" s="2" t="s">
        <v>124</v>
      </c>
      <c r="F28" s="2" t="s">
        <v>76</v>
      </c>
      <c r="G28" s="2">
        <v>16</v>
      </c>
      <c r="H28" s="2">
        <v>383</v>
      </c>
      <c r="I28" s="2">
        <v>6.7</v>
      </c>
      <c r="J28" s="2">
        <v>622</v>
      </c>
      <c r="K28" s="2">
        <v>11.6</v>
      </c>
      <c r="L28" s="2">
        <v>390</v>
      </c>
      <c r="M28" s="2">
        <v>7.5</v>
      </c>
      <c r="N28" s="2">
        <v>155</v>
      </c>
      <c r="O28" s="2">
        <v>9.5399999999999991</v>
      </c>
      <c r="P28" s="33">
        <v>0.14000000000000001</v>
      </c>
      <c r="Q28" s="2">
        <v>1.54</v>
      </c>
      <c r="R28" s="20">
        <v>0.08</v>
      </c>
      <c r="S28" s="33">
        <v>0.158</v>
      </c>
      <c r="T28" s="39">
        <v>3.0000000000000001E-3</v>
      </c>
      <c r="U28" s="28">
        <v>9.75</v>
      </c>
      <c r="V28" s="20">
        <v>73</v>
      </c>
      <c r="W28" s="2" t="s">
        <v>109</v>
      </c>
      <c r="X28" s="20">
        <v>24.39</v>
      </c>
      <c r="Y28" s="20">
        <v>33.799999999999997</v>
      </c>
      <c r="Z28" s="19">
        <v>2.16</v>
      </c>
      <c r="AA28" s="19">
        <v>1.28</v>
      </c>
      <c r="AB28" s="19">
        <v>20</v>
      </c>
      <c r="AC28" s="29">
        <v>45.051108999999997</v>
      </c>
      <c r="AD28" s="2">
        <v>13.2</v>
      </c>
      <c r="AE28" s="20">
        <f t="shared" si="0"/>
        <v>7.1174999999999997</v>
      </c>
      <c r="AF28" s="20">
        <f t="shared" si="1"/>
        <v>8.2438199999999995</v>
      </c>
      <c r="AM28" s="2"/>
      <c r="AO28" s="3"/>
    </row>
    <row r="29" spans="1:41" x14ac:dyDescent="0.25">
      <c r="A29" s="2" t="s">
        <v>162</v>
      </c>
      <c r="B29" s="2" t="s">
        <v>130</v>
      </c>
      <c r="C29" s="2">
        <v>6</v>
      </c>
      <c r="D29" s="2" t="s">
        <v>131</v>
      </c>
      <c r="E29" s="2" t="s">
        <v>108</v>
      </c>
      <c r="F29" s="2" t="s">
        <v>76</v>
      </c>
      <c r="G29" s="2">
        <v>4</v>
      </c>
      <c r="H29" s="34">
        <v>310.60000000000002</v>
      </c>
      <c r="I29" s="2">
        <v>0.4</v>
      </c>
      <c r="J29" s="34">
        <v>581.29999999999995</v>
      </c>
      <c r="K29" s="2">
        <v>7.7</v>
      </c>
      <c r="L29" s="34">
        <v>358.7</v>
      </c>
      <c r="M29" s="2">
        <v>5.0999999999999996</v>
      </c>
      <c r="N29" s="2">
        <v>157</v>
      </c>
      <c r="O29" s="20">
        <v>9.3000000000000007</v>
      </c>
      <c r="P29" s="33">
        <v>0.1</v>
      </c>
      <c r="Q29" s="2">
        <v>1.75</v>
      </c>
      <c r="R29" s="20">
        <v>0.04</v>
      </c>
      <c r="S29" s="2">
        <v>0.187</v>
      </c>
      <c r="T29" s="39">
        <v>3.0000000000000001E-3</v>
      </c>
      <c r="U29" s="28">
        <v>18.2</v>
      </c>
      <c r="V29" s="9">
        <v>42.98</v>
      </c>
      <c r="W29" s="2" t="s">
        <v>85</v>
      </c>
      <c r="X29" s="20">
        <v>0</v>
      </c>
      <c r="Y29" s="20">
        <v>0</v>
      </c>
      <c r="Z29" s="19">
        <v>2.06</v>
      </c>
      <c r="AA29" s="19">
        <v>1.41</v>
      </c>
      <c r="AB29" s="20">
        <v>16.2</v>
      </c>
      <c r="AC29" s="2">
        <v>58.9</v>
      </c>
      <c r="AD29" s="2">
        <v>14.4</v>
      </c>
      <c r="AE29" s="19">
        <f t="shared" si="0"/>
        <v>7.8223599999999989</v>
      </c>
      <c r="AF29" s="20">
        <f t="shared" si="1"/>
        <v>0</v>
      </c>
      <c r="AM29" s="2"/>
      <c r="AO29" s="3"/>
    </row>
    <row r="30" spans="1:41" x14ac:dyDescent="0.25">
      <c r="A30" s="2" t="s">
        <v>162</v>
      </c>
      <c r="B30" s="2" t="s">
        <v>130</v>
      </c>
      <c r="C30" s="2">
        <v>6</v>
      </c>
      <c r="D30" s="2" t="s">
        <v>132</v>
      </c>
      <c r="E30" s="2" t="s">
        <v>137</v>
      </c>
      <c r="F30" s="2" t="s">
        <v>76</v>
      </c>
      <c r="G30" s="2">
        <v>4</v>
      </c>
      <c r="H30" s="34">
        <v>310.89999999999998</v>
      </c>
      <c r="I30" s="2">
        <v>0.4</v>
      </c>
      <c r="J30" s="34">
        <v>576.9</v>
      </c>
      <c r="K30" s="2">
        <v>7.7</v>
      </c>
      <c r="L30" s="34">
        <v>357.6</v>
      </c>
      <c r="M30" s="2">
        <v>5.0999999999999996</v>
      </c>
      <c r="N30" s="2">
        <v>157</v>
      </c>
      <c r="O30" s="20">
        <v>9.1</v>
      </c>
      <c r="P30" s="33">
        <v>0.1</v>
      </c>
      <c r="Q30" s="2">
        <v>1.71</v>
      </c>
      <c r="R30" s="20">
        <v>0.04</v>
      </c>
      <c r="S30" s="2">
        <v>0.187</v>
      </c>
      <c r="T30" s="39">
        <v>3.0000000000000001E-3</v>
      </c>
      <c r="U30" s="28">
        <v>18.2</v>
      </c>
      <c r="V30" s="9">
        <v>42.98</v>
      </c>
      <c r="W30" s="2" t="s">
        <v>85</v>
      </c>
      <c r="X30" s="20">
        <v>0</v>
      </c>
      <c r="Y30" s="20">
        <v>0</v>
      </c>
      <c r="Z30" s="19">
        <v>2.04</v>
      </c>
      <c r="AA30" s="19">
        <v>1.395</v>
      </c>
      <c r="AB30" s="20">
        <v>15.7</v>
      </c>
      <c r="AC30" s="28">
        <v>57.75</v>
      </c>
      <c r="AD30" s="28">
        <v>14.45</v>
      </c>
      <c r="AE30" s="19">
        <f t="shared" ref="AE30:AE40" si="2">U30*V30/100</f>
        <v>7.8223599999999989</v>
      </c>
      <c r="AF30" s="20">
        <f t="shared" ref="AF30:AF40" si="3">X30*Y30/100</f>
        <v>0</v>
      </c>
      <c r="AM30" s="2"/>
      <c r="AO30" s="3"/>
    </row>
    <row r="31" spans="1:41" x14ac:dyDescent="0.25">
      <c r="A31" s="2" t="s">
        <v>162</v>
      </c>
      <c r="B31" s="2" t="s">
        <v>130</v>
      </c>
      <c r="C31" s="2">
        <v>6</v>
      </c>
      <c r="D31" s="2" t="s">
        <v>133</v>
      </c>
      <c r="E31" s="2" t="s">
        <v>138</v>
      </c>
      <c r="F31" s="2" t="s">
        <v>76</v>
      </c>
      <c r="G31" s="2">
        <v>4</v>
      </c>
      <c r="H31" s="34">
        <v>311.8</v>
      </c>
      <c r="I31" s="2">
        <v>0.4</v>
      </c>
      <c r="J31" s="34">
        <v>575.70000000000005</v>
      </c>
      <c r="K31" s="2">
        <v>7.7</v>
      </c>
      <c r="L31" s="34">
        <v>355.7</v>
      </c>
      <c r="M31" s="2">
        <v>5.0999999999999996</v>
      </c>
      <c r="N31" s="2">
        <v>157</v>
      </c>
      <c r="O31" s="20">
        <v>8.6999999999999993</v>
      </c>
      <c r="P31" s="33">
        <v>0.1</v>
      </c>
      <c r="Q31" s="2">
        <v>1.69</v>
      </c>
      <c r="R31" s="20">
        <v>0.04</v>
      </c>
      <c r="S31" s="2">
        <v>0.19500000000000001</v>
      </c>
      <c r="T31" s="39">
        <v>3.0000000000000001E-3</v>
      </c>
      <c r="U31" s="28">
        <v>18.2</v>
      </c>
      <c r="V31" s="9">
        <v>42.98</v>
      </c>
      <c r="W31" s="2" t="s">
        <v>85</v>
      </c>
      <c r="X31" s="20">
        <v>0</v>
      </c>
      <c r="Y31" s="20">
        <v>0</v>
      </c>
      <c r="Z31" s="19">
        <v>2.02</v>
      </c>
      <c r="AA31" s="19">
        <v>1.38</v>
      </c>
      <c r="AB31" s="20">
        <v>15.2</v>
      </c>
      <c r="AC31" s="2">
        <v>56.6</v>
      </c>
      <c r="AD31" s="2">
        <v>14.5</v>
      </c>
      <c r="AE31" s="19">
        <f t="shared" si="2"/>
        <v>7.8223599999999989</v>
      </c>
      <c r="AF31" s="20">
        <f t="shared" si="3"/>
        <v>0</v>
      </c>
      <c r="AM31" s="2"/>
      <c r="AO31" s="3"/>
    </row>
    <row r="32" spans="1:41" x14ac:dyDescent="0.25">
      <c r="A32" s="2" t="s">
        <v>162</v>
      </c>
      <c r="B32" s="2" t="s">
        <v>130</v>
      </c>
      <c r="C32" s="2">
        <v>6</v>
      </c>
      <c r="D32" s="2" t="s">
        <v>134</v>
      </c>
      <c r="E32" s="2" t="s">
        <v>108</v>
      </c>
      <c r="F32" s="2" t="s">
        <v>76</v>
      </c>
      <c r="G32" s="2">
        <v>4</v>
      </c>
      <c r="H32" s="34">
        <v>311.8</v>
      </c>
      <c r="I32" s="2">
        <v>0.4</v>
      </c>
      <c r="J32" s="34">
        <v>587.20000000000005</v>
      </c>
      <c r="K32" s="2">
        <v>7.7</v>
      </c>
      <c r="L32" s="34">
        <v>369.6</v>
      </c>
      <c r="M32" s="2">
        <v>5.0999999999999996</v>
      </c>
      <c r="N32" s="2">
        <v>157</v>
      </c>
      <c r="O32" s="20">
        <v>9.1999999999999993</v>
      </c>
      <c r="P32" s="33">
        <v>0.1</v>
      </c>
      <c r="Q32" s="2">
        <v>1.76</v>
      </c>
      <c r="R32" s="20">
        <v>0.04</v>
      </c>
      <c r="S32" s="2">
        <v>0.193</v>
      </c>
      <c r="T32" s="39">
        <v>3.0000000000000001E-3</v>
      </c>
      <c r="U32" s="28">
        <v>5.2</v>
      </c>
      <c r="V32" s="9">
        <v>42.98</v>
      </c>
      <c r="W32" s="2" t="s">
        <v>85</v>
      </c>
      <c r="X32" s="20">
        <v>0</v>
      </c>
      <c r="Y32" s="20">
        <v>0</v>
      </c>
      <c r="Z32" s="19">
        <v>2.14</v>
      </c>
      <c r="AA32" s="19">
        <v>1.48</v>
      </c>
      <c r="AB32" s="20">
        <v>13.5</v>
      </c>
      <c r="AC32" s="2">
        <v>67.5</v>
      </c>
      <c r="AD32" s="2">
        <v>13.8</v>
      </c>
      <c r="AE32" s="19">
        <f t="shared" si="2"/>
        <v>2.2349599999999996</v>
      </c>
      <c r="AF32" s="20">
        <f t="shared" si="3"/>
        <v>0</v>
      </c>
      <c r="AM32" s="2"/>
      <c r="AO32" s="3"/>
    </row>
    <row r="33" spans="1:41" x14ac:dyDescent="0.25">
      <c r="A33" s="2" t="s">
        <v>162</v>
      </c>
      <c r="B33" s="2" t="s">
        <v>130</v>
      </c>
      <c r="C33" s="2">
        <v>6</v>
      </c>
      <c r="D33" s="2" t="s">
        <v>135</v>
      </c>
      <c r="E33" s="2" t="s">
        <v>137</v>
      </c>
      <c r="F33" s="2" t="s">
        <v>76</v>
      </c>
      <c r="G33" s="2">
        <v>4</v>
      </c>
      <c r="H33" s="34">
        <v>310.5</v>
      </c>
      <c r="I33" s="2">
        <v>0.4</v>
      </c>
      <c r="J33" s="34">
        <v>581.79999999999995</v>
      </c>
      <c r="K33" s="2">
        <v>7.7</v>
      </c>
      <c r="L33" s="34">
        <v>360.9</v>
      </c>
      <c r="M33" s="2">
        <v>5.0999999999999996</v>
      </c>
      <c r="N33" s="2">
        <v>157</v>
      </c>
      <c r="O33" s="20">
        <v>8.6999999999999993</v>
      </c>
      <c r="P33" s="33">
        <v>0.1</v>
      </c>
      <c r="Q33" s="2">
        <v>1.74</v>
      </c>
      <c r="R33" s="20">
        <v>0.04</v>
      </c>
      <c r="S33" s="2">
        <v>0.20100000000000001</v>
      </c>
      <c r="T33" s="39">
        <v>3.0000000000000001E-3</v>
      </c>
      <c r="U33" s="28">
        <v>5.2</v>
      </c>
      <c r="V33" s="9">
        <v>42.98</v>
      </c>
      <c r="W33" s="2" t="s">
        <v>85</v>
      </c>
      <c r="X33" s="20">
        <v>0</v>
      </c>
      <c r="Y33" s="20">
        <v>0</v>
      </c>
      <c r="Z33" s="19">
        <v>2.12</v>
      </c>
      <c r="AA33" s="19">
        <v>1.46</v>
      </c>
      <c r="AB33" s="20">
        <v>12.85</v>
      </c>
      <c r="AC33" s="2">
        <v>66.099999999999994</v>
      </c>
      <c r="AD33" s="28">
        <v>13.85</v>
      </c>
      <c r="AE33" s="19">
        <f t="shared" si="2"/>
        <v>2.2349599999999996</v>
      </c>
      <c r="AF33" s="20">
        <f t="shared" si="3"/>
        <v>0</v>
      </c>
      <c r="AM33" s="2"/>
      <c r="AO33" s="3"/>
    </row>
    <row r="34" spans="1:41" x14ac:dyDescent="0.25">
      <c r="A34" s="2" t="s">
        <v>162</v>
      </c>
      <c r="B34" s="2" t="s">
        <v>130</v>
      </c>
      <c r="C34" s="2">
        <v>6</v>
      </c>
      <c r="D34" s="2" t="s">
        <v>136</v>
      </c>
      <c r="E34" s="2" t="s">
        <v>138</v>
      </c>
      <c r="F34" s="2" t="s">
        <v>76</v>
      </c>
      <c r="G34" s="2">
        <v>4</v>
      </c>
      <c r="H34" s="34">
        <v>311.3</v>
      </c>
      <c r="I34" s="2">
        <v>0.4</v>
      </c>
      <c r="J34" s="34">
        <v>593.6</v>
      </c>
      <c r="K34" s="2">
        <v>7.7</v>
      </c>
      <c r="L34" s="34">
        <v>369.9</v>
      </c>
      <c r="M34" s="2">
        <v>5.0999999999999996</v>
      </c>
      <c r="N34" s="2">
        <v>157</v>
      </c>
      <c r="O34" s="20">
        <v>9.1</v>
      </c>
      <c r="P34" s="33">
        <v>0.1</v>
      </c>
      <c r="Q34" s="20">
        <v>1.8</v>
      </c>
      <c r="R34" s="20">
        <v>0.04</v>
      </c>
      <c r="S34" s="2">
        <v>0.19700000000000001</v>
      </c>
      <c r="T34" s="39">
        <v>3.0000000000000001E-3</v>
      </c>
      <c r="U34" s="28">
        <v>5.2</v>
      </c>
      <c r="V34" s="9">
        <v>42.98</v>
      </c>
      <c r="W34" s="2" t="s">
        <v>85</v>
      </c>
      <c r="X34" s="20">
        <v>0</v>
      </c>
      <c r="Y34" s="20">
        <v>0</v>
      </c>
      <c r="Z34" s="19">
        <v>2.1</v>
      </c>
      <c r="AA34" s="19">
        <v>1.44</v>
      </c>
      <c r="AB34" s="20">
        <v>12.2</v>
      </c>
      <c r="AC34" s="2">
        <v>64.7</v>
      </c>
      <c r="AD34" s="2">
        <v>13.9</v>
      </c>
      <c r="AE34" s="19">
        <f t="shared" si="2"/>
        <v>2.2349599999999996</v>
      </c>
      <c r="AF34" s="20">
        <f t="shared" si="3"/>
        <v>0</v>
      </c>
      <c r="AM34" s="2"/>
      <c r="AO34" s="3"/>
    </row>
    <row r="35" spans="1:41" x14ac:dyDescent="0.25">
      <c r="A35" s="2" t="s">
        <v>272</v>
      </c>
      <c r="B35" s="2" t="s">
        <v>275</v>
      </c>
      <c r="C35" s="2">
        <v>7</v>
      </c>
      <c r="D35" s="2" t="s">
        <v>286</v>
      </c>
      <c r="E35" s="2" t="s">
        <v>124</v>
      </c>
      <c r="F35" s="2" t="s">
        <v>76</v>
      </c>
      <c r="G35" s="2">
        <v>16</v>
      </c>
      <c r="H35" s="34">
        <v>392.8</v>
      </c>
      <c r="I35" s="28">
        <v>11.52</v>
      </c>
      <c r="J35" s="34">
        <v>592</v>
      </c>
      <c r="K35" s="28">
        <v>10.46</v>
      </c>
      <c r="L35" s="34">
        <v>364.7</v>
      </c>
      <c r="M35" s="28">
        <v>7.03</v>
      </c>
      <c r="N35" s="34">
        <v>125.5</v>
      </c>
      <c r="O35" s="20">
        <v>8.6300000000000008</v>
      </c>
      <c r="P35" s="33">
        <v>0.35</v>
      </c>
      <c r="Q35" s="20">
        <v>1.6</v>
      </c>
      <c r="R35" s="20">
        <v>0.53</v>
      </c>
      <c r="S35" s="2">
        <v>0.185</v>
      </c>
      <c r="T35" s="39">
        <v>0.09</v>
      </c>
      <c r="U35" s="28">
        <v>6.14</v>
      </c>
      <c r="V35" s="9">
        <v>41.73</v>
      </c>
      <c r="W35" s="2" t="s">
        <v>85</v>
      </c>
      <c r="X35" s="20">
        <v>0</v>
      </c>
      <c r="Y35" s="20">
        <v>0</v>
      </c>
      <c r="Z35" s="19">
        <v>2.2565870965700001</v>
      </c>
      <c r="AA35" s="19">
        <v>1.5665322274700002</v>
      </c>
      <c r="AB35" s="19">
        <v>11.5704981696</v>
      </c>
      <c r="AC35" s="29">
        <v>59.869825212449996</v>
      </c>
      <c r="AD35" s="28">
        <v>13.35</v>
      </c>
      <c r="AE35" s="19">
        <f t="shared" ref="AE35:AE36" si="4">U35*V35/100</f>
        <v>2.5622219999999998</v>
      </c>
      <c r="AF35" s="20">
        <f t="shared" ref="AF35:AF36" si="5">X35*Y35/100</f>
        <v>0</v>
      </c>
      <c r="AM35" s="2"/>
      <c r="AO35" s="3"/>
    </row>
    <row r="36" spans="1:41" x14ac:dyDescent="0.25">
      <c r="A36" s="2" t="s">
        <v>272</v>
      </c>
      <c r="B36" s="2" t="s">
        <v>275</v>
      </c>
      <c r="C36" s="2">
        <v>7</v>
      </c>
      <c r="D36" s="2" t="s">
        <v>287</v>
      </c>
      <c r="E36" s="2" t="s">
        <v>124</v>
      </c>
      <c r="F36" s="2" t="s">
        <v>76</v>
      </c>
      <c r="G36" s="2">
        <v>16</v>
      </c>
      <c r="H36" s="34">
        <v>395.2</v>
      </c>
      <c r="I36" s="28">
        <v>11.52</v>
      </c>
      <c r="J36" s="34">
        <v>591.9</v>
      </c>
      <c r="K36" s="28">
        <v>10.46</v>
      </c>
      <c r="L36" s="34">
        <v>369.1</v>
      </c>
      <c r="M36" s="28">
        <v>7.03</v>
      </c>
      <c r="N36" s="34">
        <v>125.5</v>
      </c>
      <c r="O36" s="20">
        <v>8.75</v>
      </c>
      <c r="P36" s="33">
        <v>0.35</v>
      </c>
      <c r="Q36" s="20">
        <v>1.57</v>
      </c>
      <c r="R36" s="20">
        <v>0.53</v>
      </c>
      <c r="S36" s="33">
        <v>0.18</v>
      </c>
      <c r="T36" s="39">
        <v>0.09</v>
      </c>
      <c r="U36" s="28">
        <v>10.225</v>
      </c>
      <c r="V36" s="9">
        <v>41.73</v>
      </c>
      <c r="W36" s="2" t="s">
        <v>85</v>
      </c>
      <c r="X36" s="20">
        <v>0</v>
      </c>
      <c r="Y36" s="20">
        <v>0</v>
      </c>
      <c r="Z36" s="19">
        <v>2.21210709657</v>
      </c>
      <c r="AA36" s="19">
        <v>1.52739072747</v>
      </c>
      <c r="AB36" s="19">
        <v>12.7083441696</v>
      </c>
      <c r="AC36" s="29">
        <v>57.473494712449991</v>
      </c>
      <c r="AD36" s="28">
        <v>13.25</v>
      </c>
      <c r="AE36" s="19">
        <f t="shared" si="4"/>
        <v>4.2668925</v>
      </c>
      <c r="AF36" s="20">
        <f t="shared" si="5"/>
        <v>0</v>
      </c>
      <c r="AM36" s="2"/>
      <c r="AO36" s="3"/>
    </row>
    <row r="37" spans="1:41" x14ac:dyDescent="0.25">
      <c r="A37" s="2" t="s">
        <v>163</v>
      </c>
      <c r="B37" s="2" t="s">
        <v>139</v>
      </c>
      <c r="C37" s="2">
        <v>8</v>
      </c>
      <c r="D37" s="2" t="s">
        <v>140</v>
      </c>
      <c r="E37" s="2" t="s">
        <v>108</v>
      </c>
      <c r="F37" s="2" t="s">
        <v>76</v>
      </c>
      <c r="G37" s="2">
        <v>32</v>
      </c>
      <c r="H37" s="34">
        <v>341.8</v>
      </c>
      <c r="I37" s="28">
        <v>6.51</v>
      </c>
      <c r="J37" s="34">
        <v>617.79999999999995</v>
      </c>
      <c r="K37" s="28">
        <v>10.86</v>
      </c>
      <c r="L37" s="34">
        <v>380.9</v>
      </c>
      <c r="M37" s="28">
        <v>7.14</v>
      </c>
      <c r="N37" s="2">
        <v>175</v>
      </c>
      <c r="O37" s="2">
        <v>9.24</v>
      </c>
      <c r="P37" s="33">
        <v>0.189</v>
      </c>
      <c r="Q37" s="2">
        <v>1.52</v>
      </c>
      <c r="R37" s="20">
        <v>4.5999999999999999E-2</v>
      </c>
      <c r="S37" s="2">
        <v>0.16300000000000001</v>
      </c>
      <c r="T37" s="39">
        <v>3.0999999999999999E-3</v>
      </c>
      <c r="U37" s="28">
        <v>2</v>
      </c>
      <c r="V37" s="9">
        <v>42.98</v>
      </c>
      <c r="W37" s="2" t="s">
        <v>42</v>
      </c>
      <c r="X37" s="20">
        <v>25</v>
      </c>
      <c r="Y37" s="9">
        <v>31.52</v>
      </c>
      <c r="Z37" s="19">
        <v>2.168831</v>
      </c>
      <c r="AA37" s="19">
        <v>1.4962070000000003</v>
      </c>
      <c r="AB37" s="20">
        <v>14.35</v>
      </c>
      <c r="AC37" s="29">
        <v>52.333138999999989</v>
      </c>
      <c r="AD37" s="28">
        <v>18.399999999999999</v>
      </c>
      <c r="AE37" s="19">
        <f t="shared" si="2"/>
        <v>0.85959999999999992</v>
      </c>
      <c r="AF37" s="9">
        <f t="shared" si="3"/>
        <v>7.88</v>
      </c>
      <c r="AM37" s="2"/>
      <c r="AO37" s="3"/>
    </row>
    <row r="38" spans="1:41" x14ac:dyDescent="0.25">
      <c r="A38" s="2" t="s">
        <v>163</v>
      </c>
      <c r="B38" s="2" t="s">
        <v>139</v>
      </c>
      <c r="C38" s="2">
        <v>8</v>
      </c>
      <c r="D38" s="2" t="s">
        <v>141</v>
      </c>
      <c r="E38" s="2" t="s">
        <v>108</v>
      </c>
      <c r="F38" s="2" t="s">
        <v>76</v>
      </c>
      <c r="G38" s="2">
        <v>32</v>
      </c>
      <c r="H38" s="34">
        <v>342.9</v>
      </c>
      <c r="I38" s="28">
        <v>6.51</v>
      </c>
      <c r="J38" s="34">
        <v>636.9</v>
      </c>
      <c r="K38" s="28">
        <v>10.86</v>
      </c>
      <c r="L38" s="34">
        <v>387.1</v>
      </c>
      <c r="M38" s="28">
        <v>7.14</v>
      </c>
      <c r="N38" s="2">
        <v>175</v>
      </c>
      <c r="O38" s="2">
        <v>9.82</v>
      </c>
      <c r="P38" s="33">
        <v>0.189</v>
      </c>
      <c r="Q38" s="2">
        <v>1.62</v>
      </c>
      <c r="R38" s="20">
        <v>4.5999999999999999E-2</v>
      </c>
      <c r="S38" s="2">
        <v>0.16500000000000001</v>
      </c>
      <c r="T38" s="39">
        <v>3.0999999999999999E-3</v>
      </c>
      <c r="U38" s="28">
        <v>6</v>
      </c>
      <c r="V38" s="9">
        <v>42.98</v>
      </c>
      <c r="W38" s="2" t="s">
        <v>42</v>
      </c>
      <c r="X38" s="20">
        <v>25</v>
      </c>
      <c r="Y38" s="9">
        <v>31.52</v>
      </c>
      <c r="Z38" s="19">
        <v>2.130852</v>
      </c>
      <c r="AA38" s="19">
        <v>1.4621440000000001</v>
      </c>
      <c r="AB38" s="20">
        <v>15.4</v>
      </c>
      <c r="AC38" s="29">
        <v>49.662829999999985</v>
      </c>
      <c r="AD38" s="28">
        <v>18.100000000000001</v>
      </c>
      <c r="AE38" s="19">
        <f t="shared" si="2"/>
        <v>2.5787999999999998</v>
      </c>
      <c r="AF38" s="9">
        <f t="shared" si="3"/>
        <v>7.88</v>
      </c>
      <c r="AM38" s="2"/>
      <c r="AO38" s="3"/>
    </row>
    <row r="39" spans="1:41" x14ac:dyDescent="0.25">
      <c r="A39" s="2" t="s">
        <v>163</v>
      </c>
      <c r="B39" s="2" t="s">
        <v>139</v>
      </c>
      <c r="C39" s="2">
        <v>8</v>
      </c>
      <c r="D39" s="2" t="s">
        <v>142</v>
      </c>
      <c r="E39" s="2" t="s">
        <v>108</v>
      </c>
      <c r="F39" s="2" t="s">
        <v>76</v>
      </c>
      <c r="G39" s="2">
        <v>32</v>
      </c>
      <c r="H39" s="34">
        <v>337.5</v>
      </c>
      <c r="I39" s="28">
        <v>6.51</v>
      </c>
      <c r="J39" s="34">
        <v>622.79999999999995</v>
      </c>
      <c r="K39" s="28">
        <v>10.86</v>
      </c>
      <c r="L39" s="34">
        <v>380.6</v>
      </c>
      <c r="M39" s="28">
        <v>7.14</v>
      </c>
      <c r="N39" s="2">
        <v>175</v>
      </c>
      <c r="O39" s="2">
        <v>9.93</v>
      </c>
      <c r="P39" s="33">
        <v>0.189</v>
      </c>
      <c r="Q39" s="2">
        <v>1.57</v>
      </c>
      <c r="R39" s="20">
        <v>4.5999999999999999E-2</v>
      </c>
      <c r="S39" s="2">
        <v>0.157</v>
      </c>
      <c r="T39" s="39">
        <v>3.0999999999999999E-3</v>
      </c>
      <c r="U39" s="28">
        <v>10</v>
      </c>
      <c r="V39" s="9">
        <v>42.98</v>
      </c>
      <c r="W39" s="2" t="s">
        <v>42</v>
      </c>
      <c r="X39" s="20">
        <v>25</v>
      </c>
      <c r="Y39" s="9">
        <v>31.52</v>
      </c>
      <c r="Z39" s="19">
        <v>2.092873</v>
      </c>
      <c r="AA39" s="19">
        <v>1.4280810000000002</v>
      </c>
      <c r="AB39" s="20">
        <v>18.11</v>
      </c>
      <c r="AC39" s="29">
        <v>46.992520999999989</v>
      </c>
      <c r="AD39" s="28">
        <v>18.399999999999999</v>
      </c>
      <c r="AE39" s="19">
        <f t="shared" si="2"/>
        <v>4.2979999999999992</v>
      </c>
      <c r="AF39" s="9">
        <f t="shared" si="3"/>
        <v>7.88</v>
      </c>
      <c r="AM39" s="2"/>
      <c r="AO39" s="3"/>
    </row>
    <row r="40" spans="1:41" x14ac:dyDescent="0.25">
      <c r="A40" s="2" t="s">
        <v>163</v>
      </c>
      <c r="B40" s="2" t="s">
        <v>139</v>
      </c>
      <c r="C40" s="2">
        <v>8</v>
      </c>
      <c r="D40" s="2" t="s">
        <v>143</v>
      </c>
      <c r="E40" s="2" t="s">
        <v>108</v>
      </c>
      <c r="F40" s="2" t="s">
        <v>76</v>
      </c>
      <c r="G40" s="2">
        <v>32</v>
      </c>
      <c r="H40" s="34">
        <v>333.2</v>
      </c>
      <c r="I40" s="28">
        <v>6.51</v>
      </c>
      <c r="J40" s="34">
        <v>603.20000000000005</v>
      </c>
      <c r="K40" s="28">
        <v>10.86</v>
      </c>
      <c r="L40" s="34">
        <v>378.8</v>
      </c>
      <c r="M40" s="28">
        <v>7.14</v>
      </c>
      <c r="N40" s="2">
        <v>175</v>
      </c>
      <c r="O40" s="2">
        <v>9.84</v>
      </c>
      <c r="P40" s="33">
        <v>0.189</v>
      </c>
      <c r="Q40" s="2">
        <v>1.48</v>
      </c>
      <c r="R40" s="20">
        <v>4.5999999999999999E-2</v>
      </c>
      <c r="S40" s="2">
        <v>0.152</v>
      </c>
      <c r="T40" s="39">
        <v>3.0999999999999999E-3</v>
      </c>
      <c r="U40" s="28">
        <v>14</v>
      </c>
      <c r="V40" s="9">
        <v>42.98</v>
      </c>
      <c r="W40" s="2" t="s">
        <v>42</v>
      </c>
      <c r="X40" s="20">
        <v>25</v>
      </c>
      <c r="Y40" s="9">
        <v>31.52</v>
      </c>
      <c r="Z40" s="19">
        <v>2.054894</v>
      </c>
      <c r="AA40" s="19">
        <v>1.394018</v>
      </c>
      <c r="AB40" s="20">
        <v>20.309999999999999</v>
      </c>
      <c r="AC40" s="29">
        <v>44.322211999999993</v>
      </c>
      <c r="AD40" s="28">
        <v>19</v>
      </c>
      <c r="AE40" s="19">
        <f t="shared" si="2"/>
        <v>6.017199999999999</v>
      </c>
      <c r="AF40" s="9">
        <f t="shared" si="3"/>
        <v>7.88</v>
      </c>
      <c r="AM40" s="2"/>
      <c r="AO40" s="3"/>
    </row>
    <row r="41" spans="1:41" x14ac:dyDescent="0.25">
      <c r="A41" s="2" t="s">
        <v>164</v>
      </c>
      <c r="B41" s="2" t="s">
        <v>145</v>
      </c>
      <c r="C41" s="2">
        <v>9</v>
      </c>
      <c r="D41" s="2" t="s">
        <v>146</v>
      </c>
      <c r="E41" s="2" t="s">
        <v>151</v>
      </c>
      <c r="F41" s="2" t="s">
        <v>76</v>
      </c>
      <c r="G41" s="2">
        <v>24</v>
      </c>
      <c r="H41" s="34">
        <v>399.2</v>
      </c>
      <c r="I41" s="2">
        <v>6.5</v>
      </c>
      <c r="J41" s="34">
        <v>565.70000000000005</v>
      </c>
      <c r="K41" s="28">
        <v>8</v>
      </c>
      <c r="L41" s="34">
        <v>318.2</v>
      </c>
      <c r="M41" s="28">
        <v>6.17</v>
      </c>
      <c r="N41" s="2">
        <v>104</v>
      </c>
      <c r="O41" s="2">
        <v>7.19</v>
      </c>
      <c r="P41" s="33">
        <v>0.19400000000000001</v>
      </c>
      <c r="Q41" s="20">
        <v>1.6</v>
      </c>
      <c r="R41" s="20">
        <v>0.09</v>
      </c>
      <c r="S41" s="2">
        <v>0.22500000000000001</v>
      </c>
      <c r="T41" s="39">
        <v>5.5999999999999999E-3</v>
      </c>
      <c r="U41" s="28">
        <v>3</v>
      </c>
      <c r="V41" s="20">
        <v>42.7</v>
      </c>
      <c r="W41" s="2" t="s">
        <v>85</v>
      </c>
      <c r="X41" s="20">
        <v>0</v>
      </c>
      <c r="Y41" s="20">
        <v>0</v>
      </c>
      <c r="Z41" s="19">
        <v>1.9969000000000003</v>
      </c>
      <c r="AA41" s="19">
        <v>1.3525</v>
      </c>
      <c r="AB41" s="20">
        <v>17.5</v>
      </c>
      <c r="AC41" s="2">
        <v>50.8</v>
      </c>
      <c r="AD41" s="28">
        <v>13.05</v>
      </c>
      <c r="AE41" s="20">
        <f t="shared" ref="AE41:AE50" si="6">U41*V41/100</f>
        <v>1.2810000000000001</v>
      </c>
      <c r="AF41" s="20">
        <f t="shared" ref="AF41:AF46" si="7">X41*Y41/100</f>
        <v>0</v>
      </c>
      <c r="AM41" s="2"/>
      <c r="AO41" s="3"/>
    </row>
    <row r="42" spans="1:41" x14ac:dyDescent="0.25">
      <c r="A42" s="2" t="s">
        <v>164</v>
      </c>
      <c r="B42" s="2" t="s">
        <v>145</v>
      </c>
      <c r="C42" s="2">
        <v>9</v>
      </c>
      <c r="D42" s="2" t="s">
        <v>147</v>
      </c>
      <c r="E42" s="2" t="s">
        <v>151</v>
      </c>
      <c r="F42" s="2" t="s">
        <v>76</v>
      </c>
      <c r="G42" s="2">
        <v>24</v>
      </c>
      <c r="H42" s="34">
        <v>408.3</v>
      </c>
      <c r="I42" s="2">
        <v>6.5</v>
      </c>
      <c r="J42" s="34">
        <v>578.20000000000005</v>
      </c>
      <c r="K42" s="28">
        <v>8</v>
      </c>
      <c r="L42" s="34">
        <v>325.5</v>
      </c>
      <c r="M42" s="28">
        <v>6.17</v>
      </c>
      <c r="N42" s="2">
        <v>105</v>
      </c>
      <c r="O42" s="2">
        <v>7.23</v>
      </c>
      <c r="P42" s="33">
        <v>0.19400000000000001</v>
      </c>
      <c r="Q42" s="20">
        <v>1.63</v>
      </c>
      <c r="R42" s="20">
        <v>0.09</v>
      </c>
      <c r="S42" s="2">
        <v>0.224</v>
      </c>
      <c r="T42" s="39">
        <v>5.5999999999999999E-3</v>
      </c>
      <c r="U42" s="28">
        <v>6</v>
      </c>
      <c r="V42" s="20">
        <v>42.7</v>
      </c>
      <c r="W42" s="2" t="s">
        <v>85</v>
      </c>
      <c r="X42" s="20">
        <v>0</v>
      </c>
      <c r="Y42" s="20">
        <v>0</v>
      </c>
      <c r="Z42" s="19">
        <v>1.9750000000000001</v>
      </c>
      <c r="AA42" s="19">
        <v>1.3330000000000002</v>
      </c>
      <c r="AB42" s="20">
        <v>18.200000000000003</v>
      </c>
      <c r="AC42" s="28">
        <v>50.7</v>
      </c>
      <c r="AD42" s="28">
        <v>12.850000000000001</v>
      </c>
      <c r="AE42" s="20">
        <f t="shared" si="6"/>
        <v>2.5620000000000003</v>
      </c>
      <c r="AF42" s="20">
        <f t="shared" si="7"/>
        <v>0</v>
      </c>
      <c r="AM42" s="2"/>
      <c r="AO42" s="3"/>
    </row>
    <row r="43" spans="1:41" x14ac:dyDescent="0.25">
      <c r="A43" s="2" t="s">
        <v>164</v>
      </c>
      <c r="B43" s="2" t="s">
        <v>145</v>
      </c>
      <c r="C43" s="2">
        <v>9</v>
      </c>
      <c r="D43" s="2" t="s">
        <v>148</v>
      </c>
      <c r="E43" s="2" t="s">
        <v>151</v>
      </c>
      <c r="F43" s="2" t="s">
        <v>76</v>
      </c>
      <c r="G43" s="2">
        <v>24</v>
      </c>
      <c r="H43" s="34">
        <v>405</v>
      </c>
      <c r="I43" s="2">
        <v>6.5</v>
      </c>
      <c r="J43" s="34">
        <v>574.79999999999995</v>
      </c>
      <c r="K43" s="28">
        <v>8</v>
      </c>
      <c r="L43" s="34">
        <v>322.89999999999998</v>
      </c>
      <c r="M43" s="28">
        <v>6.17</v>
      </c>
      <c r="N43" s="2">
        <v>104</v>
      </c>
      <c r="O43" s="2">
        <v>7.71</v>
      </c>
      <c r="P43" s="33">
        <v>0.19400000000000001</v>
      </c>
      <c r="Q43" s="20">
        <v>1.6</v>
      </c>
      <c r="R43" s="20">
        <v>0.09</v>
      </c>
      <c r="S43" s="2">
        <v>0.214</v>
      </c>
      <c r="T43" s="39">
        <v>5.5999999999999999E-3</v>
      </c>
      <c r="U43" s="28">
        <v>9</v>
      </c>
      <c r="V43" s="20">
        <v>42.7</v>
      </c>
      <c r="W43" s="2" t="s">
        <v>85</v>
      </c>
      <c r="X43" s="20">
        <v>0</v>
      </c>
      <c r="Y43" s="20">
        <v>0</v>
      </c>
      <c r="Z43" s="19">
        <v>1.9531000000000001</v>
      </c>
      <c r="AA43" s="19">
        <v>1.3135000000000003</v>
      </c>
      <c r="AB43" s="20">
        <v>18.899999999999999</v>
      </c>
      <c r="AC43" s="28">
        <v>49.8</v>
      </c>
      <c r="AD43" s="28">
        <v>12.7</v>
      </c>
      <c r="AE43" s="20">
        <f t="shared" si="6"/>
        <v>3.843</v>
      </c>
      <c r="AF43" s="20">
        <f t="shared" si="7"/>
        <v>0</v>
      </c>
      <c r="AM43" s="2"/>
      <c r="AO43" s="3"/>
    </row>
    <row r="44" spans="1:41" x14ac:dyDescent="0.25">
      <c r="A44" s="2" t="s">
        <v>164</v>
      </c>
      <c r="B44" s="2" t="s">
        <v>145</v>
      </c>
      <c r="C44" s="2">
        <v>9</v>
      </c>
      <c r="D44" s="2" t="s">
        <v>149</v>
      </c>
      <c r="E44" s="2" t="s">
        <v>151</v>
      </c>
      <c r="F44" s="2" t="s">
        <v>76</v>
      </c>
      <c r="G44" s="2">
        <v>24</v>
      </c>
      <c r="H44" s="34">
        <v>409.6</v>
      </c>
      <c r="I44" s="2">
        <v>6.5</v>
      </c>
      <c r="J44" s="34">
        <v>583.29999999999995</v>
      </c>
      <c r="K44" s="28">
        <v>8</v>
      </c>
      <c r="L44" s="34">
        <v>324.60000000000002</v>
      </c>
      <c r="M44" s="28">
        <v>6.17</v>
      </c>
      <c r="N44" s="2">
        <v>109</v>
      </c>
      <c r="O44" s="2">
        <v>7.75</v>
      </c>
      <c r="P44" s="33">
        <v>0.19400000000000001</v>
      </c>
      <c r="Q44" s="20">
        <v>1.61</v>
      </c>
      <c r="R44" s="20">
        <v>0.09</v>
      </c>
      <c r="S44" s="2">
        <v>0.20899999999999999</v>
      </c>
      <c r="T44" s="39">
        <v>5.5999999999999999E-3</v>
      </c>
      <c r="U44" s="28">
        <v>12</v>
      </c>
      <c r="V44" s="20">
        <v>42.7</v>
      </c>
      <c r="W44" s="2" t="s">
        <v>85</v>
      </c>
      <c r="X44" s="20">
        <v>0</v>
      </c>
      <c r="Y44" s="20">
        <v>0</v>
      </c>
      <c r="Z44" s="19">
        <v>1.9312</v>
      </c>
      <c r="AA44" s="19">
        <v>1.294</v>
      </c>
      <c r="AB44" s="20">
        <v>19.95</v>
      </c>
      <c r="AC44" s="28">
        <v>48.85</v>
      </c>
      <c r="AD44" s="28">
        <v>12.75</v>
      </c>
      <c r="AE44" s="20">
        <f t="shared" si="6"/>
        <v>5.1240000000000006</v>
      </c>
      <c r="AF44" s="20">
        <f t="shared" si="7"/>
        <v>0</v>
      </c>
      <c r="AM44" s="2"/>
      <c r="AO44" s="3"/>
    </row>
    <row r="45" spans="1:41" x14ac:dyDescent="0.25">
      <c r="A45" s="2" t="s">
        <v>164</v>
      </c>
      <c r="B45" s="2" t="s">
        <v>145</v>
      </c>
      <c r="C45" s="2">
        <v>9</v>
      </c>
      <c r="D45" s="2" t="s">
        <v>150</v>
      </c>
      <c r="E45" s="2" t="s">
        <v>151</v>
      </c>
      <c r="F45" s="2" t="s">
        <v>76</v>
      </c>
      <c r="G45" s="2">
        <v>24</v>
      </c>
      <c r="H45" s="34">
        <v>414.1</v>
      </c>
      <c r="I45" s="2">
        <v>6.5</v>
      </c>
      <c r="J45" s="34">
        <v>579.79999999999995</v>
      </c>
      <c r="K45" s="28">
        <v>8</v>
      </c>
      <c r="L45" s="34">
        <v>330.5</v>
      </c>
      <c r="M45" s="28">
        <v>6.17</v>
      </c>
      <c r="N45" s="2">
        <v>109</v>
      </c>
      <c r="O45" s="2">
        <v>7.53</v>
      </c>
      <c r="P45" s="33">
        <v>0.19400000000000001</v>
      </c>
      <c r="Q45" s="20">
        <v>1.55</v>
      </c>
      <c r="R45" s="20">
        <v>0.09</v>
      </c>
      <c r="S45" s="2">
        <v>0.20200000000000001</v>
      </c>
      <c r="T45" s="39">
        <v>5.5999999999999999E-3</v>
      </c>
      <c r="U45" s="28">
        <v>15</v>
      </c>
      <c r="V45" s="20">
        <v>42.7</v>
      </c>
      <c r="W45" s="2" t="s">
        <v>85</v>
      </c>
      <c r="X45" s="20">
        <v>0</v>
      </c>
      <c r="Y45" s="20">
        <v>0</v>
      </c>
      <c r="Z45" s="19">
        <v>1.9093</v>
      </c>
      <c r="AA45" s="19">
        <v>1.2745</v>
      </c>
      <c r="AB45" s="20">
        <v>19.899999999999999</v>
      </c>
      <c r="AC45" s="28">
        <v>47.95</v>
      </c>
      <c r="AD45" s="28">
        <v>12.65</v>
      </c>
      <c r="AE45" s="20">
        <f t="shared" si="6"/>
        <v>6.4050000000000002</v>
      </c>
      <c r="AF45" s="20">
        <f t="shared" si="7"/>
        <v>0</v>
      </c>
      <c r="AM45" s="2"/>
      <c r="AO45" s="3"/>
    </row>
    <row r="46" spans="1:41" x14ac:dyDescent="0.25">
      <c r="A46" s="2" t="s">
        <v>165</v>
      </c>
      <c r="B46" s="2" t="s">
        <v>157</v>
      </c>
      <c r="C46" s="2">
        <v>10</v>
      </c>
      <c r="D46" s="2" t="s">
        <v>166</v>
      </c>
      <c r="E46" s="2" t="s">
        <v>169</v>
      </c>
      <c r="F46" s="2" t="s">
        <v>76</v>
      </c>
      <c r="G46" s="2">
        <v>5</v>
      </c>
      <c r="H46" s="2">
        <v>385</v>
      </c>
      <c r="I46" s="2">
        <v>1.5</v>
      </c>
      <c r="J46" s="2">
        <v>612</v>
      </c>
      <c r="K46" s="2">
        <v>4.2</v>
      </c>
      <c r="L46" s="2">
        <v>371</v>
      </c>
      <c r="M46" s="2">
        <v>2.4</v>
      </c>
      <c r="N46" s="2">
        <v>124</v>
      </c>
      <c r="O46" s="20">
        <v>11.1</v>
      </c>
      <c r="P46" s="33">
        <v>0.14000000000000001</v>
      </c>
      <c r="Q46" s="2">
        <v>1.84</v>
      </c>
      <c r="R46" s="20">
        <v>2.9000000000000001E-2</v>
      </c>
      <c r="S46" s="33">
        <v>0.16550000000000001</v>
      </c>
      <c r="T46" s="39">
        <v>1.66E-3</v>
      </c>
      <c r="U46" s="28">
        <v>0</v>
      </c>
      <c r="V46" s="20">
        <v>53.6</v>
      </c>
      <c r="W46" s="2" t="s">
        <v>170</v>
      </c>
      <c r="X46" s="20">
        <v>15</v>
      </c>
      <c r="Y46" s="20">
        <v>36.4</v>
      </c>
      <c r="Z46" s="19">
        <v>2.0485000000000002</v>
      </c>
      <c r="AA46" s="19">
        <v>1.395</v>
      </c>
      <c r="AB46" s="20">
        <v>21.9</v>
      </c>
      <c r="AC46" s="28">
        <v>47.3</v>
      </c>
      <c r="AD46" s="2">
        <v>14.3</v>
      </c>
      <c r="AE46" s="20">
        <f t="shared" si="6"/>
        <v>0</v>
      </c>
      <c r="AF46" s="20">
        <f t="shared" si="7"/>
        <v>5.46</v>
      </c>
      <c r="AM46" s="2"/>
      <c r="AO46" s="3"/>
    </row>
    <row r="47" spans="1:41" x14ac:dyDescent="0.25">
      <c r="A47" s="2" t="s">
        <v>165</v>
      </c>
      <c r="B47" s="2" t="s">
        <v>157</v>
      </c>
      <c r="C47" s="2">
        <v>10</v>
      </c>
      <c r="D47" s="2" t="s">
        <v>167</v>
      </c>
      <c r="E47" s="2" t="s">
        <v>169</v>
      </c>
      <c r="F47" s="2" t="s">
        <v>76</v>
      </c>
      <c r="G47" s="2">
        <v>5</v>
      </c>
      <c r="H47" s="2">
        <v>386</v>
      </c>
      <c r="I47" s="2">
        <v>1.5</v>
      </c>
      <c r="J47" s="2">
        <v>614</v>
      </c>
      <c r="K47" s="2">
        <v>4.2</v>
      </c>
      <c r="L47" s="2">
        <v>369</v>
      </c>
      <c r="M47" s="2">
        <v>2.4</v>
      </c>
      <c r="N47" s="2">
        <v>124</v>
      </c>
      <c r="O47" s="20">
        <v>11.3</v>
      </c>
      <c r="P47" s="33">
        <v>0.14000000000000001</v>
      </c>
      <c r="Q47" s="2">
        <v>1.84</v>
      </c>
      <c r="R47" s="20">
        <v>2.9000000000000001E-2</v>
      </c>
      <c r="S47" s="33">
        <v>0.16300000000000001</v>
      </c>
      <c r="T47" s="39">
        <v>1.66E-3</v>
      </c>
      <c r="U47" s="28">
        <v>4</v>
      </c>
      <c r="V47" s="20">
        <v>53.6</v>
      </c>
      <c r="W47" s="2" t="s">
        <v>170</v>
      </c>
      <c r="X47" s="20">
        <v>15</v>
      </c>
      <c r="Y47" s="20">
        <v>36.4</v>
      </c>
      <c r="Z47" s="19">
        <v>2.0192999999999999</v>
      </c>
      <c r="AA47" s="19">
        <v>1.3689999999999998</v>
      </c>
      <c r="AB47" s="20">
        <v>23.5</v>
      </c>
      <c r="AC47" s="28">
        <v>45.6</v>
      </c>
      <c r="AD47" s="2">
        <v>14.5</v>
      </c>
      <c r="AE47" s="20">
        <f t="shared" si="6"/>
        <v>2.1440000000000001</v>
      </c>
      <c r="AF47" s="20">
        <f t="shared" ref="AF47:AF50" si="8">X47*Y47/100</f>
        <v>5.46</v>
      </c>
      <c r="AM47" s="2"/>
      <c r="AO47" s="3"/>
    </row>
    <row r="48" spans="1:41" x14ac:dyDescent="0.25">
      <c r="A48" s="2" t="s">
        <v>165</v>
      </c>
      <c r="B48" s="2" t="s">
        <v>157</v>
      </c>
      <c r="C48" s="2">
        <v>10</v>
      </c>
      <c r="D48" s="2" t="s">
        <v>168</v>
      </c>
      <c r="E48" s="2" t="s">
        <v>169</v>
      </c>
      <c r="F48" s="2" t="s">
        <v>76</v>
      </c>
      <c r="G48" s="2">
        <v>5</v>
      </c>
      <c r="H48" s="2">
        <v>382</v>
      </c>
      <c r="I48" s="2">
        <v>1.5</v>
      </c>
      <c r="J48" s="2">
        <v>611</v>
      </c>
      <c r="K48" s="2">
        <v>4.2</v>
      </c>
      <c r="L48" s="2">
        <v>368</v>
      </c>
      <c r="M48" s="2">
        <v>2.4</v>
      </c>
      <c r="N48" s="2">
        <v>124</v>
      </c>
      <c r="O48" s="20">
        <v>11.7</v>
      </c>
      <c r="P48" s="33">
        <v>0.14000000000000001</v>
      </c>
      <c r="Q48" s="2">
        <v>1.84</v>
      </c>
      <c r="R48" s="20">
        <v>2.9000000000000001E-2</v>
      </c>
      <c r="S48" s="33">
        <v>0.15840000000000001</v>
      </c>
      <c r="T48" s="39">
        <v>1.66E-3</v>
      </c>
      <c r="U48" s="28">
        <v>8</v>
      </c>
      <c r="V48" s="20">
        <v>53.6</v>
      </c>
      <c r="W48" s="2" t="s">
        <v>170</v>
      </c>
      <c r="X48" s="20">
        <v>15</v>
      </c>
      <c r="Y48" s="20">
        <v>36.4</v>
      </c>
      <c r="Z48" s="19">
        <v>1.9901</v>
      </c>
      <c r="AA48" s="19">
        <v>1.3429999999999997</v>
      </c>
      <c r="AB48" s="20">
        <v>25.1</v>
      </c>
      <c r="AC48" s="28">
        <v>44</v>
      </c>
      <c r="AD48" s="2">
        <v>14.6</v>
      </c>
      <c r="AE48" s="20">
        <f t="shared" si="6"/>
        <v>4.2880000000000003</v>
      </c>
      <c r="AF48" s="20">
        <f t="shared" si="8"/>
        <v>5.46</v>
      </c>
      <c r="AM48" s="2"/>
      <c r="AO48" s="3"/>
    </row>
    <row r="49" spans="1:41" x14ac:dyDescent="0.25">
      <c r="A49" s="2" t="s">
        <v>165</v>
      </c>
      <c r="B49" s="2" t="s">
        <v>157</v>
      </c>
      <c r="C49" s="2">
        <v>10</v>
      </c>
      <c r="D49" s="2" t="s">
        <v>149</v>
      </c>
      <c r="E49" s="2" t="s">
        <v>169</v>
      </c>
      <c r="F49" s="2" t="s">
        <v>76</v>
      </c>
      <c r="G49" s="2">
        <v>5</v>
      </c>
      <c r="H49" s="2">
        <v>382</v>
      </c>
      <c r="I49" s="2">
        <v>1.5</v>
      </c>
      <c r="J49" s="2">
        <v>615</v>
      </c>
      <c r="K49" s="2">
        <v>4.2</v>
      </c>
      <c r="L49" s="2">
        <v>368</v>
      </c>
      <c r="M49" s="2">
        <v>2.4</v>
      </c>
      <c r="N49" s="2">
        <v>124</v>
      </c>
      <c r="O49" s="20">
        <v>11.8</v>
      </c>
      <c r="P49" s="33">
        <v>0.14000000000000001</v>
      </c>
      <c r="Q49" s="2">
        <v>1.88</v>
      </c>
      <c r="R49" s="20">
        <v>2.9000000000000001E-2</v>
      </c>
      <c r="S49" s="33">
        <v>0.1605</v>
      </c>
      <c r="T49" s="39">
        <v>1.66E-3</v>
      </c>
      <c r="U49" s="28">
        <v>12</v>
      </c>
      <c r="V49" s="20">
        <v>53.6</v>
      </c>
      <c r="W49" s="2" t="s">
        <v>170</v>
      </c>
      <c r="X49" s="20">
        <v>15</v>
      </c>
      <c r="Y49" s="20">
        <v>36.4</v>
      </c>
      <c r="Z49" s="19">
        <v>1.9609000000000003</v>
      </c>
      <c r="AA49" s="19">
        <v>1.3169999999999999</v>
      </c>
      <c r="AB49" s="20">
        <v>26.6</v>
      </c>
      <c r="AC49" s="28">
        <v>42.4</v>
      </c>
      <c r="AD49" s="2">
        <v>14.6</v>
      </c>
      <c r="AE49" s="20">
        <f t="shared" si="6"/>
        <v>6.4320000000000004</v>
      </c>
      <c r="AF49" s="20">
        <f t="shared" si="8"/>
        <v>5.46</v>
      </c>
      <c r="AM49" s="2"/>
      <c r="AO49" s="3"/>
    </row>
    <row r="50" spans="1:41" x14ac:dyDescent="0.25">
      <c r="A50" s="2" t="s">
        <v>176</v>
      </c>
      <c r="B50" s="2" t="s">
        <v>177</v>
      </c>
      <c r="C50" s="2">
        <v>11</v>
      </c>
      <c r="D50" s="2" t="s">
        <v>178</v>
      </c>
      <c r="E50" s="2" t="s">
        <v>184</v>
      </c>
      <c r="F50" s="2" t="s">
        <v>81</v>
      </c>
      <c r="G50" s="2">
        <v>4</v>
      </c>
      <c r="H50" s="2">
        <v>372</v>
      </c>
      <c r="I50" s="28">
        <v>11</v>
      </c>
      <c r="J50" s="2">
        <v>503</v>
      </c>
      <c r="K50" s="28">
        <v>9</v>
      </c>
      <c r="L50" s="2">
        <v>289</v>
      </c>
      <c r="M50" s="28">
        <v>6</v>
      </c>
      <c r="N50" s="2">
        <v>86</v>
      </c>
      <c r="O50" s="20">
        <v>8.4</v>
      </c>
      <c r="P50" s="33">
        <v>0.34</v>
      </c>
      <c r="Q50" s="2">
        <v>1.55</v>
      </c>
      <c r="R50" s="20">
        <v>7.0000000000000007E-2</v>
      </c>
      <c r="S50" s="2">
        <v>0.184</v>
      </c>
      <c r="T50" s="39">
        <v>0.01</v>
      </c>
      <c r="U50" s="28">
        <v>6</v>
      </c>
      <c r="V50" s="20">
        <v>83.8</v>
      </c>
      <c r="W50" s="2" t="s">
        <v>85</v>
      </c>
      <c r="X50" s="20">
        <v>0</v>
      </c>
      <c r="Y50" s="20">
        <v>0</v>
      </c>
      <c r="Z50" s="19">
        <v>2.2200000000000002</v>
      </c>
      <c r="AA50" s="19">
        <v>1.33</v>
      </c>
      <c r="AB50" s="20">
        <v>18.5</v>
      </c>
      <c r="AC50" s="29">
        <v>58.279999999999994</v>
      </c>
      <c r="AD50" s="2">
        <v>11.9</v>
      </c>
      <c r="AE50" s="20">
        <f t="shared" si="6"/>
        <v>5.0279999999999996</v>
      </c>
      <c r="AF50" s="20">
        <f t="shared" si="8"/>
        <v>0</v>
      </c>
      <c r="AM50" s="2"/>
      <c r="AO50" s="3"/>
    </row>
    <row r="51" spans="1:41" x14ac:dyDescent="0.25">
      <c r="A51" s="2" t="s">
        <v>176</v>
      </c>
      <c r="B51" s="2" t="s">
        <v>177</v>
      </c>
      <c r="C51" s="2">
        <v>11</v>
      </c>
      <c r="D51" s="2" t="s">
        <v>179</v>
      </c>
      <c r="E51" s="2" t="s">
        <v>185</v>
      </c>
      <c r="F51" s="2" t="s">
        <v>81</v>
      </c>
      <c r="G51" s="2">
        <v>4</v>
      </c>
      <c r="H51" s="2">
        <v>376</v>
      </c>
      <c r="I51" s="28">
        <v>11</v>
      </c>
      <c r="J51" s="2">
        <v>478</v>
      </c>
      <c r="K51" s="28">
        <v>9</v>
      </c>
      <c r="L51" s="2">
        <v>277</v>
      </c>
      <c r="M51" s="28">
        <v>6</v>
      </c>
      <c r="N51" s="2">
        <v>86</v>
      </c>
      <c r="O51" s="20">
        <v>8.4</v>
      </c>
      <c r="P51" s="33">
        <v>0.34</v>
      </c>
      <c r="Q51" s="2">
        <v>1.21</v>
      </c>
      <c r="R51" s="20">
        <v>7.0000000000000007E-2</v>
      </c>
      <c r="S51" s="2">
        <v>0.14599999999999999</v>
      </c>
      <c r="T51" s="39">
        <v>0.01</v>
      </c>
      <c r="U51" s="28">
        <v>0</v>
      </c>
      <c r="V51" s="20">
        <v>0</v>
      </c>
      <c r="W51" s="2" t="s">
        <v>85</v>
      </c>
      <c r="X51" s="20">
        <v>0</v>
      </c>
      <c r="Y51" s="20">
        <v>0</v>
      </c>
      <c r="Z51" s="19">
        <v>2.21</v>
      </c>
      <c r="AA51" s="19">
        <v>1.32</v>
      </c>
      <c r="AB51" s="20">
        <v>18.8</v>
      </c>
      <c r="AC51" s="29">
        <v>62.65</v>
      </c>
      <c r="AD51" s="2">
        <v>12.5</v>
      </c>
      <c r="AE51" s="20">
        <f t="shared" ref="AE51:AE54" si="9">U51*V51/100</f>
        <v>0</v>
      </c>
      <c r="AF51" s="20">
        <f t="shared" ref="AF51:AF54" si="10">X51*Y51/100</f>
        <v>0</v>
      </c>
      <c r="AM51" s="2"/>
      <c r="AO51" s="3"/>
    </row>
    <row r="52" spans="1:41" x14ac:dyDescent="0.25">
      <c r="A52" s="2" t="s">
        <v>176</v>
      </c>
      <c r="B52" s="2" t="s">
        <v>177</v>
      </c>
      <c r="C52" s="2">
        <v>11</v>
      </c>
      <c r="D52" s="2" t="s">
        <v>180</v>
      </c>
      <c r="E52" s="2" t="s">
        <v>185</v>
      </c>
      <c r="F52" s="2" t="s">
        <v>81</v>
      </c>
      <c r="G52" s="2">
        <v>4</v>
      </c>
      <c r="H52" s="2">
        <v>374</v>
      </c>
      <c r="I52" s="28">
        <v>11</v>
      </c>
      <c r="J52" s="2">
        <v>508</v>
      </c>
      <c r="K52" s="28">
        <v>9</v>
      </c>
      <c r="L52" s="2">
        <v>290</v>
      </c>
      <c r="M52" s="28">
        <v>6</v>
      </c>
      <c r="N52" s="2">
        <v>86</v>
      </c>
      <c r="O52" s="20">
        <v>10.5</v>
      </c>
      <c r="P52" s="33">
        <v>0.34</v>
      </c>
      <c r="Q52" s="2">
        <v>1.58</v>
      </c>
      <c r="R52" s="20">
        <v>7.0000000000000007E-2</v>
      </c>
      <c r="S52" s="2">
        <v>0.152</v>
      </c>
      <c r="T52" s="39">
        <v>0.01</v>
      </c>
      <c r="U52" s="28">
        <v>3</v>
      </c>
      <c r="V52" s="20">
        <v>83.8</v>
      </c>
      <c r="W52" s="2" t="s">
        <v>85</v>
      </c>
      <c r="X52" s="20">
        <v>0</v>
      </c>
      <c r="Y52" s="20">
        <v>0</v>
      </c>
      <c r="Z52" s="19">
        <v>2.17</v>
      </c>
      <c r="AA52" s="19">
        <v>1.29</v>
      </c>
      <c r="AB52" s="20">
        <v>20.7</v>
      </c>
      <c r="AC52" s="29">
        <v>60.465000000000003</v>
      </c>
      <c r="AD52" s="2">
        <v>12.6</v>
      </c>
      <c r="AE52" s="20">
        <f t="shared" si="9"/>
        <v>2.5139999999999998</v>
      </c>
      <c r="AF52" s="20">
        <f t="shared" si="10"/>
        <v>0</v>
      </c>
      <c r="AM52" s="2"/>
      <c r="AO52" s="3"/>
    </row>
    <row r="53" spans="1:41" x14ac:dyDescent="0.25">
      <c r="A53" s="2" t="s">
        <v>176</v>
      </c>
      <c r="B53" s="2" t="s">
        <v>177</v>
      </c>
      <c r="C53" s="2">
        <v>11</v>
      </c>
      <c r="D53" s="2" t="s">
        <v>181</v>
      </c>
      <c r="E53" s="2" t="s">
        <v>185</v>
      </c>
      <c r="F53" s="2" t="s">
        <v>81</v>
      </c>
      <c r="G53" s="2">
        <v>4</v>
      </c>
      <c r="H53" s="2">
        <v>373</v>
      </c>
      <c r="I53" s="28">
        <v>11</v>
      </c>
      <c r="J53" s="2">
        <v>504</v>
      </c>
      <c r="K53" s="28">
        <v>9</v>
      </c>
      <c r="L53" s="2">
        <v>289</v>
      </c>
      <c r="M53" s="28">
        <v>6</v>
      </c>
      <c r="N53" s="2">
        <v>86</v>
      </c>
      <c r="O53" s="20">
        <v>10.1</v>
      </c>
      <c r="P53" s="33">
        <v>0.34</v>
      </c>
      <c r="Q53" s="2">
        <v>1.57</v>
      </c>
      <c r="R53" s="20">
        <v>7.0000000000000007E-2</v>
      </c>
      <c r="S53" s="2">
        <v>0.153</v>
      </c>
      <c r="T53" s="39">
        <v>0.01</v>
      </c>
      <c r="U53" s="28">
        <v>6</v>
      </c>
      <c r="V53" s="20">
        <v>83.8</v>
      </c>
      <c r="W53" s="2" t="s">
        <v>85</v>
      </c>
      <c r="X53" s="20">
        <v>0</v>
      </c>
      <c r="Y53" s="20">
        <v>0</v>
      </c>
      <c r="Z53" s="19">
        <v>2.12</v>
      </c>
      <c r="AA53" s="19">
        <v>1.25</v>
      </c>
      <c r="AB53" s="20">
        <v>22.7</v>
      </c>
      <c r="AC53" s="29">
        <v>58.279999999999994</v>
      </c>
      <c r="AD53" s="2">
        <v>12.7</v>
      </c>
      <c r="AE53" s="20">
        <f t="shared" si="9"/>
        <v>5.0279999999999996</v>
      </c>
      <c r="AF53" s="20">
        <f t="shared" si="10"/>
        <v>0</v>
      </c>
      <c r="AM53" s="2"/>
      <c r="AO53" s="3"/>
    </row>
    <row r="54" spans="1:41" x14ac:dyDescent="0.25">
      <c r="A54" s="2" t="s">
        <v>217</v>
      </c>
      <c r="B54" s="2" t="s">
        <v>187</v>
      </c>
      <c r="C54" s="2">
        <v>12</v>
      </c>
      <c r="D54" s="2" t="s">
        <v>35</v>
      </c>
      <c r="E54" s="2" t="s">
        <v>124</v>
      </c>
      <c r="F54" s="2" t="s">
        <v>76</v>
      </c>
      <c r="G54" s="2">
        <v>8</v>
      </c>
      <c r="H54" s="2">
        <v>340</v>
      </c>
      <c r="I54" s="2">
        <v>9.3000000000000007</v>
      </c>
      <c r="J54" s="2">
        <v>572</v>
      </c>
      <c r="K54" s="2">
        <v>7.1</v>
      </c>
      <c r="L54" s="2">
        <v>372</v>
      </c>
      <c r="M54" s="2">
        <v>5.0999999999999996</v>
      </c>
      <c r="N54" s="2">
        <v>157</v>
      </c>
      <c r="O54" s="20">
        <v>8.82</v>
      </c>
      <c r="P54" s="33">
        <v>0.189</v>
      </c>
      <c r="Q54" s="2">
        <v>1.48</v>
      </c>
      <c r="R54" s="20">
        <v>4.4999999999999998E-2</v>
      </c>
      <c r="S54" s="2">
        <v>0.16800000000000001</v>
      </c>
      <c r="T54" s="2">
        <v>2.8E-3</v>
      </c>
      <c r="U54" s="28">
        <v>10.25</v>
      </c>
      <c r="V54" s="9">
        <v>41.73</v>
      </c>
      <c r="W54" s="2" t="s">
        <v>85</v>
      </c>
      <c r="X54" s="20">
        <v>0</v>
      </c>
      <c r="Y54" s="20">
        <v>0</v>
      </c>
      <c r="Z54" s="19">
        <v>2.1899325515399997</v>
      </c>
      <c r="AA54" s="19">
        <v>1.50740442134</v>
      </c>
      <c r="AB54" s="19">
        <v>13.171960291200001</v>
      </c>
      <c r="AC54" s="29">
        <v>56.677608368900003</v>
      </c>
      <c r="AD54" s="2">
        <v>12.5</v>
      </c>
      <c r="AE54" s="19">
        <f t="shared" si="9"/>
        <v>4.2773249999999994</v>
      </c>
      <c r="AF54" s="20">
        <f t="shared" si="10"/>
        <v>0</v>
      </c>
      <c r="AM54" s="2"/>
      <c r="AO54" s="3"/>
    </row>
    <row r="55" spans="1:41" x14ac:dyDescent="0.25">
      <c r="A55" s="2" t="s">
        <v>217</v>
      </c>
      <c r="B55" s="2" t="s">
        <v>187</v>
      </c>
      <c r="C55" s="2">
        <v>12</v>
      </c>
      <c r="D55" s="2" t="s">
        <v>188</v>
      </c>
      <c r="E55" s="2" t="s">
        <v>124</v>
      </c>
      <c r="F55" s="2" t="s">
        <v>76</v>
      </c>
      <c r="G55" s="2">
        <v>8</v>
      </c>
      <c r="H55" s="2">
        <v>342</v>
      </c>
      <c r="I55" s="2">
        <v>9.3000000000000007</v>
      </c>
      <c r="J55" s="2">
        <v>584</v>
      </c>
      <c r="K55" s="2">
        <v>7.1</v>
      </c>
      <c r="L55" s="2">
        <v>382</v>
      </c>
      <c r="M55" s="2">
        <v>5.0999999999999996</v>
      </c>
      <c r="N55" s="2">
        <v>157</v>
      </c>
      <c r="O55" s="20">
        <v>8.9499999999999993</v>
      </c>
      <c r="P55" s="33">
        <v>0.189</v>
      </c>
      <c r="Q55" s="2">
        <v>1.54</v>
      </c>
      <c r="R55" s="20">
        <v>4.4999999999999998E-2</v>
      </c>
      <c r="S55" s="2">
        <v>0.17199999999999999</v>
      </c>
      <c r="T55" s="2">
        <v>2.8E-3</v>
      </c>
      <c r="U55" s="28">
        <v>7.8</v>
      </c>
      <c r="V55" s="9">
        <v>41.73</v>
      </c>
      <c r="W55" s="2" t="s">
        <v>42</v>
      </c>
      <c r="X55" s="20">
        <v>13.9</v>
      </c>
      <c r="Y55" s="9">
        <v>31.52</v>
      </c>
      <c r="Z55" s="19">
        <v>2.2477174795999999</v>
      </c>
      <c r="AA55" s="19">
        <v>1.5624329315999999</v>
      </c>
      <c r="AB55" s="19">
        <v>14.525692687999999</v>
      </c>
      <c r="AC55" s="29">
        <v>56.488798885999998</v>
      </c>
      <c r="AD55" s="2">
        <v>13.8</v>
      </c>
      <c r="AE55" s="19">
        <f t="shared" ref="AE55:AE64" si="11">U55*V55/100</f>
        <v>3.2549399999999995</v>
      </c>
      <c r="AF55" s="19">
        <f t="shared" ref="AF55:AF64" si="12">X55*Y55/100</f>
        <v>4.3812800000000003</v>
      </c>
      <c r="AM55" s="2"/>
      <c r="AO55" s="3"/>
    </row>
    <row r="56" spans="1:41" x14ac:dyDescent="0.25">
      <c r="A56" s="2" t="s">
        <v>217</v>
      </c>
      <c r="B56" s="2" t="s">
        <v>187</v>
      </c>
      <c r="C56" s="2">
        <v>12</v>
      </c>
      <c r="D56" s="2" t="s">
        <v>189</v>
      </c>
      <c r="E56" s="2" t="s">
        <v>124</v>
      </c>
      <c r="F56" s="2" t="s">
        <v>76</v>
      </c>
      <c r="G56" s="2">
        <v>8</v>
      </c>
      <c r="H56" s="2">
        <v>341</v>
      </c>
      <c r="I56" s="2">
        <v>9.3000000000000007</v>
      </c>
      <c r="J56" s="2">
        <v>581</v>
      </c>
      <c r="K56" s="2">
        <v>7.1</v>
      </c>
      <c r="L56" s="2">
        <v>376</v>
      </c>
      <c r="M56" s="2">
        <v>5.0999999999999996</v>
      </c>
      <c r="N56" s="2">
        <v>157</v>
      </c>
      <c r="O56" s="20">
        <v>8.9600000000000009</v>
      </c>
      <c r="P56" s="33">
        <v>0.189</v>
      </c>
      <c r="Q56" s="2">
        <v>1.52</v>
      </c>
      <c r="R56" s="20">
        <v>4.4999999999999998E-2</v>
      </c>
      <c r="S56" s="2">
        <v>0.16900000000000001</v>
      </c>
      <c r="T56" s="2">
        <v>2.8E-3</v>
      </c>
      <c r="U56" s="28">
        <v>10.39</v>
      </c>
      <c r="V56" s="9">
        <v>41.73</v>
      </c>
      <c r="W56" s="2" t="s">
        <v>42</v>
      </c>
      <c r="X56" s="20">
        <v>13.88</v>
      </c>
      <c r="Y56" s="9">
        <v>31.52</v>
      </c>
      <c r="Z56" s="19">
        <v>2.2217864796</v>
      </c>
      <c r="AA56" s="19">
        <v>1.5387239315999997</v>
      </c>
      <c r="AB56" s="19">
        <v>15.381327688000001</v>
      </c>
      <c r="AC56" s="29">
        <v>54.704253885999996</v>
      </c>
      <c r="AD56" s="2">
        <v>14.9</v>
      </c>
      <c r="AE56" s="19">
        <f t="shared" si="11"/>
        <v>4.3357470000000005</v>
      </c>
      <c r="AF56" s="19">
        <f t="shared" si="12"/>
        <v>4.3749760000000002</v>
      </c>
      <c r="AM56" s="2"/>
      <c r="AO56" s="3"/>
    </row>
    <row r="57" spans="1:41" x14ac:dyDescent="0.25">
      <c r="A57" s="2" t="s">
        <v>217</v>
      </c>
      <c r="B57" s="2" t="s">
        <v>187</v>
      </c>
      <c r="C57" s="2">
        <v>12</v>
      </c>
      <c r="D57" s="2" t="s">
        <v>190</v>
      </c>
      <c r="E57" s="2" t="s">
        <v>124</v>
      </c>
      <c r="F57" s="2" t="s">
        <v>76</v>
      </c>
      <c r="G57" s="2">
        <v>8</v>
      </c>
      <c r="H57" s="2">
        <v>342</v>
      </c>
      <c r="I57" s="2">
        <v>9.3000000000000007</v>
      </c>
      <c r="J57" s="2">
        <v>590</v>
      </c>
      <c r="K57" s="2">
        <v>7.1</v>
      </c>
      <c r="L57" s="2">
        <v>384</v>
      </c>
      <c r="M57" s="2">
        <v>5.0999999999999996</v>
      </c>
      <c r="N57" s="2">
        <v>157</v>
      </c>
      <c r="O57" s="20">
        <v>9.41</v>
      </c>
      <c r="P57" s="33">
        <v>0.189</v>
      </c>
      <c r="Q57" s="2">
        <v>1.58</v>
      </c>
      <c r="R57" s="20">
        <v>4.4999999999999998E-2</v>
      </c>
      <c r="S57" s="2">
        <v>0.16700000000000001</v>
      </c>
      <c r="T57" s="2">
        <v>2.8E-3</v>
      </c>
      <c r="U57" s="28">
        <v>12.97</v>
      </c>
      <c r="V57" s="9">
        <v>41.73</v>
      </c>
      <c r="W57" s="2" t="s">
        <v>42</v>
      </c>
      <c r="X57" s="20">
        <v>13.87</v>
      </c>
      <c r="Y57" s="9">
        <v>31.52</v>
      </c>
      <c r="Z57" s="19">
        <v>2.1951262394</v>
      </c>
      <c r="AA57" s="19">
        <v>1.5144838173999999</v>
      </c>
      <c r="AB57" s="19">
        <v>16.237782632000002</v>
      </c>
      <c r="AC57" s="29">
        <v>52.920111029000012</v>
      </c>
      <c r="AD57" s="2">
        <v>15.4</v>
      </c>
      <c r="AE57" s="19">
        <f t="shared" si="11"/>
        <v>5.4123809999999999</v>
      </c>
      <c r="AF57" s="19">
        <f t="shared" si="12"/>
        <v>4.3718240000000002</v>
      </c>
      <c r="AM57" s="2"/>
      <c r="AO57" s="3"/>
    </row>
    <row r="58" spans="1:41" x14ac:dyDescent="0.25">
      <c r="A58" s="2" t="s">
        <v>217</v>
      </c>
      <c r="B58" s="2" t="s">
        <v>187</v>
      </c>
      <c r="C58" s="2">
        <v>12</v>
      </c>
      <c r="D58" s="2" t="s">
        <v>191</v>
      </c>
      <c r="E58" s="2" t="s">
        <v>124</v>
      </c>
      <c r="F58" s="2" t="s">
        <v>76</v>
      </c>
      <c r="G58" s="2">
        <v>8</v>
      </c>
      <c r="H58" s="2">
        <v>343</v>
      </c>
      <c r="I58" s="2">
        <v>9.3000000000000007</v>
      </c>
      <c r="J58" s="2">
        <v>582</v>
      </c>
      <c r="K58" s="2">
        <v>7.1</v>
      </c>
      <c r="L58" s="2">
        <v>377</v>
      </c>
      <c r="M58" s="2">
        <v>5.0999999999999996</v>
      </c>
      <c r="N58" s="2">
        <v>157</v>
      </c>
      <c r="O58" s="20">
        <v>8.8800000000000008</v>
      </c>
      <c r="P58" s="33">
        <v>0.189</v>
      </c>
      <c r="Q58" s="2">
        <v>1.53</v>
      </c>
      <c r="R58" s="20">
        <v>4.4999999999999998E-2</v>
      </c>
      <c r="S58" s="2">
        <v>0.17299999999999999</v>
      </c>
      <c r="T58" s="2">
        <v>2.8E-3</v>
      </c>
      <c r="U58" s="28">
        <v>7.9</v>
      </c>
      <c r="V58" s="9">
        <v>41.73</v>
      </c>
      <c r="W58" s="2" t="s">
        <v>42</v>
      </c>
      <c r="X58" s="20">
        <v>28.15</v>
      </c>
      <c r="Y58" s="9">
        <v>31.52</v>
      </c>
      <c r="Z58" s="19">
        <v>2.2355939992000002</v>
      </c>
      <c r="AA58" s="19">
        <v>1.5521587031999999</v>
      </c>
      <c r="AB58" s="19">
        <v>17.939660575999998</v>
      </c>
      <c r="AC58" s="29">
        <v>47.810257171999993</v>
      </c>
      <c r="AD58" s="2">
        <v>17.5</v>
      </c>
      <c r="AE58" s="19">
        <f t="shared" si="11"/>
        <v>3.2966699999999998</v>
      </c>
      <c r="AF58" s="19">
        <f t="shared" si="12"/>
        <v>8.8728799999999985</v>
      </c>
      <c r="AM58" s="2"/>
      <c r="AO58" s="3"/>
    </row>
    <row r="59" spans="1:41" x14ac:dyDescent="0.25">
      <c r="A59" s="2" t="s">
        <v>217</v>
      </c>
      <c r="B59" s="2" t="s">
        <v>187</v>
      </c>
      <c r="C59" s="2">
        <v>12</v>
      </c>
      <c r="D59" s="2" t="s">
        <v>192</v>
      </c>
      <c r="E59" s="2" t="s">
        <v>124</v>
      </c>
      <c r="F59" s="2" t="s">
        <v>76</v>
      </c>
      <c r="G59" s="2">
        <v>8</v>
      </c>
      <c r="H59" s="2">
        <v>343</v>
      </c>
      <c r="I59" s="2">
        <v>9.3000000000000007</v>
      </c>
      <c r="J59" s="2">
        <v>570</v>
      </c>
      <c r="K59" s="2">
        <v>7.1</v>
      </c>
      <c r="L59" s="2">
        <v>372</v>
      </c>
      <c r="M59" s="2">
        <v>5.0999999999999996</v>
      </c>
      <c r="N59" s="2">
        <v>157</v>
      </c>
      <c r="O59" s="20">
        <v>8.94</v>
      </c>
      <c r="P59" s="33">
        <v>0.189</v>
      </c>
      <c r="Q59" s="2">
        <v>1.46</v>
      </c>
      <c r="R59" s="20">
        <v>4.4999999999999998E-2</v>
      </c>
      <c r="S59" s="2">
        <v>0.16300000000000001</v>
      </c>
      <c r="T59" s="2">
        <v>2.8E-3</v>
      </c>
      <c r="U59" s="28">
        <v>10.53</v>
      </c>
      <c r="V59" s="9">
        <v>41.73</v>
      </c>
      <c r="W59" s="2" t="s">
        <v>42</v>
      </c>
      <c r="X59" s="20">
        <v>28.13</v>
      </c>
      <c r="Y59" s="9">
        <v>31.52</v>
      </c>
      <c r="Z59" s="19">
        <v>2.2076885187999995</v>
      </c>
      <c r="AA59" s="19">
        <v>1.5268584748</v>
      </c>
      <c r="AB59" s="19">
        <v>18.816566464000001</v>
      </c>
      <c r="AC59" s="29">
        <v>46.034710457999992</v>
      </c>
      <c r="AD59" s="28">
        <v>18</v>
      </c>
      <c r="AE59" s="19">
        <f t="shared" si="11"/>
        <v>4.3941689999999998</v>
      </c>
      <c r="AF59" s="19">
        <f t="shared" si="12"/>
        <v>8.8665760000000002</v>
      </c>
      <c r="AM59" s="2"/>
      <c r="AO59" s="3"/>
    </row>
    <row r="60" spans="1:41" x14ac:dyDescent="0.25">
      <c r="A60" s="2" t="s">
        <v>217</v>
      </c>
      <c r="B60" s="2" t="s">
        <v>187</v>
      </c>
      <c r="C60" s="2">
        <v>12</v>
      </c>
      <c r="D60" s="2" t="s">
        <v>193</v>
      </c>
      <c r="E60" s="2" t="s">
        <v>124</v>
      </c>
      <c r="F60" s="2" t="s">
        <v>76</v>
      </c>
      <c r="G60" s="2">
        <v>8</v>
      </c>
      <c r="H60" s="2">
        <v>340</v>
      </c>
      <c r="I60" s="2">
        <v>9.3000000000000007</v>
      </c>
      <c r="J60" s="2">
        <v>577</v>
      </c>
      <c r="K60" s="2">
        <v>7.1</v>
      </c>
      <c r="L60" s="2">
        <v>376</v>
      </c>
      <c r="M60" s="2">
        <v>5.0999999999999996</v>
      </c>
      <c r="N60" s="2">
        <v>157</v>
      </c>
      <c r="O60" s="20">
        <v>9.1</v>
      </c>
      <c r="P60" s="33">
        <v>0.189</v>
      </c>
      <c r="Q60" s="2">
        <v>1.51</v>
      </c>
      <c r="R60" s="20">
        <v>4.4999999999999998E-2</v>
      </c>
      <c r="S60" s="2">
        <v>0.16600000000000001</v>
      </c>
      <c r="T60" s="2">
        <v>2.8E-3</v>
      </c>
      <c r="U60" s="28">
        <v>13.14</v>
      </c>
      <c r="V60" s="9">
        <v>41.73</v>
      </c>
      <c r="W60" s="2" t="s">
        <v>42</v>
      </c>
      <c r="X60" s="20">
        <v>28.11</v>
      </c>
      <c r="Y60" s="9">
        <v>31.52</v>
      </c>
      <c r="Z60" s="19">
        <v>2.1800007589999999</v>
      </c>
      <c r="AA60" s="19">
        <v>1.5017735889999999</v>
      </c>
      <c r="AB60" s="19">
        <v>19.682294519999999</v>
      </c>
      <c r="AC60" s="29">
        <v>44.281162315000003</v>
      </c>
      <c r="AD60" s="2">
        <v>16.5</v>
      </c>
      <c r="AE60" s="19">
        <f t="shared" si="11"/>
        <v>5.4833219999999994</v>
      </c>
      <c r="AF60" s="19">
        <f t="shared" si="12"/>
        <v>8.8602720000000001</v>
      </c>
      <c r="AM60" s="2"/>
      <c r="AO60" s="3"/>
    </row>
    <row r="61" spans="1:41" x14ac:dyDescent="0.25">
      <c r="A61" s="2" t="s">
        <v>273</v>
      </c>
      <c r="B61" s="2" t="s">
        <v>274</v>
      </c>
      <c r="C61" s="2">
        <v>13</v>
      </c>
      <c r="D61" s="2" t="s">
        <v>296</v>
      </c>
      <c r="E61" s="2" t="s">
        <v>124</v>
      </c>
      <c r="F61" s="2" t="s">
        <v>76</v>
      </c>
      <c r="G61" s="2">
        <v>20</v>
      </c>
      <c r="H61" s="2">
        <v>418</v>
      </c>
      <c r="I61" s="28">
        <v>4.0599999999999996</v>
      </c>
      <c r="J61" s="2">
        <v>570</v>
      </c>
      <c r="K61" s="28">
        <v>7.42</v>
      </c>
      <c r="L61" s="2">
        <v>368</v>
      </c>
      <c r="M61" s="28">
        <v>6.0890000000000004</v>
      </c>
      <c r="N61" s="2">
        <v>112</v>
      </c>
      <c r="O61" s="20">
        <v>9.17</v>
      </c>
      <c r="P61" s="33">
        <v>0.32200000000000001</v>
      </c>
      <c r="Q61" s="2">
        <v>1.37</v>
      </c>
      <c r="R61" s="20">
        <v>0.20599999999999999</v>
      </c>
      <c r="S61" s="2">
        <v>0.14899999999999999</v>
      </c>
      <c r="T61" s="2">
        <v>4.0000000000000002E-4</v>
      </c>
      <c r="U61" s="28">
        <v>5.0199999999999996</v>
      </c>
      <c r="V61" s="2">
        <v>55.14</v>
      </c>
      <c r="W61" s="2" t="s">
        <v>109</v>
      </c>
      <c r="X61" s="20">
        <v>25.36</v>
      </c>
      <c r="Y61" s="9">
        <v>26.75</v>
      </c>
      <c r="Z61" s="19">
        <v>2.1800000000000002</v>
      </c>
      <c r="AA61" s="19">
        <v>1.51</v>
      </c>
      <c r="AB61" s="20">
        <v>14.9</v>
      </c>
      <c r="AC61" s="28">
        <v>61.9</v>
      </c>
      <c r="AD61" s="2">
        <v>13.3</v>
      </c>
      <c r="AE61" s="20">
        <f t="shared" si="11"/>
        <v>2.7680279999999997</v>
      </c>
      <c r="AF61" s="19">
        <f t="shared" si="12"/>
        <v>6.7838000000000003</v>
      </c>
      <c r="AM61" s="2"/>
      <c r="AO61" s="3"/>
    </row>
    <row r="62" spans="1:41" x14ac:dyDescent="0.25">
      <c r="A62" s="2" t="s">
        <v>273</v>
      </c>
      <c r="B62" s="2" t="s">
        <v>274</v>
      </c>
      <c r="C62" s="2">
        <v>13</v>
      </c>
      <c r="D62" s="2" t="s">
        <v>294</v>
      </c>
      <c r="E62" s="2" t="s">
        <v>124</v>
      </c>
      <c r="F62" s="2" t="s">
        <v>76</v>
      </c>
      <c r="G62" s="2">
        <v>20</v>
      </c>
      <c r="H62" s="2">
        <v>417</v>
      </c>
      <c r="I62" s="28">
        <v>4.0599999999999996</v>
      </c>
      <c r="J62" s="2">
        <v>569</v>
      </c>
      <c r="K62" s="28">
        <v>7.42</v>
      </c>
      <c r="L62" s="2">
        <v>368</v>
      </c>
      <c r="M62" s="28">
        <v>6.0890000000000004</v>
      </c>
      <c r="N62" s="2">
        <v>112</v>
      </c>
      <c r="O62" s="20">
        <v>9.2200000000000006</v>
      </c>
      <c r="P62" s="33">
        <v>0.32200000000000001</v>
      </c>
      <c r="Q62" s="2">
        <v>1.37</v>
      </c>
      <c r="R62" s="20">
        <v>0.20599999999999999</v>
      </c>
      <c r="S62" s="2">
        <v>0.14899999999999999</v>
      </c>
      <c r="T62" s="2">
        <v>4.0000000000000002E-4</v>
      </c>
      <c r="U62" s="28">
        <v>7.46</v>
      </c>
      <c r="V62" s="2">
        <v>55.14</v>
      </c>
      <c r="W62" s="2" t="s">
        <v>109</v>
      </c>
      <c r="X62" s="20">
        <v>25.37</v>
      </c>
      <c r="Y62" s="9">
        <v>26.75</v>
      </c>
      <c r="Z62" s="19">
        <v>2.15</v>
      </c>
      <c r="AA62" s="19">
        <v>1.48</v>
      </c>
      <c r="AB62" s="20">
        <v>17.399999999999999</v>
      </c>
      <c r="AC62" s="28">
        <v>57.8</v>
      </c>
      <c r="AD62" s="2">
        <v>13.2</v>
      </c>
      <c r="AE62" s="20">
        <f t="shared" si="11"/>
        <v>4.1134440000000003</v>
      </c>
      <c r="AF62" s="19">
        <f t="shared" si="12"/>
        <v>6.7864750000000003</v>
      </c>
      <c r="AM62" s="2"/>
      <c r="AO62" s="3"/>
    </row>
    <row r="63" spans="1:41" x14ac:dyDescent="0.25">
      <c r="A63" s="2" t="s">
        <v>273</v>
      </c>
      <c r="B63" s="2" t="s">
        <v>274</v>
      </c>
      <c r="C63" s="2">
        <v>13</v>
      </c>
      <c r="D63" s="2" t="s">
        <v>295</v>
      </c>
      <c r="E63" s="2" t="s">
        <v>124</v>
      </c>
      <c r="F63" s="2" t="s">
        <v>76</v>
      </c>
      <c r="G63" s="2">
        <v>20</v>
      </c>
      <c r="H63" s="2">
        <v>417</v>
      </c>
      <c r="I63" s="28">
        <v>4.0599999999999996</v>
      </c>
      <c r="J63" s="2">
        <v>572</v>
      </c>
      <c r="K63" s="28">
        <v>7.42</v>
      </c>
      <c r="L63" s="2">
        <v>367</v>
      </c>
      <c r="M63" s="28">
        <v>6.0890000000000004</v>
      </c>
      <c r="N63" s="2">
        <v>112</v>
      </c>
      <c r="O63" s="20">
        <v>9.4499999999999993</v>
      </c>
      <c r="P63" s="33">
        <v>0.32200000000000001</v>
      </c>
      <c r="Q63" s="20">
        <v>1.4</v>
      </c>
      <c r="R63" s="20">
        <v>0.20599999999999999</v>
      </c>
      <c r="S63" s="2">
        <v>0.14799999999999999</v>
      </c>
      <c r="T63" s="2">
        <v>4.0000000000000002E-4</v>
      </c>
      <c r="U63" s="28">
        <v>10.07</v>
      </c>
      <c r="V63" s="2">
        <v>55.14</v>
      </c>
      <c r="W63" s="2" t="s">
        <v>109</v>
      </c>
      <c r="X63" s="20">
        <v>25.38</v>
      </c>
      <c r="Y63" s="9">
        <v>26.75</v>
      </c>
      <c r="Z63" s="19">
        <v>2.12</v>
      </c>
      <c r="AA63" s="19">
        <v>1.46</v>
      </c>
      <c r="AB63" s="20">
        <v>18.8</v>
      </c>
      <c r="AC63" s="28">
        <v>53.1</v>
      </c>
      <c r="AD63" s="2">
        <v>13.2</v>
      </c>
      <c r="AE63" s="20">
        <f t="shared" si="11"/>
        <v>5.5525980000000006</v>
      </c>
      <c r="AF63" s="19">
        <f t="shared" si="12"/>
        <v>6.7891499999999994</v>
      </c>
      <c r="AM63" s="2"/>
      <c r="AO63" s="3"/>
    </row>
    <row r="64" spans="1:41" x14ac:dyDescent="0.25">
      <c r="A64" s="2" t="s">
        <v>215</v>
      </c>
      <c r="B64" s="2" t="s">
        <v>197</v>
      </c>
      <c r="C64" s="2">
        <v>14</v>
      </c>
      <c r="D64" s="2" t="s">
        <v>198</v>
      </c>
      <c r="E64" s="2" t="s">
        <v>205</v>
      </c>
      <c r="F64" s="2" t="s">
        <v>76</v>
      </c>
      <c r="G64" s="2">
        <v>3</v>
      </c>
      <c r="H64" s="34">
        <v>317.10000000000002</v>
      </c>
      <c r="I64" s="28">
        <v>1</v>
      </c>
      <c r="J64" s="43">
        <v>566.25</v>
      </c>
      <c r="K64" s="44">
        <v>6.9</v>
      </c>
      <c r="L64" s="34">
        <v>347</v>
      </c>
      <c r="M64" s="28">
        <v>4.1500000000000004</v>
      </c>
      <c r="N64" s="2">
        <v>165</v>
      </c>
      <c r="O64" s="2">
        <v>8.1300000000000008</v>
      </c>
      <c r="P64" s="33">
        <v>0.45</v>
      </c>
      <c r="Q64" s="2">
        <v>1.51</v>
      </c>
      <c r="R64" s="2">
        <v>0.04</v>
      </c>
      <c r="S64" s="2">
        <v>0.188</v>
      </c>
      <c r="T64" s="39">
        <v>8.0000000000000002E-3</v>
      </c>
      <c r="U64" s="28">
        <v>3.5</v>
      </c>
      <c r="V64" s="20">
        <v>50.4</v>
      </c>
      <c r="W64" s="2" t="s">
        <v>85</v>
      </c>
      <c r="X64" s="20">
        <v>0</v>
      </c>
      <c r="Y64" s="20">
        <v>6.1</v>
      </c>
      <c r="Z64" s="19">
        <v>1.9552500000000002</v>
      </c>
      <c r="AA64" s="19">
        <v>1.31785</v>
      </c>
      <c r="AB64" s="20">
        <v>20.923999999999999</v>
      </c>
      <c r="AC64" s="28">
        <v>59.916499999999985</v>
      </c>
      <c r="AD64" s="28">
        <v>13.337</v>
      </c>
      <c r="AE64" s="20">
        <f t="shared" si="11"/>
        <v>1.764</v>
      </c>
      <c r="AF64" s="20">
        <f t="shared" si="12"/>
        <v>0</v>
      </c>
      <c r="AM64" s="2"/>
      <c r="AO64" s="3"/>
    </row>
    <row r="65" spans="1:41" x14ac:dyDescent="0.25">
      <c r="A65" s="2" t="s">
        <v>215</v>
      </c>
      <c r="B65" s="2" t="s">
        <v>197</v>
      </c>
      <c r="C65" s="2">
        <v>14</v>
      </c>
      <c r="D65" s="2" t="s">
        <v>199</v>
      </c>
      <c r="E65" s="2" t="s">
        <v>205</v>
      </c>
      <c r="F65" s="2" t="s">
        <v>76</v>
      </c>
      <c r="G65" s="2">
        <v>3</v>
      </c>
      <c r="H65" s="34">
        <v>317.10000000000002</v>
      </c>
      <c r="I65" s="28">
        <v>1</v>
      </c>
      <c r="J65" s="43">
        <v>558</v>
      </c>
      <c r="K65" s="44">
        <v>6.9</v>
      </c>
      <c r="L65" s="34">
        <v>340</v>
      </c>
      <c r="M65" s="28">
        <v>4.1500000000000004</v>
      </c>
      <c r="N65" s="2">
        <v>165</v>
      </c>
      <c r="O65" s="2">
        <v>8.2200000000000006</v>
      </c>
      <c r="P65" s="33">
        <v>0.45</v>
      </c>
      <c r="Q65" s="2">
        <v>1.46</v>
      </c>
      <c r="R65" s="2">
        <v>0.04</v>
      </c>
      <c r="S65" s="2">
        <v>0.17899999999999999</v>
      </c>
      <c r="T65" s="39">
        <v>8.0000000000000002E-3</v>
      </c>
      <c r="U65" s="28">
        <v>7</v>
      </c>
      <c r="V65" s="20">
        <v>50.4</v>
      </c>
      <c r="W65" s="2" t="s">
        <v>85</v>
      </c>
      <c r="X65" s="20">
        <v>0</v>
      </c>
      <c r="Y65" s="20">
        <v>6.1</v>
      </c>
      <c r="Z65" s="19">
        <v>1.9234</v>
      </c>
      <c r="AA65" s="19">
        <v>1.2894999999999999</v>
      </c>
      <c r="AB65" s="20">
        <v>21.869</v>
      </c>
      <c r="AC65" s="28">
        <v>57.924999999999997</v>
      </c>
      <c r="AD65" s="28">
        <v>13.462999999999997</v>
      </c>
      <c r="AE65" s="20">
        <f t="shared" ref="AE65:AE75" si="13">U65*V65/100</f>
        <v>3.528</v>
      </c>
      <c r="AF65" s="20">
        <f t="shared" ref="AF65:AF75" si="14">X65*Y65/100</f>
        <v>0</v>
      </c>
      <c r="AM65" s="2"/>
      <c r="AO65" s="3"/>
    </row>
    <row r="66" spans="1:41" x14ac:dyDescent="0.25">
      <c r="A66" s="2" t="s">
        <v>215</v>
      </c>
      <c r="B66" s="2" t="s">
        <v>197</v>
      </c>
      <c r="C66" s="2">
        <v>14</v>
      </c>
      <c r="D66" s="2" t="s">
        <v>200</v>
      </c>
      <c r="E66" s="2" t="s">
        <v>205</v>
      </c>
      <c r="F66" s="2" t="s">
        <v>76</v>
      </c>
      <c r="G66" s="2">
        <v>3</v>
      </c>
      <c r="H66" s="34">
        <v>317.10000000000002</v>
      </c>
      <c r="I66" s="28">
        <v>1</v>
      </c>
      <c r="J66" s="43">
        <v>562.95000000000005</v>
      </c>
      <c r="K66" s="44">
        <v>6.9</v>
      </c>
      <c r="L66" s="34">
        <v>344.9</v>
      </c>
      <c r="M66" s="28">
        <v>4.1500000000000004</v>
      </c>
      <c r="N66" s="2">
        <v>165</v>
      </c>
      <c r="O66" s="2">
        <v>8.52</v>
      </c>
      <c r="P66" s="33">
        <v>0.45</v>
      </c>
      <c r="Q66" s="2">
        <v>1.49</v>
      </c>
      <c r="R66" s="2">
        <v>0.04</v>
      </c>
      <c r="S66" s="2">
        <v>0.17499999999999999</v>
      </c>
      <c r="T66" s="39">
        <v>8.0000000000000002E-3</v>
      </c>
      <c r="U66" s="28">
        <v>3.5</v>
      </c>
      <c r="V66" s="20">
        <v>50.4</v>
      </c>
      <c r="W66" s="2" t="s">
        <v>85</v>
      </c>
      <c r="X66" s="20">
        <v>0</v>
      </c>
      <c r="Y66" s="20">
        <v>6.1</v>
      </c>
      <c r="Z66" s="19">
        <v>2.0359500000000001</v>
      </c>
      <c r="AA66" s="19">
        <v>1.3811499999999999</v>
      </c>
      <c r="AB66" s="20">
        <v>20.222000000000001</v>
      </c>
      <c r="AC66" s="28">
        <v>58.077499999999993</v>
      </c>
      <c r="AD66" s="28">
        <v>13.030999999999999</v>
      </c>
      <c r="AE66" s="20">
        <f t="shared" si="13"/>
        <v>1.764</v>
      </c>
      <c r="AF66" s="20">
        <f t="shared" si="14"/>
        <v>0</v>
      </c>
      <c r="AM66" s="2"/>
      <c r="AO66" s="3"/>
    </row>
    <row r="67" spans="1:41" x14ac:dyDescent="0.25">
      <c r="A67" s="2" t="s">
        <v>215</v>
      </c>
      <c r="B67" s="2" t="s">
        <v>197</v>
      </c>
      <c r="C67" s="2">
        <v>14</v>
      </c>
      <c r="D67" s="2" t="s">
        <v>203</v>
      </c>
      <c r="E67" s="2" t="s">
        <v>205</v>
      </c>
      <c r="F67" s="2" t="s">
        <v>76</v>
      </c>
      <c r="G67" s="2">
        <v>3</v>
      </c>
      <c r="H67" s="34">
        <v>317.10000000000002</v>
      </c>
      <c r="I67" s="28">
        <v>1</v>
      </c>
      <c r="J67" s="43">
        <v>579.45000000000005</v>
      </c>
      <c r="K67" s="44">
        <v>6.9</v>
      </c>
      <c r="L67" s="34">
        <v>350.7</v>
      </c>
      <c r="M67" s="28">
        <v>4.1500000000000004</v>
      </c>
      <c r="N67" s="2">
        <v>165</v>
      </c>
      <c r="O67" s="2">
        <v>8.66</v>
      </c>
      <c r="P67" s="33">
        <v>0.45</v>
      </c>
      <c r="Q67" s="2">
        <v>1.59</v>
      </c>
      <c r="R67" s="2">
        <v>0.04</v>
      </c>
      <c r="S67" s="2">
        <v>0.184</v>
      </c>
      <c r="T67" s="39">
        <v>8.0000000000000002E-3</v>
      </c>
      <c r="U67" s="28">
        <v>7</v>
      </c>
      <c r="V67" s="20">
        <v>50.4</v>
      </c>
      <c r="W67" s="2" t="s">
        <v>85</v>
      </c>
      <c r="X67" s="20">
        <v>0</v>
      </c>
      <c r="Y67" s="20">
        <v>6.1</v>
      </c>
      <c r="Z67" s="19">
        <v>2.0041000000000002</v>
      </c>
      <c r="AA67" s="19">
        <v>1.3527999999999998</v>
      </c>
      <c r="AB67" s="20">
        <v>21.166999999999998</v>
      </c>
      <c r="AC67" s="28">
        <v>56.085999999999991</v>
      </c>
      <c r="AD67" s="28">
        <v>13.156999999999998</v>
      </c>
      <c r="AE67" s="20">
        <f t="shared" si="13"/>
        <v>3.528</v>
      </c>
      <c r="AF67" s="20">
        <f t="shared" si="14"/>
        <v>0</v>
      </c>
      <c r="AM67" s="2"/>
      <c r="AO67" s="3"/>
    </row>
    <row r="68" spans="1:41" x14ac:dyDescent="0.25">
      <c r="A68" s="2" t="s">
        <v>215</v>
      </c>
      <c r="B68" s="2" t="s">
        <v>197</v>
      </c>
      <c r="C68" s="2">
        <v>14</v>
      </c>
      <c r="D68" s="2" t="s">
        <v>202</v>
      </c>
      <c r="E68" s="2" t="s">
        <v>205</v>
      </c>
      <c r="F68" s="2" t="s">
        <v>76</v>
      </c>
      <c r="G68" s="2">
        <v>3</v>
      </c>
      <c r="H68" s="34">
        <v>317.10000000000002</v>
      </c>
      <c r="I68" s="28">
        <v>1</v>
      </c>
      <c r="J68" s="43">
        <v>577.79999999999995</v>
      </c>
      <c r="K68" s="44">
        <v>6.9</v>
      </c>
      <c r="L68" s="34">
        <v>355</v>
      </c>
      <c r="M68" s="28">
        <v>4.1500000000000004</v>
      </c>
      <c r="N68" s="2">
        <v>165</v>
      </c>
      <c r="O68" s="2">
        <v>8.06</v>
      </c>
      <c r="P68" s="33">
        <v>0.45</v>
      </c>
      <c r="Q68" s="2">
        <v>1.58</v>
      </c>
      <c r="R68" s="2">
        <v>0.04</v>
      </c>
      <c r="S68" s="2">
        <v>0.19700000000000001</v>
      </c>
      <c r="T68" s="39">
        <v>8.0000000000000002E-3</v>
      </c>
      <c r="U68" s="28">
        <v>3.5</v>
      </c>
      <c r="V68" s="20">
        <v>50.4</v>
      </c>
      <c r="W68" s="2" t="s">
        <v>85</v>
      </c>
      <c r="X68" s="20">
        <v>0</v>
      </c>
      <c r="Y68" s="20">
        <v>6.1</v>
      </c>
      <c r="Z68" s="19">
        <v>2.1166500000000004</v>
      </c>
      <c r="AA68" s="19">
        <v>1.44445</v>
      </c>
      <c r="AB68" s="20">
        <v>19.52</v>
      </c>
      <c r="AC68" s="28">
        <v>56.238499999999995</v>
      </c>
      <c r="AD68" s="28">
        <v>12.724999999999998</v>
      </c>
      <c r="AE68" s="20">
        <f t="shared" si="13"/>
        <v>1.764</v>
      </c>
      <c r="AF68" s="20">
        <f t="shared" si="14"/>
        <v>0</v>
      </c>
      <c r="AM68" s="2"/>
      <c r="AO68" s="3"/>
    </row>
    <row r="69" spans="1:41" x14ac:dyDescent="0.25">
      <c r="A69" s="2" t="s">
        <v>215</v>
      </c>
      <c r="B69" s="2" t="s">
        <v>197</v>
      </c>
      <c r="C69" s="2">
        <v>14</v>
      </c>
      <c r="D69" s="2" t="s">
        <v>201</v>
      </c>
      <c r="E69" s="2" t="s">
        <v>205</v>
      </c>
      <c r="F69" s="2" t="s">
        <v>76</v>
      </c>
      <c r="G69" s="2">
        <v>3</v>
      </c>
      <c r="H69" s="34">
        <v>317.10000000000002</v>
      </c>
      <c r="I69" s="28">
        <v>1</v>
      </c>
      <c r="J69" s="43">
        <v>584.40000000000009</v>
      </c>
      <c r="K69" s="44">
        <v>6.9</v>
      </c>
      <c r="L69" s="34">
        <v>359.2</v>
      </c>
      <c r="M69" s="28">
        <v>4.1500000000000004</v>
      </c>
      <c r="N69" s="2">
        <v>165</v>
      </c>
      <c r="O69" s="2">
        <v>7.82</v>
      </c>
      <c r="P69" s="33">
        <v>0.45</v>
      </c>
      <c r="Q69" s="2">
        <v>1.62</v>
      </c>
      <c r="R69" s="2">
        <v>0.04</v>
      </c>
      <c r="S69" s="2">
        <v>0.20699999999999999</v>
      </c>
      <c r="T69" s="39">
        <v>8.0000000000000002E-3</v>
      </c>
      <c r="U69" s="28">
        <v>7</v>
      </c>
      <c r="V69" s="20">
        <v>50.4</v>
      </c>
      <c r="W69" s="2" t="s">
        <v>85</v>
      </c>
      <c r="X69" s="20">
        <v>0</v>
      </c>
      <c r="Y69" s="20">
        <v>6.1</v>
      </c>
      <c r="Z69" s="19">
        <v>2.0848</v>
      </c>
      <c r="AA69" s="19">
        <v>1.4160999999999999</v>
      </c>
      <c r="AB69" s="20">
        <v>20.465</v>
      </c>
      <c r="AC69" s="28">
        <v>54.247</v>
      </c>
      <c r="AD69" s="28">
        <v>12.850999999999999</v>
      </c>
      <c r="AE69" s="20">
        <f t="shared" si="13"/>
        <v>3.528</v>
      </c>
      <c r="AF69" s="20">
        <f t="shared" si="14"/>
        <v>0</v>
      </c>
      <c r="AM69" s="2"/>
      <c r="AO69" s="3"/>
    </row>
    <row r="70" spans="1:41" x14ac:dyDescent="0.25">
      <c r="A70" s="2" t="s">
        <v>215</v>
      </c>
      <c r="B70" s="2" t="s">
        <v>197</v>
      </c>
      <c r="C70" s="2">
        <v>14</v>
      </c>
      <c r="D70" s="2" t="s">
        <v>204</v>
      </c>
      <c r="E70" s="2" t="s">
        <v>205</v>
      </c>
      <c r="F70" s="2" t="s">
        <v>76</v>
      </c>
      <c r="G70" s="2">
        <v>3</v>
      </c>
      <c r="H70" s="34">
        <v>317.10000000000002</v>
      </c>
      <c r="I70" s="28">
        <v>1</v>
      </c>
      <c r="J70" s="43">
        <v>567.90000000000009</v>
      </c>
      <c r="K70" s="44">
        <v>6.9</v>
      </c>
      <c r="L70" s="34">
        <v>349.7</v>
      </c>
      <c r="M70" s="28">
        <v>4.1500000000000004</v>
      </c>
      <c r="N70" s="2">
        <v>165</v>
      </c>
      <c r="O70" s="2">
        <v>7.98</v>
      </c>
      <c r="P70" s="33">
        <v>0.45</v>
      </c>
      <c r="Q70" s="2">
        <v>1.52</v>
      </c>
      <c r="R70" s="2">
        <v>0.04</v>
      </c>
      <c r="S70" s="2">
        <v>0.192</v>
      </c>
      <c r="T70" s="39">
        <v>8.0000000000000002E-3</v>
      </c>
      <c r="U70" s="28">
        <v>7</v>
      </c>
      <c r="V70" s="20">
        <v>50.4</v>
      </c>
      <c r="W70" s="2" t="s">
        <v>85</v>
      </c>
      <c r="X70" s="20">
        <v>0</v>
      </c>
      <c r="Y70" s="20">
        <v>6.1</v>
      </c>
      <c r="Z70" s="19">
        <v>2.0848</v>
      </c>
      <c r="AA70" s="19">
        <v>1.4160999999999999</v>
      </c>
      <c r="AB70" s="20">
        <v>20.465</v>
      </c>
      <c r="AC70" s="28">
        <v>54.247</v>
      </c>
      <c r="AD70" s="28">
        <v>12.850999999999999</v>
      </c>
      <c r="AE70" s="20">
        <f t="shared" si="13"/>
        <v>3.528</v>
      </c>
      <c r="AF70" s="20">
        <f t="shared" si="14"/>
        <v>0</v>
      </c>
      <c r="AM70" s="2"/>
      <c r="AO70" s="3"/>
    </row>
    <row r="71" spans="1:41" x14ac:dyDescent="0.25">
      <c r="A71" s="2" t="s">
        <v>276</v>
      </c>
      <c r="B71" s="2" t="s">
        <v>277</v>
      </c>
      <c r="C71" s="2">
        <v>15</v>
      </c>
      <c r="D71" s="2" t="s">
        <v>300</v>
      </c>
      <c r="E71" s="2" t="s">
        <v>68</v>
      </c>
      <c r="F71" s="2" t="s">
        <v>81</v>
      </c>
      <c r="G71" s="2">
        <v>6</v>
      </c>
      <c r="H71" s="34">
        <v>336.2</v>
      </c>
      <c r="I71" s="28">
        <v>4.54</v>
      </c>
      <c r="J71" s="34">
        <v>481.6</v>
      </c>
      <c r="K71" s="28">
        <v>9.9499999999999993</v>
      </c>
      <c r="L71" s="34">
        <v>262.2</v>
      </c>
      <c r="M71" s="28">
        <v>8.14</v>
      </c>
      <c r="N71" s="2">
        <v>114</v>
      </c>
      <c r="O71" s="20">
        <v>6.9</v>
      </c>
      <c r="P71" s="33">
        <v>0.04</v>
      </c>
      <c r="Q71" s="2">
        <v>1.2</v>
      </c>
      <c r="R71" s="2">
        <v>0.06</v>
      </c>
      <c r="S71" s="33">
        <v>0.14000000000000001</v>
      </c>
      <c r="T71" s="39">
        <v>0.01</v>
      </c>
      <c r="U71" s="28">
        <v>20</v>
      </c>
      <c r="V71" s="20">
        <v>47.1</v>
      </c>
      <c r="W71" s="2" t="s">
        <v>304</v>
      </c>
      <c r="X71" s="20">
        <v>0</v>
      </c>
      <c r="Y71" s="20">
        <v>54</v>
      </c>
      <c r="Z71" s="19">
        <v>1.9063299999999999</v>
      </c>
      <c r="AA71" s="19">
        <v>1.27241</v>
      </c>
      <c r="AB71" s="20">
        <v>22.2</v>
      </c>
      <c r="AC71" s="28">
        <v>57.2</v>
      </c>
      <c r="AD71" s="28">
        <v>14</v>
      </c>
      <c r="AE71" s="20">
        <f t="shared" si="13"/>
        <v>9.42</v>
      </c>
      <c r="AF71" s="20">
        <f t="shared" si="14"/>
        <v>0</v>
      </c>
      <c r="AM71" s="2"/>
      <c r="AO71" s="3"/>
    </row>
    <row r="72" spans="1:41" x14ac:dyDescent="0.25">
      <c r="A72" s="2" t="s">
        <v>276</v>
      </c>
      <c r="B72" s="2" t="s">
        <v>277</v>
      </c>
      <c r="C72" s="2">
        <v>15</v>
      </c>
      <c r="D72" s="2" t="s">
        <v>301</v>
      </c>
      <c r="E72" s="2" t="s">
        <v>68</v>
      </c>
      <c r="F72" s="2" t="s">
        <v>81</v>
      </c>
      <c r="G72" s="2">
        <v>6</v>
      </c>
      <c r="H72" s="34">
        <v>324.8</v>
      </c>
      <c r="I72" s="28">
        <v>4.54</v>
      </c>
      <c r="J72" s="34">
        <v>506.1</v>
      </c>
      <c r="K72" s="28">
        <v>9.9499999999999993</v>
      </c>
      <c r="L72" s="34">
        <v>269.39999999999998</v>
      </c>
      <c r="M72" s="28">
        <v>8.14</v>
      </c>
      <c r="N72" s="2">
        <v>114</v>
      </c>
      <c r="O72" s="20">
        <v>8.1999999999999993</v>
      </c>
      <c r="P72" s="33">
        <v>0.04</v>
      </c>
      <c r="Q72" s="2">
        <v>1.5</v>
      </c>
      <c r="R72" s="2">
        <v>0.06</v>
      </c>
      <c r="S72" s="33">
        <v>0.17</v>
      </c>
      <c r="T72" s="39">
        <v>0.01</v>
      </c>
      <c r="U72" s="28">
        <v>13.5</v>
      </c>
      <c r="V72" s="20">
        <v>47.1</v>
      </c>
      <c r="W72" s="2" t="s">
        <v>304</v>
      </c>
      <c r="X72" s="20">
        <v>8</v>
      </c>
      <c r="Y72" s="20">
        <v>54</v>
      </c>
      <c r="Z72" s="19">
        <v>1.9102299999999999</v>
      </c>
      <c r="AA72" s="19">
        <v>1.2801499999999999</v>
      </c>
      <c r="AB72" s="20">
        <v>21.5</v>
      </c>
      <c r="AC72" s="28">
        <v>57.5</v>
      </c>
      <c r="AD72" s="28">
        <v>14.2</v>
      </c>
      <c r="AE72" s="20">
        <f t="shared" ref="AE72:AE74" si="15">U72*V72/100</f>
        <v>6.3585000000000003</v>
      </c>
      <c r="AF72" s="20">
        <f t="shared" ref="AF72:AF74" si="16">X72*Y72/100</f>
        <v>4.32</v>
      </c>
      <c r="AM72" s="2"/>
      <c r="AO72" s="3"/>
    </row>
    <row r="73" spans="1:41" x14ac:dyDescent="0.25">
      <c r="A73" s="2" t="s">
        <v>276</v>
      </c>
      <c r="B73" s="2" t="s">
        <v>277</v>
      </c>
      <c r="C73" s="2">
        <v>15</v>
      </c>
      <c r="D73" s="2" t="s">
        <v>302</v>
      </c>
      <c r="E73" s="2" t="s">
        <v>68</v>
      </c>
      <c r="F73" s="2" t="s">
        <v>81</v>
      </c>
      <c r="G73" s="2">
        <v>6</v>
      </c>
      <c r="H73" s="34">
        <v>334.3</v>
      </c>
      <c r="I73" s="28">
        <v>4.54</v>
      </c>
      <c r="J73" s="34">
        <v>507.8</v>
      </c>
      <c r="K73" s="28">
        <v>9.9499999999999993</v>
      </c>
      <c r="L73" s="34">
        <v>274.5</v>
      </c>
      <c r="M73" s="28">
        <v>8.14</v>
      </c>
      <c r="N73" s="2">
        <v>114</v>
      </c>
      <c r="O73" s="20">
        <v>7.6</v>
      </c>
      <c r="P73" s="33">
        <v>0.04</v>
      </c>
      <c r="Q73" s="2">
        <v>1.5</v>
      </c>
      <c r="R73" s="2">
        <v>0.06</v>
      </c>
      <c r="S73" s="33">
        <v>0.19</v>
      </c>
      <c r="T73" s="39">
        <v>0.01</v>
      </c>
      <c r="U73" s="28">
        <v>7</v>
      </c>
      <c r="V73" s="20">
        <v>47.1</v>
      </c>
      <c r="W73" s="2" t="s">
        <v>304</v>
      </c>
      <c r="X73" s="20">
        <v>16.5</v>
      </c>
      <c r="Y73" s="20">
        <v>54</v>
      </c>
      <c r="Z73" s="19">
        <v>1.9147399999999997</v>
      </c>
      <c r="AA73" s="19">
        <v>1.28938</v>
      </c>
      <c r="AB73" s="20">
        <v>20.5</v>
      </c>
      <c r="AC73" s="28">
        <v>58.5</v>
      </c>
      <c r="AD73" s="28">
        <v>14.6</v>
      </c>
      <c r="AE73" s="20">
        <f t="shared" si="15"/>
        <v>3.2969999999999997</v>
      </c>
      <c r="AF73" s="20">
        <f t="shared" si="16"/>
        <v>8.91</v>
      </c>
      <c r="AM73" s="2"/>
      <c r="AO73" s="3"/>
    </row>
    <row r="74" spans="1:41" x14ac:dyDescent="0.25">
      <c r="A74" s="2" t="s">
        <v>276</v>
      </c>
      <c r="B74" s="2" t="s">
        <v>277</v>
      </c>
      <c r="C74" s="2">
        <v>15</v>
      </c>
      <c r="D74" s="2" t="s">
        <v>303</v>
      </c>
      <c r="E74" s="2" t="s">
        <v>68</v>
      </c>
      <c r="F74" s="2" t="s">
        <v>81</v>
      </c>
      <c r="G74" s="2">
        <v>6</v>
      </c>
      <c r="H74" s="34">
        <v>333</v>
      </c>
      <c r="I74" s="28">
        <v>4.54</v>
      </c>
      <c r="J74" s="34">
        <v>474</v>
      </c>
      <c r="K74" s="28">
        <v>9.9499999999999993</v>
      </c>
      <c r="L74" s="34">
        <v>260.7</v>
      </c>
      <c r="M74" s="28">
        <v>8.14</v>
      </c>
      <c r="N74" s="2">
        <v>114</v>
      </c>
      <c r="O74" s="20">
        <v>6.5</v>
      </c>
      <c r="P74" s="33">
        <v>0.04</v>
      </c>
      <c r="Q74" s="2">
        <v>1.1000000000000001</v>
      </c>
      <c r="R74" s="2">
        <v>0.06</v>
      </c>
      <c r="S74" s="33">
        <v>0.16</v>
      </c>
      <c r="T74" s="39">
        <v>0.01</v>
      </c>
      <c r="U74" s="28">
        <v>0</v>
      </c>
      <c r="V74" s="20">
        <v>0</v>
      </c>
      <c r="W74" s="2" t="s">
        <v>304</v>
      </c>
      <c r="X74" s="20">
        <v>23</v>
      </c>
      <c r="Y74" s="20">
        <v>54</v>
      </c>
      <c r="Z74" s="19">
        <v>1.9277999999999997</v>
      </c>
      <c r="AA74" s="19">
        <v>1.3049999999999999</v>
      </c>
      <c r="AB74" s="20">
        <v>19</v>
      </c>
      <c r="AC74" s="28">
        <v>59.8</v>
      </c>
      <c r="AD74" s="28">
        <v>15.2</v>
      </c>
      <c r="AE74" s="20">
        <f t="shared" si="15"/>
        <v>0</v>
      </c>
      <c r="AF74" s="20">
        <f t="shared" si="16"/>
        <v>12.42</v>
      </c>
      <c r="AM74" s="2"/>
      <c r="AO74" s="3"/>
    </row>
    <row r="75" spans="1:41" x14ac:dyDescent="0.25">
      <c r="A75" s="2" t="s">
        <v>216</v>
      </c>
      <c r="B75" s="2" t="s">
        <v>218</v>
      </c>
      <c r="C75" s="2">
        <v>16</v>
      </c>
      <c r="D75" s="2" t="s">
        <v>35</v>
      </c>
      <c r="E75" s="2" t="s">
        <v>124</v>
      </c>
      <c r="F75" s="2" t="s">
        <v>76</v>
      </c>
      <c r="G75" s="2">
        <v>10</v>
      </c>
      <c r="H75" s="34">
        <v>313.89999999999998</v>
      </c>
      <c r="I75" s="2">
        <v>10.3</v>
      </c>
      <c r="J75" s="34">
        <v>554</v>
      </c>
      <c r="K75" s="28">
        <v>9.9499999999999993</v>
      </c>
      <c r="L75" s="34">
        <v>349.5</v>
      </c>
      <c r="M75" s="28">
        <v>5.95</v>
      </c>
      <c r="N75" s="34">
        <v>160.9</v>
      </c>
      <c r="O75" s="20">
        <v>7.28</v>
      </c>
      <c r="P75" s="2">
        <v>0.22</v>
      </c>
      <c r="Q75" s="20">
        <v>1.5</v>
      </c>
      <c r="R75" s="2">
        <v>0.03</v>
      </c>
      <c r="S75" s="2">
        <v>0.20599999999999999</v>
      </c>
      <c r="T75" s="39">
        <v>3.0000000000000001E-3</v>
      </c>
      <c r="U75" s="28">
        <v>9.1300000000000008</v>
      </c>
      <c r="V75" s="9">
        <v>41.73</v>
      </c>
      <c r="W75" s="2" t="s">
        <v>109</v>
      </c>
      <c r="X75" s="20">
        <v>0</v>
      </c>
      <c r="Y75" s="9">
        <v>26.75</v>
      </c>
      <c r="Z75" s="19">
        <v>2.1870599999999998</v>
      </c>
      <c r="AA75" s="19">
        <v>1.5060770000000003</v>
      </c>
      <c r="AB75" s="19">
        <v>12.694371</v>
      </c>
      <c r="AC75" s="29">
        <v>57.205546999999996</v>
      </c>
      <c r="AD75" s="28">
        <v>14.65</v>
      </c>
      <c r="AE75" s="19">
        <f t="shared" si="13"/>
        <v>3.8099490000000005</v>
      </c>
      <c r="AF75" s="19">
        <f t="shared" si="14"/>
        <v>0</v>
      </c>
      <c r="AM75" s="2"/>
      <c r="AO75" s="3"/>
    </row>
    <row r="76" spans="1:41" x14ac:dyDescent="0.25">
      <c r="A76" s="2" t="s">
        <v>216</v>
      </c>
      <c r="B76" s="2" t="s">
        <v>218</v>
      </c>
      <c r="C76" s="2">
        <v>16</v>
      </c>
      <c r="D76" s="2" t="s">
        <v>225</v>
      </c>
      <c r="E76" s="2" t="s">
        <v>124</v>
      </c>
      <c r="F76" s="2" t="s">
        <v>76</v>
      </c>
      <c r="G76" s="2">
        <v>10</v>
      </c>
      <c r="H76" s="34">
        <v>313.3</v>
      </c>
      <c r="I76" s="2">
        <v>10.3</v>
      </c>
      <c r="J76" s="34">
        <v>562</v>
      </c>
      <c r="K76" s="28">
        <v>9.9499999999999993</v>
      </c>
      <c r="L76" s="34">
        <v>354.9</v>
      </c>
      <c r="M76" s="28">
        <v>5.95</v>
      </c>
      <c r="N76" s="34">
        <v>160.9</v>
      </c>
      <c r="O76" s="20">
        <v>7.8</v>
      </c>
      <c r="P76" s="2">
        <v>0.22</v>
      </c>
      <c r="Q76" s="20">
        <v>1.55</v>
      </c>
      <c r="R76" s="2">
        <v>0.03</v>
      </c>
      <c r="S76" s="2">
        <v>0.19900000000000001</v>
      </c>
      <c r="T76" s="39">
        <v>3.0000000000000001E-3</v>
      </c>
      <c r="U76" s="28">
        <v>9.17</v>
      </c>
      <c r="V76" s="9">
        <v>41.73</v>
      </c>
      <c r="W76" s="2" t="s">
        <v>109</v>
      </c>
      <c r="X76" s="20">
        <v>39.78</v>
      </c>
      <c r="Y76" s="9">
        <v>26.75</v>
      </c>
      <c r="Z76" s="19">
        <v>2.2293820000000002</v>
      </c>
      <c r="AA76" s="19">
        <v>1.5375020000000001</v>
      </c>
      <c r="AB76" s="19">
        <v>18.589784999999999</v>
      </c>
      <c r="AC76" s="29">
        <v>35.377085000000001</v>
      </c>
      <c r="AD76" s="28">
        <v>14.39</v>
      </c>
      <c r="AE76" s="19">
        <f t="shared" ref="AE76:AE104" si="17">U76*V76/100</f>
        <v>3.8266409999999995</v>
      </c>
      <c r="AF76" s="19">
        <f t="shared" ref="AF76:AF104" si="18">X76*Y76/100</f>
        <v>10.64115</v>
      </c>
      <c r="AM76" s="2"/>
      <c r="AO76" s="3"/>
    </row>
    <row r="77" spans="1:41" x14ac:dyDescent="0.25">
      <c r="A77" s="2" t="s">
        <v>216</v>
      </c>
      <c r="B77" s="2" t="s">
        <v>218</v>
      </c>
      <c r="C77" s="2">
        <v>16</v>
      </c>
      <c r="D77" s="2" t="s">
        <v>219</v>
      </c>
      <c r="E77" s="2" t="s">
        <v>124</v>
      </c>
      <c r="F77" s="2" t="s">
        <v>76</v>
      </c>
      <c r="G77" s="2">
        <v>10</v>
      </c>
      <c r="H77" s="34">
        <v>314.7</v>
      </c>
      <c r="I77" s="2">
        <v>10.3</v>
      </c>
      <c r="J77" s="34">
        <v>557</v>
      </c>
      <c r="K77" s="28">
        <v>9.9499999999999993</v>
      </c>
      <c r="L77" s="34">
        <v>353.9</v>
      </c>
      <c r="M77" s="28">
        <v>5.95</v>
      </c>
      <c r="N77" s="34">
        <v>160.9</v>
      </c>
      <c r="O77" s="20">
        <v>7.6</v>
      </c>
      <c r="P77" s="2">
        <v>0.22</v>
      </c>
      <c r="Q77" s="20">
        <v>1.51</v>
      </c>
      <c r="R77" s="2">
        <v>0.03</v>
      </c>
      <c r="S77" s="2">
        <v>0.19900000000000001</v>
      </c>
      <c r="T77" s="39">
        <v>3.0000000000000001E-3</v>
      </c>
      <c r="U77" s="28">
        <v>4.54</v>
      </c>
      <c r="V77" s="9">
        <v>41.73</v>
      </c>
      <c r="W77" s="2" t="s">
        <v>109</v>
      </c>
      <c r="X77" s="20">
        <v>39.75</v>
      </c>
      <c r="Y77" s="9">
        <v>26.75</v>
      </c>
      <c r="Z77" s="19">
        <v>2.2695399999999997</v>
      </c>
      <c r="AA77" s="19">
        <v>1.5741159999999998</v>
      </c>
      <c r="AB77" s="19">
        <v>17.350625999999998</v>
      </c>
      <c r="AC77" s="29">
        <v>37.858440999999992</v>
      </c>
      <c r="AD77" s="28">
        <v>14.67</v>
      </c>
      <c r="AE77" s="19">
        <f t="shared" si="17"/>
        <v>1.8945419999999999</v>
      </c>
      <c r="AF77" s="19">
        <f t="shared" si="18"/>
        <v>10.633125</v>
      </c>
      <c r="AM77" s="2"/>
      <c r="AO77" s="3"/>
    </row>
    <row r="78" spans="1:41" x14ac:dyDescent="0.25">
      <c r="A78" s="2" t="s">
        <v>216</v>
      </c>
      <c r="B78" s="2" t="s">
        <v>218</v>
      </c>
      <c r="C78" s="2">
        <v>16</v>
      </c>
      <c r="D78" s="2" t="s">
        <v>220</v>
      </c>
      <c r="E78" s="2" t="s">
        <v>124</v>
      </c>
      <c r="F78" s="2" t="s">
        <v>76</v>
      </c>
      <c r="G78" s="2">
        <v>10</v>
      </c>
      <c r="H78" s="34">
        <v>313.8</v>
      </c>
      <c r="I78" s="2">
        <v>10.3</v>
      </c>
      <c r="J78" s="34">
        <v>546.1</v>
      </c>
      <c r="K78" s="28">
        <v>9.9499999999999993</v>
      </c>
      <c r="L78" s="34">
        <v>342.9</v>
      </c>
      <c r="M78" s="28">
        <v>5.95</v>
      </c>
      <c r="N78" s="34">
        <v>160.9</v>
      </c>
      <c r="O78" s="20">
        <v>7.2</v>
      </c>
      <c r="P78" s="2">
        <v>0.22</v>
      </c>
      <c r="Q78" s="20">
        <v>1.45</v>
      </c>
      <c r="R78" s="2">
        <v>0.03</v>
      </c>
      <c r="S78" s="2">
        <v>0.20100000000000001</v>
      </c>
      <c r="T78" s="39">
        <v>3.0000000000000001E-3</v>
      </c>
      <c r="U78" s="28">
        <v>0</v>
      </c>
      <c r="V78" s="20">
        <v>0</v>
      </c>
      <c r="W78" s="2" t="s">
        <v>109</v>
      </c>
      <c r="X78" s="20">
        <v>39.770000000000003</v>
      </c>
      <c r="Y78" s="9">
        <v>26.75</v>
      </c>
      <c r="Z78" s="19">
        <v>2.3119339999999999</v>
      </c>
      <c r="AA78" s="19">
        <v>1.6125940000000001</v>
      </c>
      <c r="AB78" s="19">
        <v>16.138258000000004</v>
      </c>
      <c r="AC78" s="29">
        <v>40.133378</v>
      </c>
      <c r="AD78" s="28">
        <v>14.84</v>
      </c>
      <c r="AE78" s="19">
        <f t="shared" si="17"/>
        <v>0</v>
      </c>
      <c r="AF78" s="19">
        <f t="shared" si="18"/>
        <v>10.638475000000001</v>
      </c>
      <c r="AM78" s="2"/>
      <c r="AO78" s="3"/>
    </row>
    <row r="79" spans="1:41" x14ac:dyDescent="0.25">
      <c r="A79" s="2" t="s">
        <v>216</v>
      </c>
      <c r="B79" s="2" t="s">
        <v>218</v>
      </c>
      <c r="C79" s="2">
        <v>16</v>
      </c>
      <c r="D79" s="2" t="s">
        <v>35</v>
      </c>
      <c r="E79" s="2" t="s">
        <v>124</v>
      </c>
      <c r="F79" s="2" t="s">
        <v>76</v>
      </c>
      <c r="G79" s="2">
        <v>5</v>
      </c>
      <c r="H79" s="34">
        <v>338.6</v>
      </c>
      <c r="I79" s="28">
        <v>1.1499999999999999</v>
      </c>
      <c r="J79" s="34">
        <v>573.70000000000005</v>
      </c>
      <c r="K79" s="28">
        <v>2.88</v>
      </c>
      <c r="L79" s="34">
        <v>365.4</v>
      </c>
      <c r="M79" s="28">
        <v>1.79</v>
      </c>
      <c r="N79" s="2">
        <v>143</v>
      </c>
      <c r="O79" s="20">
        <v>9.2799999999999994</v>
      </c>
      <c r="P79" s="2">
        <v>0.08</v>
      </c>
      <c r="Q79" s="2">
        <v>1.64</v>
      </c>
      <c r="R79" s="2">
        <v>0.02</v>
      </c>
      <c r="S79" s="33">
        <v>0.17699999999999999</v>
      </c>
      <c r="T79" s="39">
        <v>1E-3</v>
      </c>
      <c r="U79" s="28">
        <v>9</v>
      </c>
      <c r="V79" s="9">
        <v>41.73</v>
      </c>
      <c r="W79" s="2" t="s">
        <v>109</v>
      </c>
      <c r="X79" s="20">
        <v>0</v>
      </c>
      <c r="Y79" s="9">
        <v>26.75</v>
      </c>
      <c r="Z79" s="19">
        <v>2.22478</v>
      </c>
      <c r="AA79" s="19">
        <v>1.5388399999999998</v>
      </c>
      <c r="AB79" s="20">
        <v>11.3</v>
      </c>
      <c r="AC79" s="29">
        <v>59.399859999999997</v>
      </c>
      <c r="AD79" s="2">
        <v>13.7</v>
      </c>
      <c r="AE79" s="19">
        <f t="shared" si="17"/>
        <v>3.7557</v>
      </c>
      <c r="AF79" s="19">
        <f t="shared" si="18"/>
        <v>0</v>
      </c>
      <c r="AM79" s="2"/>
      <c r="AO79" s="3"/>
    </row>
    <row r="80" spans="1:41" x14ac:dyDescent="0.25">
      <c r="A80" s="2" t="s">
        <v>216</v>
      </c>
      <c r="B80" s="2" t="s">
        <v>218</v>
      </c>
      <c r="C80" s="2">
        <v>16</v>
      </c>
      <c r="D80" s="2" t="s">
        <v>221</v>
      </c>
      <c r="E80" s="2" t="s">
        <v>124</v>
      </c>
      <c r="F80" s="2" t="s">
        <v>76</v>
      </c>
      <c r="G80" s="2">
        <v>5</v>
      </c>
      <c r="H80" s="34">
        <v>339</v>
      </c>
      <c r="I80" s="28">
        <v>1.1499999999999999</v>
      </c>
      <c r="J80" s="34">
        <v>579.4</v>
      </c>
      <c r="K80" s="28">
        <v>2.88</v>
      </c>
      <c r="L80" s="34">
        <v>372.9</v>
      </c>
      <c r="M80" s="28">
        <v>1.79</v>
      </c>
      <c r="N80" s="2">
        <v>143</v>
      </c>
      <c r="O80" s="20">
        <v>9.92</v>
      </c>
      <c r="P80" s="2">
        <v>0.08</v>
      </c>
      <c r="Q80" s="2">
        <v>1.68</v>
      </c>
      <c r="R80" s="2">
        <v>0.02</v>
      </c>
      <c r="S80" s="33">
        <v>0.17</v>
      </c>
      <c r="T80" s="39">
        <v>1E-3</v>
      </c>
      <c r="U80" s="28">
        <v>9</v>
      </c>
      <c r="V80" s="9">
        <v>41.73</v>
      </c>
      <c r="W80" s="2" t="s">
        <v>109</v>
      </c>
      <c r="X80" s="20">
        <v>20.100000000000001</v>
      </c>
      <c r="Y80" s="9">
        <v>26.75</v>
      </c>
      <c r="Z80" s="19">
        <v>2.2241919999999999</v>
      </c>
      <c r="AA80" s="19">
        <v>1.5348630000000001</v>
      </c>
      <c r="AB80" s="20">
        <v>17.3</v>
      </c>
      <c r="AC80" s="29">
        <v>45.662616</v>
      </c>
      <c r="AD80" s="2">
        <v>13.8</v>
      </c>
      <c r="AE80" s="19">
        <f t="shared" si="17"/>
        <v>3.7557</v>
      </c>
      <c r="AF80" s="19">
        <f t="shared" si="18"/>
        <v>5.3767500000000004</v>
      </c>
      <c r="AM80" s="2"/>
      <c r="AO80" s="3"/>
    </row>
    <row r="81" spans="1:41" x14ac:dyDescent="0.25">
      <c r="A81" s="2" t="s">
        <v>216</v>
      </c>
      <c r="B81" s="2" t="s">
        <v>218</v>
      </c>
      <c r="C81" s="2">
        <v>16</v>
      </c>
      <c r="D81" s="2" t="s">
        <v>222</v>
      </c>
      <c r="E81" s="2" t="s">
        <v>124</v>
      </c>
      <c r="F81" s="2" t="s">
        <v>76</v>
      </c>
      <c r="G81" s="2">
        <v>5</v>
      </c>
      <c r="H81" s="34">
        <v>339.1</v>
      </c>
      <c r="I81" s="28">
        <v>1.1499999999999999</v>
      </c>
      <c r="J81" s="34">
        <v>578.5</v>
      </c>
      <c r="K81" s="28">
        <v>2.88</v>
      </c>
      <c r="L81" s="34">
        <v>369.6</v>
      </c>
      <c r="M81" s="28">
        <v>1.79</v>
      </c>
      <c r="N81" s="2">
        <v>143</v>
      </c>
      <c r="O81" s="20">
        <v>9.8699999999999992</v>
      </c>
      <c r="P81" s="2">
        <v>0.08</v>
      </c>
      <c r="Q81" s="2">
        <v>1.67</v>
      </c>
      <c r="R81" s="2">
        <v>0.02</v>
      </c>
      <c r="S81" s="33">
        <v>0.17</v>
      </c>
      <c r="T81" s="39">
        <v>1E-3</v>
      </c>
      <c r="U81" s="28">
        <v>4.5</v>
      </c>
      <c r="V81" s="9">
        <v>41.73</v>
      </c>
      <c r="W81" s="2" t="s">
        <v>109</v>
      </c>
      <c r="X81" s="20">
        <v>39.9</v>
      </c>
      <c r="Y81" s="9">
        <v>26.75</v>
      </c>
      <c r="Z81" s="19">
        <v>2.2424680000000001</v>
      </c>
      <c r="AA81" s="19">
        <v>1.5509969999999997</v>
      </c>
      <c r="AB81" s="20">
        <v>21.9</v>
      </c>
      <c r="AC81" s="29">
        <v>34.207493999999997</v>
      </c>
      <c r="AD81" s="2">
        <v>13.8</v>
      </c>
      <c r="AE81" s="19">
        <f t="shared" si="17"/>
        <v>1.87785</v>
      </c>
      <c r="AF81" s="19">
        <f t="shared" si="18"/>
        <v>10.673250000000001</v>
      </c>
      <c r="AM81" s="2"/>
      <c r="AO81" s="3"/>
    </row>
    <row r="82" spans="1:41" x14ac:dyDescent="0.25">
      <c r="A82" s="2" t="s">
        <v>216</v>
      </c>
      <c r="B82" s="2" t="s">
        <v>218</v>
      </c>
      <c r="C82" s="2">
        <v>16</v>
      </c>
      <c r="D82" s="2" t="s">
        <v>223</v>
      </c>
      <c r="E82" s="2" t="s">
        <v>124</v>
      </c>
      <c r="F82" s="2" t="s">
        <v>76</v>
      </c>
      <c r="G82" s="2">
        <v>5</v>
      </c>
      <c r="H82" s="34">
        <v>339.2</v>
      </c>
      <c r="I82" s="28">
        <v>1.1499999999999999</v>
      </c>
      <c r="J82" s="34">
        <v>578.5</v>
      </c>
      <c r="K82" s="28">
        <v>2.88</v>
      </c>
      <c r="L82" s="34">
        <v>370.7</v>
      </c>
      <c r="M82" s="28">
        <v>1.79</v>
      </c>
      <c r="N82" s="2">
        <v>143</v>
      </c>
      <c r="O82" s="20">
        <v>10.1</v>
      </c>
      <c r="P82" s="2">
        <v>0.08</v>
      </c>
      <c r="Q82" s="2">
        <v>1.67</v>
      </c>
      <c r="R82" s="2">
        <v>0.02</v>
      </c>
      <c r="S82" s="33">
        <v>0.16600000000000001</v>
      </c>
      <c r="T82" s="39">
        <v>1E-3</v>
      </c>
      <c r="U82" s="28">
        <v>9</v>
      </c>
      <c r="V82" s="9">
        <v>41.73</v>
      </c>
      <c r="W82" s="2" t="s">
        <v>109</v>
      </c>
      <c r="X82" s="20">
        <v>40.1</v>
      </c>
      <c r="Y82" s="9">
        <v>26.75</v>
      </c>
      <c r="Z82" s="19">
        <v>2.1916979999999997</v>
      </c>
      <c r="AA82" s="19">
        <v>1.505897</v>
      </c>
      <c r="AB82" s="20">
        <v>23.7</v>
      </c>
      <c r="AC82" s="29">
        <v>30.996823999999997</v>
      </c>
      <c r="AD82" s="2">
        <v>14.2</v>
      </c>
      <c r="AE82" s="19">
        <f t="shared" si="17"/>
        <v>3.7557</v>
      </c>
      <c r="AF82" s="19">
        <f t="shared" si="18"/>
        <v>10.726749999999999</v>
      </c>
      <c r="AM82" s="2"/>
      <c r="AO82" s="3"/>
    </row>
    <row r="83" spans="1:41" x14ac:dyDescent="0.25">
      <c r="A83" s="2" t="s">
        <v>248</v>
      </c>
      <c r="B83" s="2" t="s">
        <v>249</v>
      </c>
      <c r="C83" s="2">
        <v>17</v>
      </c>
      <c r="D83" s="2" t="s">
        <v>35</v>
      </c>
      <c r="E83" s="2" t="s">
        <v>124</v>
      </c>
      <c r="F83" s="2" t="s">
        <v>76</v>
      </c>
      <c r="G83" s="2">
        <v>8</v>
      </c>
      <c r="H83" s="2">
        <v>350</v>
      </c>
      <c r="I83" s="2">
        <v>1.1000000000000001</v>
      </c>
      <c r="J83" s="2">
        <v>580</v>
      </c>
      <c r="K83" s="2">
        <v>5.7</v>
      </c>
      <c r="L83" s="2">
        <v>375</v>
      </c>
      <c r="M83" s="2">
        <v>3.8</v>
      </c>
      <c r="N83" s="2">
        <v>153</v>
      </c>
      <c r="O83" s="20">
        <v>8.8699999999999992</v>
      </c>
      <c r="P83" s="2">
        <v>0.13</v>
      </c>
      <c r="Q83" s="2">
        <v>1.51</v>
      </c>
      <c r="R83" s="2">
        <v>0.04</v>
      </c>
      <c r="S83" s="33">
        <v>0.17</v>
      </c>
      <c r="T83" s="39">
        <v>3.0000000000000001E-3</v>
      </c>
      <c r="U83" s="28">
        <v>10.09</v>
      </c>
      <c r="V83" s="20">
        <v>55.9</v>
      </c>
      <c r="W83" s="2" t="s">
        <v>85</v>
      </c>
      <c r="X83" s="20">
        <v>0</v>
      </c>
      <c r="Y83" s="20">
        <v>30</v>
      </c>
      <c r="Z83" s="19">
        <v>2.16191563246</v>
      </c>
      <c r="AA83" s="19">
        <v>1.4860228426599997</v>
      </c>
      <c r="AB83" s="20">
        <v>15.4</v>
      </c>
      <c r="AC83" s="29">
        <v>57.331720071099987</v>
      </c>
      <c r="AD83" s="2">
        <v>12.1</v>
      </c>
      <c r="AE83" s="20">
        <f t="shared" si="17"/>
        <v>5.6403099999999995</v>
      </c>
      <c r="AF83" s="20">
        <f t="shared" si="18"/>
        <v>0</v>
      </c>
      <c r="AM83" s="2"/>
      <c r="AO83" s="3"/>
    </row>
    <row r="84" spans="1:41" x14ac:dyDescent="0.25">
      <c r="A84" s="2" t="s">
        <v>248</v>
      </c>
      <c r="B84" s="2" t="s">
        <v>249</v>
      </c>
      <c r="C84" s="2">
        <v>17</v>
      </c>
      <c r="D84" s="2" t="s">
        <v>250</v>
      </c>
      <c r="E84" s="2" t="s">
        <v>124</v>
      </c>
      <c r="F84" s="2" t="s">
        <v>76</v>
      </c>
      <c r="G84" s="2">
        <v>8</v>
      </c>
      <c r="H84" s="2">
        <v>350</v>
      </c>
      <c r="I84" s="2">
        <v>1.1000000000000001</v>
      </c>
      <c r="J84" s="2">
        <v>575</v>
      </c>
      <c r="K84" s="2">
        <v>5.7</v>
      </c>
      <c r="L84" s="2">
        <v>373</v>
      </c>
      <c r="M84" s="2">
        <v>3.8</v>
      </c>
      <c r="N84" s="2">
        <v>153</v>
      </c>
      <c r="O84" s="20">
        <v>8.76</v>
      </c>
      <c r="P84" s="2">
        <v>0.13</v>
      </c>
      <c r="Q84" s="2">
        <v>1.47</v>
      </c>
      <c r="R84" s="2">
        <v>0.04</v>
      </c>
      <c r="S84" s="33">
        <v>0.16800000000000001</v>
      </c>
      <c r="T84" s="39">
        <v>3.0000000000000001E-3</v>
      </c>
      <c r="U84" s="28">
        <v>7.57</v>
      </c>
      <c r="V84" s="20">
        <v>55.9</v>
      </c>
      <c r="W84" s="2" t="s">
        <v>42</v>
      </c>
      <c r="X84" s="20">
        <v>15.22</v>
      </c>
      <c r="Y84" s="20">
        <v>30</v>
      </c>
      <c r="Z84" s="19">
        <v>2.236153743</v>
      </c>
      <c r="AA84" s="19">
        <v>1.5540898131999998</v>
      </c>
      <c r="AB84" s="20">
        <v>16.3</v>
      </c>
      <c r="AC84" s="29">
        <v>56.065158224199998</v>
      </c>
      <c r="AD84" s="2">
        <v>13.6</v>
      </c>
      <c r="AE84" s="20">
        <f t="shared" si="17"/>
        <v>4.23163</v>
      </c>
      <c r="AF84" s="20">
        <f t="shared" si="18"/>
        <v>4.5659999999999998</v>
      </c>
      <c r="AM84" s="2"/>
      <c r="AO84" s="3"/>
    </row>
    <row r="85" spans="1:41" x14ac:dyDescent="0.25">
      <c r="A85" s="2" t="s">
        <v>248</v>
      </c>
      <c r="B85" s="2" t="s">
        <v>249</v>
      </c>
      <c r="C85" s="2">
        <v>17</v>
      </c>
      <c r="D85" s="2" t="s">
        <v>251</v>
      </c>
      <c r="E85" s="2" t="s">
        <v>124</v>
      </c>
      <c r="F85" s="2" t="s">
        <v>76</v>
      </c>
      <c r="G85" s="2">
        <v>8</v>
      </c>
      <c r="H85" s="2">
        <v>350</v>
      </c>
      <c r="I85" s="2">
        <v>1.1000000000000001</v>
      </c>
      <c r="J85" s="2">
        <v>593</v>
      </c>
      <c r="K85" s="2">
        <v>5.7</v>
      </c>
      <c r="L85" s="2">
        <v>384</v>
      </c>
      <c r="M85" s="2">
        <v>3.8</v>
      </c>
      <c r="N85" s="2">
        <v>153</v>
      </c>
      <c r="O85" s="20">
        <v>9.1</v>
      </c>
      <c r="P85" s="2">
        <v>0.13</v>
      </c>
      <c r="Q85" s="2">
        <v>1.59</v>
      </c>
      <c r="R85" s="2">
        <v>0.04</v>
      </c>
      <c r="S85" s="33">
        <v>0.17399999999999999</v>
      </c>
      <c r="T85" s="39">
        <v>3.0000000000000001E-3</v>
      </c>
      <c r="U85" s="28">
        <v>5.05</v>
      </c>
      <c r="V85" s="20">
        <v>75.8</v>
      </c>
      <c r="W85" s="2" t="s">
        <v>42</v>
      </c>
      <c r="X85" s="20">
        <v>15.23</v>
      </c>
      <c r="Y85" s="20">
        <v>30</v>
      </c>
      <c r="Z85" s="19">
        <v>2.2587077430000004</v>
      </c>
      <c r="AA85" s="19">
        <v>1.5754628131999999</v>
      </c>
      <c r="AB85" s="20">
        <v>15.2</v>
      </c>
      <c r="AC85" s="29">
        <v>57.675741224200003</v>
      </c>
      <c r="AD85" s="28">
        <v>13.3</v>
      </c>
      <c r="AE85" s="20">
        <f t="shared" si="17"/>
        <v>3.8278999999999996</v>
      </c>
      <c r="AF85" s="20">
        <f t="shared" si="18"/>
        <v>4.569</v>
      </c>
      <c r="AM85" s="2"/>
      <c r="AO85" s="3"/>
    </row>
    <row r="86" spans="1:41" x14ac:dyDescent="0.25">
      <c r="A86" s="2" t="s">
        <v>248</v>
      </c>
      <c r="B86" s="2" t="s">
        <v>249</v>
      </c>
      <c r="C86" s="2">
        <v>17</v>
      </c>
      <c r="D86" s="2" t="s">
        <v>252</v>
      </c>
      <c r="E86" s="2" t="s">
        <v>124</v>
      </c>
      <c r="F86" s="2" t="s">
        <v>76</v>
      </c>
      <c r="G86" s="2">
        <v>8</v>
      </c>
      <c r="H86" s="2">
        <v>350</v>
      </c>
      <c r="I86" s="2">
        <v>1.1000000000000001</v>
      </c>
      <c r="J86" s="2">
        <v>597</v>
      </c>
      <c r="K86" s="2">
        <v>5.7</v>
      </c>
      <c r="L86" s="2">
        <v>386</v>
      </c>
      <c r="M86" s="2">
        <v>3.8</v>
      </c>
      <c r="N86" s="2">
        <v>153</v>
      </c>
      <c r="O86" s="20">
        <v>9.59</v>
      </c>
      <c r="P86" s="2">
        <v>0.13</v>
      </c>
      <c r="Q86" s="2">
        <v>1.62</v>
      </c>
      <c r="R86" s="2">
        <v>0.04</v>
      </c>
      <c r="S86" s="33">
        <v>0.16900000000000001</v>
      </c>
      <c r="T86" s="39">
        <v>3.0000000000000001E-3</v>
      </c>
      <c r="U86" s="28">
        <v>7.13</v>
      </c>
      <c r="V86" s="20">
        <v>63.1</v>
      </c>
      <c r="W86" s="2" t="s">
        <v>42</v>
      </c>
      <c r="X86" s="20">
        <v>15.06</v>
      </c>
      <c r="Y86" s="20">
        <v>30</v>
      </c>
      <c r="Z86" s="19">
        <v>2.241131314</v>
      </c>
      <c r="AA86" s="19">
        <v>1.6318612935999997</v>
      </c>
      <c r="AB86" s="20">
        <v>16</v>
      </c>
      <c r="AC86" s="29">
        <v>56.349383071599995</v>
      </c>
      <c r="AD86" s="28">
        <v>14.1</v>
      </c>
      <c r="AE86" s="20">
        <f t="shared" si="17"/>
        <v>4.4990300000000003</v>
      </c>
      <c r="AF86" s="20">
        <f t="shared" si="18"/>
        <v>4.5179999999999998</v>
      </c>
      <c r="AM86" s="2"/>
      <c r="AO86" s="3"/>
    </row>
    <row r="87" spans="1:41" x14ac:dyDescent="0.25">
      <c r="A87" s="2" t="s">
        <v>248</v>
      </c>
      <c r="B87" s="2" t="s">
        <v>249</v>
      </c>
      <c r="C87" s="2">
        <v>17</v>
      </c>
      <c r="D87" s="2" t="s">
        <v>253</v>
      </c>
      <c r="E87" s="2" t="s">
        <v>124</v>
      </c>
      <c r="F87" s="2" t="s">
        <v>76</v>
      </c>
      <c r="G87" s="2">
        <v>8</v>
      </c>
      <c r="H87" s="2">
        <v>349</v>
      </c>
      <c r="I87" s="2">
        <v>1.1000000000000001</v>
      </c>
      <c r="J87" s="2">
        <v>571</v>
      </c>
      <c r="K87" s="2">
        <v>5.7</v>
      </c>
      <c r="L87" s="2">
        <v>370</v>
      </c>
      <c r="M87" s="2">
        <v>3.8</v>
      </c>
      <c r="N87" s="2">
        <v>153</v>
      </c>
      <c r="O87" s="20">
        <v>8.8800000000000008</v>
      </c>
      <c r="P87" s="2">
        <v>0.13</v>
      </c>
      <c r="Q87" s="2">
        <v>1.45</v>
      </c>
      <c r="R87" s="2">
        <v>0.04</v>
      </c>
      <c r="S87" s="33">
        <v>0.16400000000000001</v>
      </c>
      <c r="T87" s="39">
        <v>3.0000000000000001E-3</v>
      </c>
      <c r="U87" s="28">
        <v>7.55</v>
      </c>
      <c r="V87" s="20">
        <v>55.9</v>
      </c>
      <c r="W87" s="2" t="s">
        <v>42</v>
      </c>
      <c r="X87" s="20">
        <v>30.36</v>
      </c>
      <c r="Y87" s="20">
        <v>30</v>
      </c>
      <c r="Z87" s="19">
        <v>2.235652457</v>
      </c>
      <c r="AA87" s="19">
        <v>1.5531844667999999</v>
      </c>
      <c r="AB87" s="20">
        <v>19.2</v>
      </c>
      <c r="AC87" s="29">
        <v>46.413871455799999</v>
      </c>
      <c r="AD87" s="28">
        <v>16.7</v>
      </c>
      <c r="AE87" s="20">
        <f t="shared" si="17"/>
        <v>4.2204499999999996</v>
      </c>
      <c r="AF87" s="20">
        <f t="shared" si="18"/>
        <v>9.1079999999999988</v>
      </c>
      <c r="AM87" s="2"/>
      <c r="AO87" s="3"/>
    </row>
    <row r="88" spans="1:41" x14ac:dyDescent="0.25">
      <c r="A88" s="2" t="s">
        <v>248</v>
      </c>
      <c r="B88" s="2" t="s">
        <v>249</v>
      </c>
      <c r="C88" s="2">
        <v>17</v>
      </c>
      <c r="D88" s="2" t="s">
        <v>254</v>
      </c>
      <c r="E88" s="2" t="s">
        <v>124</v>
      </c>
      <c r="F88" s="2" t="s">
        <v>76</v>
      </c>
      <c r="G88" s="2">
        <v>8</v>
      </c>
      <c r="H88" s="2">
        <v>349</v>
      </c>
      <c r="I88" s="2">
        <v>1.1000000000000001</v>
      </c>
      <c r="J88" s="2">
        <v>582</v>
      </c>
      <c r="K88" s="2">
        <v>5.7</v>
      </c>
      <c r="L88" s="2">
        <v>377</v>
      </c>
      <c r="M88" s="2">
        <v>3.8</v>
      </c>
      <c r="N88" s="2">
        <v>153</v>
      </c>
      <c r="O88" s="20">
        <v>8.94</v>
      </c>
      <c r="P88" s="2">
        <v>0.13</v>
      </c>
      <c r="Q88" s="2">
        <v>1.52</v>
      </c>
      <c r="R88" s="2">
        <v>0.04</v>
      </c>
      <c r="S88" s="33">
        <v>0.17100000000000001</v>
      </c>
      <c r="T88" s="39">
        <v>3.0000000000000001E-3</v>
      </c>
      <c r="U88" s="28">
        <v>5.05</v>
      </c>
      <c r="V88" s="20">
        <v>75.8</v>
      </c>
      <c r="W88" s="2" t="s">
        <v>42</v>
      </c>
      <c r="X88" s="20">
        <v>30.37</v>
      </c>
      <c r="Y88" s="20">
        <v>30</v>
      </c>
      <c r="Z88" s="19">
        <v>2.258673457</v>
      </c>
      <c r="AA88" s="19">
        <v>1.5748594667999998</v>
      </c>
      <c r="AB88" s="20">
        <v>20.100000000000001</v>
      </c>
      <c r="AC88" s="29">
        <v>48.01742445579999</v>
      </c>
      <c r="AD88" s="28">
        <v>16.899999999999999</v>
      </c>
      <c r="AE88" s="20">
        <f t="shared" si="17"/>
        <v>3.8278999999999996</v>
      </c>
      <c r="AF88" s="20">
        <f t="shared" si="18"/>
        <v>9.1110000000000007</v>
      </c>
      <c r="AM88" s="2"/>
      <c r="AO88" s="3"/>
    </row>
    <row r="89" spans="1:41" x14ac:dyDescent="0.25">
      <c r="A89" s="2" t="s">
        <v>248</v>
      </c>
      <c r="B89" s="2" t="s">
        <v>249</v>
      </c>
      <c r="C89" s="2">
        <v>17</v>
      </c>
      <c r="D89" s="2" t="s">
        <v>255</v>
      </c>
      <c r="E89" s="2" t="s">
        <v>124</v>
      </c>
      <c r="F89" s="2" t="s">
        <v>76</v>
      </c>
      <c r="G89" s="2">
        <v>8</v>
      </c>
      <c r="H89" s="2">
        <v>349</v>
      </c>
      <c r="I89" s="2">
        <v>1.1000000000000001</v>
      </c>
      <c r="J89" s="2">
        <v>568</v>
      </c>
      <c r="K89" s="2">
        <v>5.7</v>
      </c>
      <c r="L89" s="2">
        <v>365</v>
      </c>
      <c r="M89" s="2">
        <v>3.8</v>
      </c>
      <c r="N89" s="2">
        <v>153</v>
      </c>
      <c r="O89" s="20">
        <v>8.98</v>
      </c>
      <c r="P89" s="2">
        <v>0.13</v>
      </c>
      <c r="Q89" s="2">
        <v>1.43</v>
      </c>
      <c r="R89" s="2">
        <v>0.04</v>
      </c>
      <c r="S89" s="33">
        <v>0.16</v>
      </c>
      <c r="T89" s="39">
        <v>3.0000000000000001E-3</v>
      </c>
      <c r="U89" s="28">
        <v>7.11</v>
      </c>
      <c r="V89" s="20">
        <v>63.1</v>
      </c>
      <c r="W89" s="2" t="s">
        <v>42</v>
      </c>
      <c r="X89" s="20">
        <v>30.04</v>
      </c>
      <c r="Y89" s="20">
        <v>30</v>
      </c>
      <c r="Z89" s="19">
        <v>2.2415031709999997</v>
      </c>
      <c r="AA89" s="19">
        <v>1.6313811203999997</v>
      </c>
      <c r="AB89" s="20">
        <v>19.7</v>
      </c>
      <c r="AC89" s="29">
        <v>46.810708687399995</v>
      </c>
      <c r="AD89" s="28">
        <v>15.1</v>
      </c>
      <c r="AE89" s="20">
        <f t="shared" si="17"/>
        <v>4.4864100000000002</v>
      </c>
      <c r="AF89" s="20">
        <f t="shared" si="18"/>
        <v>9.0119999999999987</v>
      </c>
      <c r="AM89" s="2"/>
      <c r="AO89" s="3"/>
    </row>
    <row r="90" spans="1:41" x14ac:dyDescent="0.25">
      <c r="A90" s="53" t="s">
        <v>280</v>
      </c>
      <c r="B90" s="53" t="s">
        <v>281</v>
      </c>
      <c r="C90" s="53">
        <v>18</v>
      </c>
      <c r="D90" s="2" t="s">
        <v>308</v>
      </c>
      <c r="E90" s="2" t="s">
        <v>108</v>
      </c>
      <c r="F90" s="2" t="s">
        <v>76</v>
      </c>
      <c r="G90" s="2">
        <v>16</v>
      </c>
      <c r="H90" s="2">
        <v>390</v>
      </c>
      <c r="I90" s="2">
        <v>7.2</v>
      </c>
      <c r="J90" s="2">
        <v>657</v>
      </c>
      <c r="K90" s="2">
        <v>10.5</v>
      </c>
      <c r="L90" s="2">
        <v>381</v>
      </c>
      <c r="M90" s="2">
        <v>6.3</v>
      </c>
      <c r="N90" s="34">
        <v>128.9</v>
      </c>
      <c r="O90" s="20">
        <v>11.2</v>
      </c>
      <c r="P90" s="2">
        <v>0.28000000000000003</v>
      </c>
      <c r="Q90" s="2">
        <v>1.97</v>
      </c>
      <c r="R90" s="20">
        <v>6.6000000000000003E-2</v>
      </c>
      <c r="S90" s="33">
        <v>0.17599999999999999</v>
      </c>
      <c r="T90" s="39">
        <v>4.4000000000000003E-3</v>
      </c>
      <c r="U90" s="28">
        <v>10</v>
      </c>
      <c r="V90" s="20">
        <v>60.2</v>
      </c>
      <c r="W90" s="2" t="s">
        <v>85</v>
      </c>
      <c r="X90" s="20">
        <v>0</v>
      </c>
      <c r="Y90" s="20">
        <v>0</v>
      </c>
      <c r="Z90" s="19">
        <v>2.0342129999999998</v>
      </c>
      <c r="AA90" s="19">
        <v>1.3806490000000002</v>
      </c>
      <c r="AB90" s="20">
        <v>26.6</v>
      </c>
      <c r="AC90" s="29">
        <v>56.310346000000003</v>
      </c>
      <c r="AD90" s="28">
        <v>16</v>
      </c>
      <c r="AE90" s="20">
        <f t="shared" si="17"/>
        <v>6.02</v>
      </c>
      <c r="AF90" s="20">
        <f t="shared" si="18"/>
        <v>0</v>
      </c>
      <c r="AM90" s="2"/>
      <c r="AO90" s="3"/>
    </row>
    <row r="91" spans="1:41" x14ac:dyDescent="0.25">
      <c r="A91" s="53" t="s">
        <v>280</v>
      </c>
      <c r="B91" s="53" t="s">
        <v>281</v>
      </c>
      <c r="C91" s="53">
        <v>18</v>
      </c>
      <c r="D91" s="2" t="s">
        <v>309</v>
      </c>
      <c r="E91" s="2" t="s">
        <v>108</v>
      </c>
      <c r="F91" s="2" t="s">
        <v>76</v>
      </c>
      <c r="G91" s="2">
        <v>16</v>
      </c>
      <c r="H91" s="2">
        <v>393</v>
      </c>
      <c r="I91" s="2">
        <v>7.2</v>
      </c>
      <c r="J91" s="2">
        <v>648</v>
      </c>
      <c r="K91" s="2">
        <v>10.5</v>
      </c>
      <c r="L91" s="2">
        <v>380</v>
      </c>
      <c r="M91" s="2">
        <v>6.3</v>
      </c>
      <c r="N91" s="34">
        <v>128.9</v>
      </c>
      <c r="O91" s="20">
        <v>10.5</v>
      </c>
      <c r="P91" s="2">
        <v>0.28000000000000003</v>
      </c>
      <c r="Q91" s="20">
        <v>1.9</v>
      </c>
      <c r="R91" s="20">
        <v>6.6000000000000003E-2</v>
      </c>
      <c r="S91" s="33">
        <v>0.18</v>
      </c>
      <c r="T91" s="39">
        <v>4.4000000000000003E-3</v>
      </c>
      <c r="U91" s="28">
        <v>13.8</v>
      </c>
      <c r="V91" s="20">
        <v>43.2</v>
      </c>
      <c r="W91" s="2" t="s">
        <v>85</v>
      </c>
      <c r="X91" s="20">
        <v>0</v>
      </c>
      <c r="Y91" s="20">
        <v>0</v>
      </c>
      <c r="Z91" s="19">
        <v>2.0475109999999996</v>
      </c>
      <c r="AA91" s="19">
        <v>1.3937010000000001</v>
      </c>
      <c r="AB91" s="20">
        <v>26.9</v>
      </c>
      <c r="AC91" s="29">
        <v>56.175650000000005</v>
      </c>
      <c r="AD91" s="28">
        <v>16</v>
      </c>
      <c r="AE91" s="20">
        <f t="shared" si="17"/>
        <v>5.9616000000000007</v>
      </c>
      <c r="AF91" s="20">
        <f t="shared" si="18"/>
        <v>0</v>
      </c>
      <c r="AM91" s="2"/>
      <c r="AO91" s="3"/>
    </row>
    <row r="92" spans="1:41" x14ac:dyDescent="0.25">
      <c r="A92" s="53" t="s">
        <v>280</v>
      </c>
      <c r="B92" s="53" t="s">
        <v>281</v>
      </c>
      <c r="C92" s="53">
        <v>18</v>
      </c>
      <c r="D92" s="2" t="s">
        <v>310</v>
      </c>
      <c r="E92" s="2" t="s">
        <v>108</v>
      </c>
      <c r="F92" s="2" t="s">
        <v>76</v>
      </c>
      <c r="G92" s="2">
        <v>16</v>
      </c>
      <c r="H92" s="2">
        <v>395</v>
      </c>
      <c r="I92" s="2">
        <v>7.2</v>
      </c>
      <c r="J92" s="2">
        <v>648</v>
      </c>
      <c r="K92" s="2">
        <v>10.5</v>
      </c>
      <c r="L92" s="2">
        <v>384</v>
      </c>
      <c r="M92" s="2">
        <v>6.3</v>
      </c>
      <c r="N92" s="34">
        <v>128.9</v>
      </c>
      <c r="O92" s="20">
        <v>10.6</v>
      </c>
      <c r="P92" s="2">
        <v>0.28000000000000003</v>
      </c>
      <c r="Q92" s="2">
        <v>1.89</v>
      </c>
      <c r="R92" s="20">
        <v>6.6000000000000003E-2</v>
      </c>
      <c r="S92" s="33">
        <v>0.17699999999999999</v>
      </c>
      <c r="T92" s="39">
        <v>4.4000000000000003E-3</v>
      </c>
      <c r="U92" s="28">
        <v>7.8</v>
      </c>
      <c r="V92" s="20">
        <v>73</v>
      </c>
      <c r="W92" s="2" t="s">
        <v>85</v>
      </c>
      <c r="X92" s="20">
        <v>0</v>
      </c>
      <c r="Y92" s="20">
        <v>0</v>
      </c>
      <c r="Z92" s="19">
        <v>2.0366089999999999</v>
      </c>
      <c r="AA92" s="19">
        <v>1.3821329999999998</v>
      </c>
      <c r="AB92" s="20">
        <v>27.5</v>
      </c>
      <c r="AC92" s="29">
        <v>55.608973999999996</v>
      </c>
      <c r="AD92" s="28">
        <v>15.5</v>
      </c>
      <c r="AE92" s="20">
        <f t="shared" si="17"/>
        <v>5.694</v>
      </c>
      <c r="AF92" s="20">
        <f t="shared" si="18"/>
        <v>0</v>
      </c>
      <c r="AM92" s="2"/>
      <c r="AO92" s="3"/>
    </row>
    <row r="93" spans="1:41" x14ac:dyDescent="0.25">
      <c r="A93" s="53" t="s">
        <v>280</v>
      </c>
      <c r="B93" s="53" t="s">
        <v>281</v>
      </c>
      <c r="C93" s="53">
        <v>18</v>
      </c>
      <c r="D93" s="2" t="s">
        <v>311</v>
      </c>
      <c r="E93" s="2" t="s">
        <v>108</v>
      </c>
      <c r="F93" s="2" t="s">
        <v>76</v>
      </c>
      <c r="G93" s="2">
        <v>16</v>
      </c>
      <c r="H93" s="2">
        <v>399</v>
      </c>
      <c r="I93" s="2">
        <v>7.2</v>
      </c>
      <c r="J93" s="2">
        <v>652</v>
      </c>
      <c r="K93" s="2">
        <v>10.5</v>
      </c>
      <c r="L93" s="2">
        <v>388</v>
      </c>
      <c r="M93" s="2">
        <v>6.3</v>
      </c>
      <c r="N93" s="34">
        <v>128.9</v>
      </c>
      <c r="O93" s="20">
        <v>11.3</v>
      </c>
      <c r="P93" s="2">
        <v>0.28000000000000003</v>
      </c>
      <c r="Q93" s="2">
        <v>1.88</v>
      </c>
      <c r="R93" s="20">
        <v>6.6000000000000003E-2</v>
      </c>
      <c r="S93" s="33">
        <v>0.16700000000000001</v>
      </c>
      <c r="T93" s="39">
        <v>4.4000000000000003E-3</v>
      </c>
      <c r="U93" s="28">
        <v>9.8000000000000007</v>
      </c>
      <c r="V93" s="20">
        <v>61.8</v>
      </c>
      <c r="W93" s="2" t="s">
        <v>85</v>
      </c>
      <c r="X93" s="20">
        <v>0</v>
      </c>
      <c r="Y93" s="20">
        <v>0</v>
      </c>
      <c r="Z93" s="19">
        <v>2.0219230000000001</v>
      </c>
      <c r="AA93" s="19">
        <v>1.3699690000000002</v>
      </c>
      <c r="AB93" s="20">
        <v>26.1</v>
      </c>
      <c r="AC93" s="29">
        <v>55.272306</v>
      </c>
      <c r="AD93" s="28">
        <v>14.6</v>
      </c>
      <c r="AE93" s="20">
        <f t="shared" si="17"/>
        <v>6.0564</v>
      </c>
      <c r="AF93" s="20">
        <f t="shared" si="18"/>
        <v>0</v>
      </c>
      <c r="AM93" s="2"/>
      <c r="AO93" s="3"/>
    </row>
    <row r="94" spans="1:41" x14ac:dyDescent="0.25">
      <c r="A94" s="53" t="s">
        <v>280</v>
      </c>
      <c r="B94" s="53" t="s">
        <v>281</v>
      </c>
      <c r="C94" s="53">
        <v>18</v>
      </c>
      <c r="D94" s="2" t="s">
        <v>312</v>
      </c>
      <c r="E94" s="2" t="s">
        <v>108</v>
      </c>
      <c r="F94" s="2" t="s">
        <v>76</v>
      </c>
      <c r="G94" s="2">
        <v>11</v>
      </c>
      <c r="H94" s="2">
        <v>449</v>
      </c>
      <c r="I94" s="2">
        <v>9.3000000000000007</v>
      </c>
      <c r="J94" s="2">
        <v>640</v>
      </c>
      <c r="K94" s="2">
        <v>12.1</v>
      </c>
      <c r="L94" s="2">
        <v>387</v>
      </c>
      <c r="M94" s="2">
        <v>7.7</v>
      </c>
      <c r="N94" s="2">
        <v>84</v>
      </c>
      <c r="O94" s="20">
        <v>11.6</v>
      </c>
      <c r="P94" s="2">
        <v>0.33</v>
      </c>
      <c r="Q94" s="2">
        <v>2.31</v>
      </c>
      <c r="R94" s="20">
        <v>8.2000000000000003E-2</v>
      </c>
      <c r="S94" s="33">
        <v>0.19700000000000001</v>
      </c>
      <c r="T94" s="39">
        <v>5.4000000000000003E-3</v>
      </c>
      <c r="U94" s="28">
        <v>7.5</v>
      </c>
      <c r="V94" s="19">
        <v>50.62</v>
      </c>
      <c r="W94" s="2" t="s">
        <v>170</v>
      </c>
      <c r="X94" s="20">
        <v>10</v>
      </c>
      <c r="Y94" s="19">
        <v>33.6</v>
      </c>
      <c r="Z94" s="19">
        <v>2.0539269999999998</v>
      </c>
      <c r="AA94" s="19">
        <v>1.3990889999999998</v>
      </c>
      <c r="AB94" s="20">
        <v>27.6</v>
      </c>
      <c r="AC94" s="29">
        <v>59.621891999999995</v>
      </c>
      <c r="AD94" s="28">
        <v>14.5</v>
      </c>
      <c r="AE94" s="20">
        <f t="shared" ref="AE94:AE103" si="19">U94*V94/100</f>
        <v>3.7965</v>
      </c>
      <c r="AF94" s="20">
        <f t="shared" ref="AF94:AF103" si="20">X94*Y94/100</f>
        <v>3.36</v>
      </c>
      <c r="AM94" s="2"/>
      <c r="AO94" s="3"/>
    </row>
    <row r="95" spans="1:41" x14ac:dyDescent="0.25">
      <c r="A95" s="53" t="s">
        <v>280</v>
      </c>
      <c r="B95" s="53" t="s">
        <v>281</v>
      </c>
      <c r="C95" s="53">
        <v>18</v>
      </c>
      <c r="D95" s="2" t="s">
        <v>313</v>
      </c>
      <c r="E95" s="2" t="s">
        <v>108</v>
      </c>
      <c r="F95" s="2" t="s">
        <v>76</v>
      </c>
      <c r="G95" s="2">
        <v>11</v>
      </c>
      <c r="H95" s="2">
        <v>443</v>
      </c>
      <c r="I95" s="2">
        <v>9.3000000000000007</v>
      </c>
      <c r="J95" s="2">
        <v>623</v>
      </c>
      <c r="K95" s="2">
        <v>12.1</v>
      </c>
      <c r="L95" s="2">
        <v>378</v>
      </c>
      <c r="M95" s="2">
        <v>7.7</v>
      </c>
      <c r="N95" s="2">
        <v>84</v>
      </c>
      <c r="O95" s="20">
        <v>11.5</v>
      </c>
      <c r="P95" s="2">
        <v>0.33</v>
      </c>
      <c r="Q95" s="2">
        <v>2.1800000000000002</v>
      </c>
      <c r="R95" s="20">
        <v>8.2000000000000003E-2</v>
      </c>
      <c r="S95" s="33">
        <v>0.187</v>
      </c>
      <c r="T95" s="39">
        <v>5.4000000000000003E-3</v>
      </c>
      <c r="U95" s="28">
        <v>15</v>
      </c>
      <c r="V95" s="19">
        <v>50.62</v>
      </c>
      <c r="W95" s="2" t="s">
        <v>170</v>
      </c>
      <c r="X95" s="20">
        <v>10</v>
      </c>
      <c r="Y95" s="19">
        <v>33.6</v>
      </c>
      <c r="Z95" s="19">
        <v>1.995177</v>
      </c>
      <c r="AA95" s="19">
        <v>1.3475890000000001</v>
      </c>
      <c r="AB95" s="20">
        <v>29.8</v>
      </c>
      <c r="AC95" s="29">
        <v>55.911642000000001</v>
      </c>
      <c r="AD95" s="28">
        <v>14.4</v>
      </c>
      <c r="AE95" s="20">
        <f t="shared" si="19"/>
        <v>7.593</v>
      </c>
      <c r="AF95" s="20">
        <f t="shared" si="20"/>
        <v>3.36</v>
      </c>
      <c r="AM95" s="2"/>
      <c r="AO95" s="3"/>
    </row>
    <row r="96" spans="1:41" x14ac:dyDescent="0.25">
      <c r="A96" s="53" t="s">
        <v>280</v>
      </c>
      <c r="B96" s="53" t="s">
        <v>281</v>
      </c>
      <c r="C96" s="53">
        <v>18</v>
      </c>
      <c r="D96" s="2" t="s">
        <v>314</v>
      </c>
      <c r="E96" s="2" t="s">
        <v>108</v>
      </c>
      <c r="F96" s="2" t="s">
        <v>76</v>
      </c>
      <c r="G96" s="2">
        <v>11</v>
      </c>
      <c r="H96" s="2">
        <v>453</v>
      </c>
      <c r="I96" s="2">
        <v>9.3000000000000007</v>
      </c>
      <c r="J96" s="2">
        <v>625</v>
      </c>
      <c r="K96" s="2">
        <v>12.1</v>
      </c>
      <c r="L96" s="2">
        <v>375</v>
      </c>
      <c r="M96" s="2">
        <v>7.7</v>
      </c>
      <c r="N96" s="2">
        <v>84</v>
      </c>
      <c r="O96" s="20">
        <v>11.2</v>
      </c>
      <c r="P96" s="2">
        <v>0.33</v>
      </c>
      <c r="Q96" s="2">
        <v>2.09</v>
      </c>
      <c r="R96" s="20">
        <v>8.2000000000000003E-2</v>
      </c>
      <c r="S96" s="33">
        <v>0.184</v>
      </c>
      <c r="T96" s="39">
        <v>5.4000000000000003E-3</v>
      </c>
      <c r="U96" s="28">
        <v>22.5</v>
      </c>
      <c r="V96" s="19">
        <v>50.62</v>
      </c>
      <c r="W96" s="2" t="s">
        <v>170</v>
      </c>
      <c r="X96" s="20">
        <v>10</v>
      </c>
      <c r="Y96" s="19">
        <v>33.6</v>
      </c>
      <c r="Z96" s="19">
        <v>1.9364270000000001</v>
      </c>
      <c r="AA96" s="19">
        <v>1.296089</v>
      </c>
      <c r="AB96" s="20">
        <v>32.5</v>
      </c>
      <c r="AC96" s="29">
        <v>52.201392000000006</v>
      </c>
      <c r="AD96" s="28">
        <v>13.4</v>
      </c>
      <c r="AE96" s="20">
        <f t="shared" si="19"/>
        <v>11.3895</v>
      </c>
      <c r="AF96" s="20">
        <f t="shared" si="20"/>
        <v>3.36</v>
      </c>
      <c r="AM96" s="2"/>
      <c r="AO96" s="3"/>
    </row>
    <row r="97" spans="1:41" x14ac:dyDescent="0.25">
      <c r="A97" s="53" t="s">
        <v>280</v>
      </c>
      <c r="B97" s="53" t="s">
        <v>281</v>
      </c>
      <c r="C97" s="53">
        <v>18</v>
      </c>
      <c r="D97" s="2" t="s">
        <v>315</v>
      </c>
      <c r="E97" s="2" t="s">
        <v>108</v>
      </c>
      <c r="F97" s="2" t="s">
        <v>76</v>
      </c>
      <c r="G97" s="2">
        <v>11</v>
      </c>
      <c r="H97" s="2">
        <v>460</v>
      </c>
      <c r="I97" s="2">
        <v>9.3000000000000007</v>
      </c>
      <c r="J97" s="2">
        <v>607</v>
      </c>
      <c r="K97" s="2">
        <v>12.1</v>
      </c>
      <c r="L97" s="2">
        <v>359</v>
      </c>
      <c r="M97" s="2">
        <v>7.7</v>
      </c>
      <c r="N97" s="2">
        <v>84</v>
      </c>
      <c r="O97" s="20">
        <v>9.8000000000000007</v>
      </c>
      <c r="P97" s="2">
        <v>0.33</v>
      </c>
      <c r="Q97" s="2">
        <v>1.81</v>
      </c>
      <c r="R97" s="20">
        <v>8.2000000000000003E-2</v>
      </c>
      <c r="S97" s="33">
        <v>0.17799999999999999</v>
      </c>
      <c r="T97" s="39">
        <v>5.4000000000000003E-3</v>
      </c>
      <c r="U97" s="28">
        <v>30</v>
      </c>
      <c r="V97" s="19">
        <v>50.62</v>
      </c>
      <c r="W97" s="2" t="s">
        <v>170</v>
      </c>
      <c r="X97" s="20">
        <v>10</v>
      </c>
      <c r="Y97" s="19">
        <v>33.6</v>
      </c>
      <c r="Z97" s="19">
        <v>1.8776770000000003</v>
      </c>
      <c r="AA97" s="19">
        <v>1.2445890000000002</v>
      </c>
      <c r="AB97" s="20">
        <v>35.1</v>
      </c>
      <c r="AC97" s="29">
        <v>48.491141999999996</v>
      </c>
      <c r="AD97" s="28">
        <v>13.9</v>
      </c>
      <c r="AE97" s="20">
        <f t="shared" si="19"/>
        <v>15.186</v>
      </c>
      <c r="AF97" s="20">
        <f t="shared" si="20"/>
        <v>3.36</v>
      </c>
      <c r="AM97" s="2"/>
      <c r="AO97" s="3"/>
    </row>
    <row r="98" spans="1:41" x14ac:dyDescent="0.25">
      <c r="A98" s="2" t="s">
        <v>348</v>
      </c>
      <c r="B98" s="2" t="s">
        <v>349</v>
      </c>
      <c r="C98" s="2">
        <v>19</v>
      </c>
      <c r="D98" s="2" t="s">
        <v>350</v>
      </c>
      <c r="E98" s="2" t="s">
        <v>169</v>
      </c>
      <c r="F98" s="2" t="s">
        <v>76</v>
      </c>
      <c r="G98" s="2">
        <v>8</v>
      </c>
      <c r="H98" s="2">
        <v>439</v>
      </c>
      <c r="I98" s="2">
        <v>3.5</v>
      </c>
      <c r="J98" s="2">
        <v>722</v>
      </c>
      <c r="K98" s="2">
        <v>4.8</v>
      </c>
      <c r="L98" s="2">
        <v>421</v>
      </c>
      <c r="M98" s="2">
        <v>3.2</v>
      </c>
      <c r="N98" s="2">
        <v>112</v>
      </c>
      <c r="O98" s="20">
        <v>11.1</v>
      </c>
      <c r="P98" s="2">
        <v>0.12</v>
      </c>
      <c r="Q98" s="2">
        <v>2.0299999999999998</v>
      </c>
      <c r="R98" s="20">
        <v>3.5000000000000003E-2</v>
      </c>
      <c r="S98" s="33">
        <v>0.184</v>
      </c>
      <c r="T98" s="39">
        <v>3.0000000000000001E-3</v>
      </c>
      <c r="U98" s="28">
        <v>6</v>
      </c>
      <c r="V98" s="20">
        <v>46.5</v>
      </c>
      <c r="W98" s="2" t="s">
        <v>85</v>
      </c>
      <c r="X98" s="20">
        <v>0</v>
      </c>
      <c r="Y98" s="20">
        <v>0</v>
      </c>
      <c r="Z98" s="19">
        <v>1.9776404999999997</v>
      </c>
      <c r="AA98" s="19">
        <v>1.3344310000000001</v>
      </c>
      <c r="AB98" s="20">
        <v>16.2</v>
      </c>
      <c r="AC98" s="28">
        <v>49.3</v>
      </c>
      <c r="AD98" s="28">
        <v>12.9</v>
      </c>
      <c r="AE98" s="20">
        <f t="shared" si="19"/>
        <v>2.79</v>
      </c>
      <c r="AF98" s="20">
        <f t="shared" si="20"/>
        <v>0</v>
      </c>
      <c r="AM98" s="2"/>
      <c r="AO98" s="3"/>
    </row>
    <row r="99" spans="1:41" x14ac:dyDescent="0.25">
      <c r="A99" s="2" t="s">
        <v>348</v>
      </c>
      <c r="B99" s="2" t="s">
        <v>349</v>
      </c>
      <c r="C99" s="2">
        <v>19</v>
      </c>
      <c r="D99" s="2" t="s">
        <v>351</v>
      </c>
      <c r="E99" s="2" t="s">
        <v>169</v>
      </c>
      <c r="F99" s="2" t="s">
        <v>76</v>
      </c>
      <c r="G99" s="2">
        <v>8</v>
      </c>
      <c r="H99" s="2">
        <v>441</v>
      </c>
      <c r="I99" s="2">
        <v>3.5</v>
      </c>
      <c r="J99" s="2">
        <v>719</v>
      </c>
      <c r="K99" s="2">
        <v>4.8</v>
      </c>
      <c r="L99" s="2">
        <v>418</v>
      </c>
      <c r="M99" s="2">
        <v>3.2</v>
      </c>
      <c r="N99" s="2">
        <v>112</v>
      </c>
      <c r="O99" s="20">
        <v>11</v>
      </c>
      <c r="P99" s="2">
        <v>0.12</v>
      </c>
      <c r="Q99" s="2">
        <v>2.0099999999999998</v>
      </c>
      <c r="R99" s="20">
        <v>3.5000000000000003E-2</v>
      </c>
      <c r="S99" s="33">
        <v>0.183</v>
      </c>
      <c r="T99" s="39">
        <v>3.0000000000000001E-3</v>
      </c>
      <c r="U99" s="28">
        <v>6</v>
      </c>
      <c r="V99" s="20">
        <v>76</v>
      </c>
      <c r="W99" s="2" t="s">
        <v>85</v>
      </c>
      <c r="X99" s="20">
        <v>0</v>
      </c>
      <c r="Y99" s="20">
        <v>0</v>
      </c>
      <c r="Z99" s="19">
        <v>1.9524404999999998</v>
      </c>
      <c r="AA99" s="19">
        <v>1.3110310000000001</v>
      </c>
      <c r="AB99" s="20">
        <v>18</v>
      </c>
      <c r="AC99" s="28">
        <v>48.2</v>
      </c>
      <c r="AD99" s="28">
        <v>12.2</v>
      </c>
      <c r="AE99" s="20">
        <f t="shared" si="19"/>
        <v>4.5599999999999996</v>
      </c>
      <c r="AF99" s="20">
        <f t="shared" si="20"/>
        <v>0</v>
      </c>
      <c r="AM99" s="2"/>
      <c r="AO99" s="3"/>
    </row>
    <row r="100" spans="1:41" x14ac:dyDescent="0.25">
      <c r="A100" s="2" t="s">
        <v>348</v>
      </c>
      <c r="B100" s="2" t="s">
        <v>349</v>
      </c>
      <c r="C100" s="2">
        <v>19</v>
      </c>
      <c r="D100" s="2" t="s">
        <v>352</v>
      </c>
      <c r="E100" s="2" t="s">
        <v>358</v>
      </c>
      <c r="F100" s="2" t="s">
        <v>76</v>
      </c>
      <c r="G100" s="2">
        <v>8</v>
      </c>
      <c r="H100" s="2">
        <v>439</v>
      </c>
      <c r="I100" s="2">
        <v>3.5</v>
      </c>
      <c r="J100" s="2">
        <v>733</v>
      </c>
      <c r="K100" s="2">
        <v>4.8</v>
      </c>
      <c r="L100" s="2">
        <v>425</v>
      </c>
      <c r="M100" s="2">
        <v>3.2</v>
      </c>
      <c r="N100" s="2">
        <v>112</v>
      </c>
      <c r="O100" s="20">
        <v>11.2</v>
      </c>
      <c r="P100" s="2">
        <v>0.12</v>
      </c>
      <c r="Q100" s="2">
        <v>2.11</v>
      </c>
      <c r="R100" s="20">
        <v>3.5000000000000003E-2</v>
      </c>
      <c r="S100" s="33">
        <v>0.187</v>
      </c>
      <c r="T100" s="39">
        <v>3.0000000000000001E-3</v>
      </c>
      <c r="U100" s="28">
        <v>6</v>
      </c>
      <c r="V100" s="20">
        <v>46.5</v>
      </c>
      <c r="W100" s="2" t="s">
        <v>85</v>
      </c>
      <c r="X100" s="20">
        <v>0</v>
      </c>
      <c r="Y100" s="20">
        <v>0</v>
      </c>
      <c r="Z100" s="19">
        <v>1.9776404999999997</v>
      </c>
      <c r="AA100" s="19">
        <v>1.3344310000000001</v>
      </c>
      <c r="AB100" s="20">
        <v>16.7</v>
      </c>
      <c r="AC100" s="28">
        <v>51.4</v>
      </c>
      <c r="AD100" s="28">
        <v>12.3</v>
      </c>
      <c r="AE100" s="20">
        <f t="shared" si="19"/>
        <v>2.79</v>
      </c>
      <c r="AF100" s="20">
        <f t="shared" si="20"/>
        <v>0</v>
      </c>
      <c r="AM100" s="2"/>
      <c r="AO100" s="3"/>
    </row>
    <row r="101" spans="1:41" x14ac:dyDescent="0.25">
      <c r="A101" s="2" t="s">
        <v>348</v>
      </c>
      <c r="B101" s="2" t="s">
        <v>349</v>
      </c>
      <c r="C101" s="2">
        <v>19</v>
      </c>
      <c r="D101" s="2" t="s">
        <v>353</v>
      </c>
      <c r="E101" s="2" t="s">
        <v>358</v>
      </c>
      <c r="F101" s="2" t="s">
        <v>76</v>
      </c>
      <c r="G101" s="2">
        <v>8</v>
      </c>
      <c r="H101" s="2">
        <v>442</v>
      </c>
      <c r="I101" s="2">
        <v>3.5</v>
      </c>
      <c r="J101" s="2">
        <v>722</v>
      </c>
      <c r="K101" s="2">
        <v>4.8</v>
      </c>
      <c r="L101" s="2">
        <v>421</v>
      </c>
      <c r="M101" s="2">
        <v>3.2</v>
      </c>
      <c r="N101" s="2">
        <v>112</v>
      </c>
      <c r="O101" s="20">
        <v>11.1</v>
      </c>
      <c r="P101" s="2">
        <v>0.12</v>
      </c>
      <c r="Q101" s="2">
        <v>2.04</v>
      </c>
      <c r="R101" s="20">
        <v>3.5000000000000003E-2</v>
      </c>
      <c r="S101" s="33">
        <v>0.184</v>
      </c>
      <c r="T101" s="39">
        <v>3.0000000000000001E-3</v>
      </c>
      <c r="U101" s="28">
        <v>6</v>
      </c>
      <c r="V101" s="20">
        <v>76</v>
      </c>
      <c r="W101" s="2" t="s">
        <v>85</v>
      </c>
      <c r="X101" s="20">
        <v>0</v>
      </c>
      <c r="Y101" s="20">
        <v>0</v>
      </c>
      <c r="Z101" s="19">
        <v>1.9524404999999998</v>
      </c>
      <c r="AA101" s="19">
        <v>1.3110310000000001</v>
      </c>
      <c r="AB101" s="20">
        <v>18.399999999999999</v>
      </c>
      <c r="AC101" s="28">
        <v>50.3</v>
      </c>
      <c r="AD101" s="28">
        <v>11.7</v>
      </c>
      <c r="AE101" s="20">
        <f t="shared" si="19"/>
        <v>4.5599999999999996</v>
      </c>
      <c r="AF101" s="20">
        <f t="shared" si="20"/>
        <v>0</v>
      </c>
      <c r="AM101" s="2"/>
      <c r="AO101" s="3"/>
    </row>
    <row r="102" spans="1:41" x14ac:dyDescent="0.25">
      <c r="A102" s="2" t="s">
        <v>278</v>
      </c>
      <c r="B102" s="2" t="s">
        <v>279</v>
      </c>
      <c r="C102" s="2">
        <v>20</v>
      </c>
      <c r="D102" s="2" t="s">
        <v>327</v>
      </c>
      <c r="E102" s="2" t="s">
        <v>68</v>
      </c>
      <c r="F102" s="2" t="s">
        <v>81</v>
      </c>
      <c r="G102" s="2">
        <v>44</v>
      </c>
      <c r="H102" s="2">
        <v>359</v>
      </c>
      <c r="I102" s="2">
        <v>13.9</v>
      </c>
      <c r="J102" s="2">
        <v>526</v>
      </c>
      <c r="K102" s="2">
        <v>13.9</v>
      </c>
      <c r="L102" s="2">
        <v>300</v>
      </c>
      <c r="M102" s="28">
        <v>8.1300000000000008</v>
      </c>
      <c r="N102" s="2">
        <v>108</v>
      </c>
      <c r="O102" s="20">
        <v>11.4</v>
      </c>
      <c r="P102" s="2">
        <v>0.3</v>
      </c>
      <c r="Q102" s="2">
        <v>1.55</v>
      </c>
      <c r="R102" s="20">
        <v>1.4999999999999999E-2</v>
      </c>
      <c r="S102" s="33">
        <v>0.13800000000000001</v>
      </c>
      <c r="T102" s="39">
        <v>7.3600000000000002E-3</v>
      </c>
      <c r="U102" s="28">
        <v>19.5</v>
      </c>
      <c r="V102" s="19">
        <v>42.98</v>
      </c>
      <c r="W102" s="2" t="s">
        <v>85</v>
      </c>
      <c r="X102" s="20">
        <v>0</v>
      </c>
      <c r="Y102" s="20">
        <v>0</v>
      </c>
      <c r="Z102" s="19">
        <v>1.91</v>
      </c>
      <c r="AA102" s="19">
        <v>1.86</v>
      </c>
      <c r="AB102" s="20">
        <v>19.7</v>
      </c>
      <c r="AC102" s="28">
        <v>40.299999999999997</v>
      </c>
      <c r="AD102" s="28">
        <v>14.2</v>
      </c>
      <c r="AE102" s="20">
        <f t="shared" si="19"/>
        <v>8.3810999999999982</v>
      </c>
      <c r="AF102" s="20">
        <f t="shared" si="20"/>
        <v>0</v>
      </c>
      <c r="AM102" s="2"/>
      <c r="AO102" s="3"/>
    </row>
    <row r="103" spans="1:41" x14ac:dyDescent="0.25">
      <c r="A103" s="2" t="s">
        <v>278</v>
      </c>
      <c r="B103" s="2" t="s">
        <v>279</v>
      </c>
      <c r="C103" s="2">
        <v>20</v>
      </c>
      <c r="D103" s="2" t="s">
        <v>328</v>
      </c>
      <c r="E103" s="2" t="s">
        <v>68</v>
      </c>
      <c r="F103" s="2" t="s">
        <v>81</v>
      </c>
      <c r="G103" s="2">
        <v>44</v>
      </c>
      <c r="H103" s="2">
        <v>359</v>
      </c>
      <c r="I103" s="2">
        <v>13.9</v>
      </c>
      <c r="J103" s="2">
        <v>511</v>
      </c>
      <c r="K103" s="2">
        <v>13.9</v>
      </c>
      <c r="L103" s="2">
        <v>286</v>
      </c>
      <c r="M103" s="28">
        <v>8.1300000000000008</v>
      </c>
      <c r="N103" s="2">
        <v>108</v>
      </c>
      <c r="O103" s="20">
        <v>9.1</v>
      </c>
      <c r="P103" s="2">
        <v>0.3</v>
      </c>
      <c r="Q103" s="20">
        <v>1.4</v>
      </c>
      <c r="R103" s="20">
        <v>1.4999999999999999E-2</v>
      </c>
      <c r="S103" s="33">
        <v>0.161</v>
      </c>
      <c r="T103" s="39">
        <v>7.3600000000000002E-3</v>
      </c>
      <c r="U103" s="28">
        <v>12</v>
      </c>
      <c r="V103" s="19">
        <v>81.7</v>
      </c>
      <c r="W103" s="2" t="s">
        <v>85</v>
      </c>
      <c r="X103" s="20">
        <v>0</v>
      </c>
      <c r="Y103" s="20">
        <v>0</v>
      </c>
      <c r="Z103" s="19">
        <v>1.27</v>
      </c>
      <c r="AA103" s="19">
        <v>1.22</v>
      </c>
      <c r="AB103" s="20">
        <v>21.2</v>
      </c>
      <c r="AC103" s="28">
        <v>41.7</v>
      </c>
      <c r="AD103" s="28">
        <v>13.9</v>
      </c>
      <c r="AE103" s="20">
        <f t="shared" si="19"/>
        <v>9.8040000000000003</v>
      </c>
      <c r="AF103" s="20">
        <f t="shared" si="20"/>
        <v>0</v>
      </c>
      <c r="AM103" s="2"/>
      <c r="AO103" s="3"/>
    </row>
    <row r="104" spans="1:41" x14ac:dyDescent="0.25">
      <c r="A104" s="2" t="s">
        <v>262</v>
      </c>
      <c r="B104" s="2" t="s">
        <v>263</v>
      </c>
      <c r="C104" s="2">
        <v>21</v>
      </c>
      <c r="D104" s="2" t="s">
        <v>264</v>
      </c>
      <c r="E104" s="2" t="s">
        <v>124</v>
      </c>
      <c r="F104" s="2" t="s">
        <v>268</v>
      </c>
      <c r="G104" s="2">
        <v>6</v>
      </c>
      <c r="H104" s="34">
        <v>353.6</v>
      </c>
      <c r="I104" s="2">
        <v>13</v>
      </c>
      <c r="J104" s="34">
        <v>511.4</v>
      </c>
      <c r="K104" s="2">
        <v>13.4</v>
      </c>
      <c r="L104" s="34">
        <v>316.39999999999998</v>
      </c>
      <c r="M104" s="28">
        <v>2.64</v>
      </c>
      <c r="N104" s="2">
        <v>97</v>
      </c>
      <c r="O104" s="2">
        <v>8.02</v>
      </c>
      <c r="P104" s="2">
        <v>0.23</v>
      </c>
      <c r="Q104" s="2">
        <v>1.58</v>
      </c>
      <c r="R104" s="2">
        <v>0.04</v>
      </c>
      <c r="S104" s="2">
        <v>0.19500000000000001</v>
      </c>
      <c r="T104" s="39">
        <v>6.0000000000000001E-3</v>
      </c>
      <c r="U104" s="28">
        <v>5.6</v>
      </c>
      <c r="V104" s="2">
        <v>54.7</v>
      </c>
      <c r="W104" s="2" t="s">
        <v>170</v>
      </c>
      <c r="X104" s="20">
        <v>0</v>
      </c>
      <c r="Y104" s="20">
        <v>0</v>
      </c>
      <c r="Z104" s="19">
        <v>2.2284799999999998</v>
      </c>
      <c r="AA104" s="19">
        <v>1.5511399999999997</v>
      </c>
      <c r="AB104" s="20">
        <v>10.5</v>
      </c>
      <c r="AC104" s="28">
        <v>66.3</v>
      </c>
      <c r="AD104" s="2">
        <v>14.5</v>
      </c>
      <c r="AE104" s="20">
        <f t="shared" si="17"/>
        <v>3.0632000000000001</v>
      </c>
      <c r="AF104" s="20">
        <f t="shared" si="18"/>
        <v>0</v>
      </c>
      <c r="AM104" s="2"/>
      <c r="AO104" s="3"/>
    </row>
    <row r="105" spans="1:41" x14ac:dyDescent="0.25">
      <c r="A105" s="2" t="s">
        <v>262</v>
      </c>
      <c r="B105" s="2" t="s">
        <v>263</v>
      </c>
      <c r="C105" s="2">
        <v>21</v>
      </c>
      <c r="D105" s="2" t="s">
        <v>265</v>
      </c>
      <c r="E105" s="2" t="s">
        <v>124</v>
      </c>
      <c r="F105" s="2" t="s">
        <v>268</v>
      </c>
      <c r="G105" s="2">
        <v>6</v>
      </c>
      <c r="H105" s="34">
        <v>353.6</v>
      </c>
      <c r="I105" s="2">
        <v>13</v>
      </c>
      <c r="J105" s="34">
        <v>500</v>
      </c>
      <c r="K105" s="2">
        <v>13.4</v>
      </c>
      <c r="L105" s="34">
        <v>313.39999999999998</v>
      </c>
      <c r="M105" s="28">
        <v>2.64</v>
      </c>
      <c r="N105" s="2">
        <v>97</v>
      </c>
      <c r="O105" s="2">
        <v>7.83</v>
      </c>
      <c r="P105" s="2">
        <v>0.23</v>
      </c>
      <c r="Q105" s="2">
        <v>1.46</v>
      </c>
      <c r="R105" s="2">
        <v>0.04</v>
      </c>
      <c r="S105" s="2">
        <v>0.185</v>
      </c>
      <c r="T105" s="39">
        <v>6.0000000000000001E-3</v>
      </c>
      <c r="U105" s="28">
        <v>5.6</v>
      </c>
      <c r="V105" s="2">
        <v>54.7</v>
      </c>
      <c r="W105" s="2" t="s">
        <v>170</v>
      </c>
      <c r="X105" s="20">
        <v>24.3</v>
      </c>
      <c r="Y105" s="20">
        <v>35.299999999999997</v>
      </c>
      <c r="Z105" s="19">
        <v>2.2188399999999997</v>
      </c>
      <c r="AA105" s="19">
        <v>1.53695</v>
      </c>
      <c r="AB105" s="20">
        <v>17</v>
      </c>
      <c r="AC105" s="28">
        <v>49.3</v>
      </c>
      <c r="AD105" s="2">
        <v>16.100000000000001</v>
      </c>
      <c r="AE105" s="20">
        <f t="shared" ref="AE105:AE112" si="21">U105*V105/100</f>
        <v>3.0632000000000001</v>
      </c>
      <c r="AF105" s="20">
        <f t="shared" ref="AF105:AF112" si="22">X105*Y105/100</f>
        <v>8.5778999999999996</v>
      </c>
      <c r="AM105" s="2"/>
      <c r="AO105" s="3"/>
    </row>
    <row r="106" spans="1:41" x14ac:dyDescent="0.25">
      <c r="A106" s="2" t="s">
        <v>262</v>
      </c>
      <c r="B106" s="2" t="s">
        <v>263</v>
      </c>
      <c r="C106" s="2">
        <v>21</v>
      </c>
      <c r="D106" s="2" t="s">
        <v>267</v>
      </c>
      <c r="E106" s="2" t="s">
        <v>124</v>
      </c>
      <c r="F106" s="2" t="s">
        <v>268</v>
      </c>
      <c r="G106" s="2">
        <v>6</v>
      </c>
      <c r="H106" s="34">
        <v>353.6</v>
      </c>
      <c r="I106" s="2">
        <v>13</v>
      </c>
      <c r="J106" s="34">
        <v>515.6</v>
      </c>
      <c r="K106" s="2">
        <v>13.4</v>
      </c>
      <c r="L106" s="34">
        <v>318.5</v>
      </c>
      <c r="M106" s="28">
        <v>2.64</v>
      </c>
      <c r="N106" s="2">
        <v>97</v>
      </c>
      <c r="O106" s="2">
        <v>8.33</v>
      </c>
      <c r="P106" s="2">
        <v>0.23</v>
      </c>
      <c r="Q106" s="2">
        <v>1.62</v>
      </c>
      <c r="R106" s="2">
        <v>0.04</v>
      </c>
      <c r="S106" s="2">
        <v>0.193</v>
      </c>
      <c r="T106" s="39">
        <v>6.0000000000000001E-3</v>
      </c>
      <c r="U106" s="28">
        <v>11</v>
      </c>
      <c r="V106" s="2">
        <v>52.4</v>
      </c>
      <c r="W106" s="2" t="s">
        <v>170</v>
      </c>
      <c r="X106" s="20">
        <v>0</v>
      </c>
      <c r="Y106" s="20">
        <v>0</v>
      </c>
      <c r="Z106" s="19">
        <v>2.2056999999999998</v>
      </c>
      <c r="AA106" s="19">
        <v>1.5319899999999997</v>
      </c>
      <c r="AB106" s="20">
        <v>12.6</v>
      </c>
      <c r="AC106" s="28">
        <v>65.3</v>
      </c>
      <c r="AD106" s="2">
        <v>14.4</v>
      </c>
      <c r="AE106" s="20">
        <f t="shared" si="21"/>
        <v>5.7639999999999993</v>
      </c>
      <c r="AF106" s="20">
        <f t="shared" si="22"/>
        <v>0</v>
      </c>
      <c r="AM106" s="2"/>
      <c r="AO106" s="3"/>
    </row>
    <row r="107" spans="1:41" x14ac:dyDescent="0.25">
      <c r="A107" s="2" t="s">
        <v>262</v>
      </c>
      <c r="B107" s="2" t="s">
        <v>263</v>
      </c>
      <c r="C107" s="2">
        <v>21</v>
      </c>
      <c r="D107" s="2" t="s">
        <v>266</v>
      </c>
      <c r="E107" s="2" t="s">
        <v>124</v>
      </c>
      <c r="F107" s="2" t="s">
        <v>268</v>
      </c>
      <c r="G107" s="2">
        <v>6</v>
      </c>
      <c r="H107" s="34">
        <v>353.3</v>
      </c>
      <c r="I107" s="2">
        <v>13</v>
      </c>
      <c r="J107" s="34">
        <v>504.8</v>
      </c>
      <c r="K107" s="2">
        <v>13.4</v>
      </c>
      <c r="L107" s="34">
        <v>314.39999999999998</v>
      </c>
      <c r="M107" s="28">
        <v>2.64</v>
      </c>
      <c r="N107" s="2">
        <v>97</v>
      </c>
      <c r="O107" s="2">
        <v>8.09</v>
      </c>
      <c r="P107" s="2">
        <v>0.23</v>
      </c>
      <c r="Q107" s="2">
        <v>1.51</v>
      </c>
      <c r="R107" s="2">
        <v>0.04</v>
      </c>
      <c r="S107" s="2">
        <v>0.185</v>
      </c>
      <c r="T107" s="39">
        <v>6.0000000000000001E-3</v>
      </c>
      <c r="U107" s="28">
        <v>11</v>
      </c>
      <c r="V107" s="2">
        <v>52.4</v>
      </c>
      <c r="W107" s="2" t="s">
        <v>170</v>
      </c>
      <c r="X107" s="20">
        <v>24</v>
      </c>
      <c r="Y107" s="20">
        <v>35.299999999999997</v>
      </c>
      <c r="Z107" s="19">
        <v>2.2003199999999996</v>
      </c>
      <c r="AA107" s="19">
        <v>1.52138</v>
      </c>
      <c r="AB107" s="20">
        <v>19.2</v>
      </c>
      <c r="AC107" s="28">
        <v>49.1</v>
      </c>
      <c r="AD107" s="2">
        <v>15.5</v>
      </c>
      <c r="AE107" s="20">
        <f t="shared" si="21"/>
        <v>5.7639999999999993</v>
      </c>
      <c r="AF107" s="20">
        <f t="shared" si="22"/>
        <v>8.4719999999999995</v>
      </c>
      <c r="AM107" s="2"/>
      <c r="AO107" s="3"/>
    </row>
    <row r="108" spans="1:41" x14ac:dyDescent="0.25">
      <c r="A108" s="2" t="s">
        <v>282</v>
      </c>
      <c r="B108" s="2" t="s">
        <v>283</v>
      </c>
      <c r="C108" s="2">
        <v>22</v>
      </c>
      <c r="D108" s="2" t="s">
        <v>331</v>
      </c>
      <c r="E108" s="2" t="s">
        <v>124</v>
      </c>
      <c r="F108" s="2" t="s">
        <v>76</v>
      </c>
      <c r="G108" s="2">
        <v>12</v>
      </c>
      <c r="H108" s="2">
        <v>387</v>
      </c>
      <c r="I108" s="28">
        <v>0.99</v>
      </c>
      <c r="J108" s="2">
        <v>635</v>
      </c>
      <c r="K108" s="28">
        <v>1.87</v>
      </c>
      <c r="L108" s="2">
        <v>412</v>
      </c>
      <c r="M108" s="28">
        <v>1.351</v>
      </c>
      <c r="N108" s="2">
        <v>161</v>
      </c>
      <c r="O108" s="20">
        <v>10.69</v>
      </c>
      <c r="P108" s="20">
        <v>6.2E-2</v>
      </c>
      <c r="Q108" s="2">
        <v>1.54</v>
      </c>
      <c r="R108" s="2">
        <v>0.01</v>
      </c>
      <c r="S108" s="2">
        <v>0.14399999999999999</v>
      </c>
      <c r="T108" s="2">
        <v>8.0000000000000004E-4</v>
      </c>
      <c r="U108" s="2">
        <v>7.08</v>
      </c>
      <c r="V108" s="2">
        <v>71.599999999999994</v>
      </c>
      <c r="W108" s="2" t="s">
        <v>335</v>
      </c>
      <c r="X108" s="44">
        <v>37.619999999999997</v>
      </c>
      <c r="Y108" s="9">
        <v>29.58</v>
      </c>
      <c r="Z108" s="19">
        <v>2.2400000000000002</v>
      </c>
      <c r="AA108" s="9">
        <v>1.55</v>
      </c>
      <c r="AB108" s="20">
        <v>21.2</v>
      </c>
      <c r="AC108" s="28">
        <v>40.870725999999998</v>
      </c>
      <c r="AD108" s="28">
        <v>15.5</v>
      </c>
      <c r="AE108" s="20">
        <f t="shared" si="21"/>
        <v>5.0692799999999991</v>
      </c>
      <c r="AF108" s="19">
        <f t="shared" si="22"/>
        <v>11.127995999999998</v>
      </c>
      <c r="AM108" s="2"/>
      <c r="AO108" s="3"/>
    </row>
    <row r="109" spans="1:41" x14ac:dyDescent="0.25">
      <c r="A109" s="2" t="s">
        <v>282</v>
      </c>
      <c r="B109" s="2" t="s">
        <v>283</v>
      </c>
      <c r="C109" s="2">
        <v>22</v>
      </c>
      <c r="D109" s="2" t="s">
        <v>332</v>
      </c>
      <c r="E109" s="2" t="s">
        <v>124</v>
      </c>
      <c r="F109" s="2" t="s">
        <v>76</v>
      </c>
      <c r="G109" s="2">
        <v>12</v>
      </c>
      <c r="H109" s="2">
        <v>387</v>
      </c>
      <c r="I109" s="28">
        <v>0.99</v>
      </c>
      <c r="J109" s="2">
        <v>637</v>
      </c>
      <c r="K109" s="28">
        <v>1.87</v>
      </c>
      <c r="L109" s="2">
        <v>410</v>
      </c>
      <c r="M109" s="28">
        <v>1.351</v>
      </c>
      <c r="N109" s="2">
        <v>161</v>
      </c>
      <c r="O109" s="20">
        <v>10.72</v>
      </c>
      <c r="P109" s="20">
        <v>6.2E-2</v>
      </c>
      <c r="Q109" s="2">
        <v>1.55</v>
      </c>
      <c r="R109" s="2">
        <v>0.01</v>
      </c>
      <c r="S109" s="2">
        <v>0.14499999999999999</v>
      </c>
      <c r="T109" s="2">
        <v>8.0000000000000004E-4</v>
      </c>
      <c r="U109" s="2">
        <v>7.08</v>
      </c>
      <c r="V109" s="2">
        <v>71.599999999999994</v>
      </c>
      <c r="W109" s="2" t="s">
        <v>335</v>
      </c>
      <c r="X109" s="44">
        <v>37.619999999999997</v>
      </c>
      <c r="Y109" s="9">
        <v>29.58</v>
      </c>
      <c r="Z109" s="19">
        <v>2.2400000000000002</v>
      </c>
      <c r="AA109" s="9">
        <v>1.55</v>
      </c>
      <c r="AB109" s="20">
        <v>21.4</v>
      </c>
      <c r="AC109" s="28">
        <v>40.878349999999998</v>
      </c>
      <c r="AD109" s="2">
        <v>15.1</v>
      </c>
      <c r="AE109" s="20">
        <f t="shared" si="21"/>
        <v>5.0692799999999991</v>
      </c>
      <c r="AF109" s="19">
        <f t="shared" si="22"/>
        <v>11.127995999999998</v>
      </c>
      <c r="AM109" s="2"/>
      <c r="AO109" s="3"/>
    </row>
    <row r="110" spans="1:41" x14ac:dyDescent="0.25">
      <c r="A110" s="2" t="s">
        <v>282</v>
      </c>
      <c r="B110" s="2" t="s">
        <v>283</v>
      </c>
      <c r="C110" s="2">
        <v>22</v>
      </c>
      <c r="D110" s="2" t="s">
        <v>333</v>
      </c>
      <c r="E110" s="2" t="s">
        <v>124</v>
      </c>
      <c r="F110" s="2" t="s">
        <v>76</v>
      </c>
      <c r="G110" s="2">
        <v>12</v>
      </c>
      <c r="H110" s="2">
        <v>388</v>
      </c>
      <c r="I110" s="28">
        <v>0.99</v>
      </c>
      <c r="J110" s="2">
        <v>635</v>
      </c>
      <c r="K110" s="28">
        <v>1.87</v>
      </c>
      <c r="L110" s="2">
        <v>408</v>
      </c>
      <c r="M110" s="28">
        <v>1.351</v>
      </c>
      <c r="N110" s="2">
        <v>161</v>
      </c>
      <c r="O110" s="20">
        <v>11.1</v>
      </c>
      <c r="P110" s="20">
        <v>6.2E-2</v>
      </c>
      <c r="Q110" s="2">
        <v>1.53</v>
      </c>
      <c r="R110" s="2">
        <v>0.01</v>
      </c>
      <c r="S110" s="2">
        <v>0.13800000000000001</v>
      </c>
      <c r="T110" s="2">
        <v>8.0000000000000004E-4</v>
      </c>
      <c r="U110" s="28">
        <v>13.07</v>
      </c>
      <c r="V110" s="2">
        <v>71.599999999999994</v>
      </c>
      <c r="W110" s="2" t="s">
        <v>335</v>
      </c>
      <c r="X110" s="44">
        <v>37.64</v>
      </c>
      <c r="Y110" s="9">
        <v>29.58</v>
      </c>
      <c r="Z110" s="19">
        <v>2.17</v>
      </c>
      <c r="AA110" s="9">
        <v>1.48</v>
      </c>
      <c r="AB110" s="20">
        <v>24.3</v>
      </c>
      <c r="AC110" s="28">
        <v>36.706901999999999</v>
      </c>
      <c r="AD110" s="2">
        <v>15.2</v>
      </c>
      <c r="AE110" s="20">
        <f t="shared" si="21"/>
        <v>9.3581199999999995</v>
      </c>
      <c r="AF110" s="19">
        <f t="shared" si="22"/>
        <v>11.133912</v>
      </c>
      <c r="AM110" s="2"/>
      <c r="AO110" s="3"/>
    </row>
    <row r="111" spans="1:41" x14ac:dyDescent="0.25">
      <c r="A111" s="2" t="s">
        <v>282</v>
      </c>
      <c r="B111" s="2" t="s">
        <v>283</v>
      </c>
      <c r="C111" s="2">
        <v>22</v>
      </c>
      <c r="D111" s="2" t="s">
        <v>334</v>
      </c>
      <c r="E111" s="2" t="s">
        <v>124</v>
      </c>
      <c r="F111" s="2" t="s">
        <v>76</v>
      </c>
      <c r="G111" s="2">
        <v>12</v>
      </c>
      <c r="H111" s="2">
        <v>385</v>
      </c>
      <c r="I111" s="28">
        <v>0.99</v>
      </c>
      <c r="J111" s="2">
        <v>627</v>
      </c>
      <c r="K111" s="28">
        <v>1.87</v>
      </c>
      <c r="L111" s="2">
        <v>401</v>
      </c>
      <c r="M111" s="28">
        <v>1.351</v>
      </c>
      <c r="N111" s="2">
        <v>161</v>
      </c>
      <c r="O111" s="20">
        <v>11.29</v>
      </c>
      <c r="P111" s="20">
        <v>6.2E-2</v>
      </c>
      <c r="Q111" s="2">
        <v>1.49</v>
      </c>
      <c r="R111" s="2">
        <v>0.01</v>
      </c>
      <c r="S111" s="2">
        <v>0.13300000000000001</v>
      </c>
      <c r="T111" s="2">
        <v>8.0000000000000004E-4</v>
      </c>
      <c r="U111" s="28">
        <v>19.079999999999998</v>
      </c>
      <c r="V111" s="2">
        <v>71.599999999999994</v>
      </c>
      <c r="W111" s="2" t="s">
        <v>335</v>
      </c>
      <c r="X111" s="44">
        <v>37.619999999999997</v>
      </c>
      <c r="Y111" s="9">
        <v>29.58</v>
      </c>
      <c r="Z111" s="19">
        <v>2.1</v>
      </c>
      <c r="AA111" s="9">
        <v>1.42</v>
      </c>
      <c r="AB111" s="20">
        <v>28.7</v>
      </c>
      <c r="AC111" s="28">
        <v>32.537025999999997</v>
      </c>
      <c r="AD111" s="2">
        <v>15.4</v>
      </c>
      <c r="AE111" s="20">
        <f t="shared" si="21"/>
        <v>13.661279999999998</v>
      </c>
      <c r="AF111" s="19">
        <f t="shared" si="22"/>
        <v>11.127995999999998</v>
      </c>
    </row>
    <row r="112" spans="1:41" x14ac:dyDescent="0.25">
      <c r="A112" s="2" t="s">
        <v>284</v>
      </c>
      <c r="B112" s="2" t="s">
        <v>285</v>
      </c>
      <c r="C112" s="2">
        <v>23</v>
      </c>
      <c r="D112" s="2" t="s">
        <v>35</v>
      </c>
      <c r="E112" s="2" t="s">
        <v>151</v>
      </c>
      <c r="F112" s="2" t="s">
        <v>76</v>
      </c>
      <c r="G112" s="2">
        <v>5</v>
      </c>
      <c r="H112" s="2">
        <v>493</v>
      </c>
      <c r="I112" s="28">
        <v>4</v>
      </c>
      <c r="J112" s="2">
        <v>630</v>
      </c>
      <c r="K112" s="2">
        <v>4.7</v>
      </c>
      <c r="L112" s="2">
        <v>364</v>
      </c>
      <c r="M112" s="2">
        <v>3.4</v>
      </c>
      <c r="N112" s="2">
        <v>100</v>
      </c>
      <c r="O112" s="20">
        <v>10.9</v>
      </c>
      <c r="P112" s="2">
        <v>0.13</v>
      </c>
      <c r="Q112" s="2">
        <v>1.41</v>
      </c>
      <c r="R112" s="20">
        <v>4.9000000000000002E-2</v>
      </c>
      <c r="S112" s="2">
        <v>0.129</v>
      </c>
      <c r="T112" s="2">
        <v>3.5999999999999999E-3</v>
      </c>
      <c r="U112" s="28">
        <v>15</v>
      </c>
      <c r="V112" s="2">
        <v>42.8</v>
      </c>
      <c r="W112" s="2" t="s">
        <v>347</v>
      </c>
      <c r="X112" s="20">
        <v>0</v>
      </c>
      <c r="Y112" s="20">
        <v>32.9</v>
      </c>
      <c r="Z112" s="56">
        <v>1.9156214367160775</v>
      </c>
      <c r="AA112" s="9">
        <v>1.27</v>
      </c>
      <c r="AB112" s="20">
        <v>24</v>
      </c>
      <c r="AC112" s="2">
        <v>47.8</v>
      </c>
      <c r="AD112" s="2">
        <v>12.6</v>
      </c>
      <c r="AE112" s="20">
        <f t="shared" si="21"/>
        <v>6.42</v>
      </c>
      <c r="AF112" s="20">
        <f t="shared" si="22"/>
        <v>0</v>
      </c>
    </row>
    <row r="113" spans="1:32" x14ac:dyDescent="0.25">
      <c r="A113" s="2" t="s">
        <v>284</v>
      </c>
      <c r="B113" s="2" t="s">
        <v>285</v>
      </c>
      <c r="C113" s="2">
        <v>23</v>
      </c>
      <c r="D113" s="2" t="s">
        <v>342</v>
      </c>
      <c r="E113" s="2" t="s">
        <v>151</v>
      </c>
      <c r="F113" s="2" t="s">
        <v>76</v>
      </c>
      <c r="G113" s="2">
        <v>5</v>
      </c>
      <c r="H113" s="2">
        <v>489</v>
      </c>
      <c r="I113" s="28">
        <v>4</v>
      </c>
      <c r="J113" s="2">
        <v>629</v>
      </c>
      <c r="K113" s="2">
        <v>4.7</v>
      </c>
      <c r="L113" s="2">
        <v>360</v>
      </c>
      <c r="M113" s="2">
        <v>3.4</v>
      </c>
      <c r="N113" s="2">
        <v>100</v>
      </c>
      <c r="O113" s="20">
        <v>11.6</v>
      </c>
      <c r="P113" s="2">
        <v>0.13</v>
      </c>
      <c r="Q113" s="20">
        <v>1.4</v>
      </c>
      <c r="R113" s="20">
        <v>4.9000000000000002E-2</v>
      </c>
      <c r="S113" s="2">
        <v>0.121</v>
      </c>
      <c r="T113" s="2">
        <v>3.5999999999999999E-3</v>
      </c>
      <c r="U113" s="28">
        <v>10</v>
      </c>
      <c r="V113" s="2">
        <v>42.8</v>
      </c>
      <c r="W113" s="2" t="s">
        <v>347</v>
      </c>
      <c r="X113" s="20">
        <v>25</v>
      </c>
      <c r="Y113" s="20">
        <v>32.9</v>
      </c>
      <c r="Z113" s="56">
        <v>1.984036488027366</v>
      </c>
      <c r="AA113" s="9">
        <v>1.33</v>
      </c>
      <c r="AB113" s="20">
        <v>25.7</v>
      </c>
      <c r="AC113" s="2">
        <v>36.4</v>
      </c>
      <c r="AD113" s="2">
        <v>19.100000000000001</v>
      </c>
      <c r="AE113" s="20">
        <f t="shared" ref="AE113:AE115" si="23">U113*V113/100</f>
        <v>4.28</v>
      </c>
      <c r="AF113" s="20">
        <f t="shared" ref="AF113:AF115" si="24">X113*Y113/100</f>
        <v>8.2249999999999996</v>
      </c>
    </row>
    <row r="114" spans="1:32" x14ac:dyDescent="0.25">
      <c r="A114" s="2" t="s">
        <v>284</v>
      </c>
      <c r="B114" s="2" t="s">
        <v>285</v>
      </c>
      <c r="C114" s="2">
        <v>23</v>
      </c>
      <c r="D114" s="2" t="s">
        <v>343</v>
      </c>
      <c r="E114" s="2" t="s">
        <v>151</v>
      </c>
      <c r="F114" s="2" t="s">
        <v>76</v>
      </c>
      <c r="G114" s="2">
        <v>5</v>
      </c>
      <c r="H114" s="2">
        <v>485</v>
      </c>
      <c r="I114" s="28">
        <v>4</v>
      </c>
      <c r="J114" s="2">
        <v>633</v>
      </c>
      <c r="K114" s="2">
        <v>4.7</v>
      </c>
      <c r="L114" s="2">
        <v>362</v>
      </c>
      <c r="M114" s="2">
        <v>3.4</v>
      </c>
      <c r="N114" s="2">
        <v>100</v>
      </c>
      <c r="O114" s="20">
        <v>11.3</v>
      </c>
      <c r="P114" s="2">
        <v>0.13</v>
      </c>
      <c r="Q114" s="2">
        <v>1.44</v>
      </c>
      <c r="R114" s="20">
        <v>4.9000000000000002E-2</v>
      </c>
      <c r="S114" s="2">
        <v>0.127</v>
      </c>
      <c r="T114" s="2">
        <v>3.5999999999999999E-3</v>
      </c>
      <c r="U114" s="28">
        <v>5</v>
      </c>
      <c r="V114" s="2">
        <v>42.8</v>
      </c>
      <c r="W114" s="2" t="s">
        <v>347</v>
      </c>
      <c r="X114" s="20">
        <v>30</v>
      </c>
      <c r="Y114" s="20">
        <v>32.9</v>
      </c>
      <c r="Z114" s="56">
        <v>2.0296465222348918</v>
      </c>
      <c r="AA114" s="9">
        <v>1.37</v>
      </c>
      <c r="AB114" s="20">
        <v>25.2</v>
      </c>
      <c r="AC114" s="2">
        <v>35.4</v>
      </c>
      <c r="AD114" s="2">
        <v>20.3</v>
      </c>
      <c r="AE114" s="20">
        <f t="shared" si="23"/>
        <v>2.14</v>
      </c>
      <c r="AF114" s="20">
        <f t="shared" si="24"/>
        <v>9.8699999999999992</v>
      </c>
    </row>
    <row r="115" spans="1:32" x14ac:dyDescent="0.25">
      <c r="A115" s="57" t="s">
        <v>284</v>
      </c>
      <c r="B115" s="57" t="s">
        <v>285</v>
      </c>
      <c r="C115" s="57">
        <v>23</v>
      </c>
      <c r="D115" s="57" t="s">
        <v>344</v>
      </c>
      <c r="E115" s="57" t="s">
        <v>151</v>
      </c>
      <c r="F115" s="57" t="s">
        <v>76</v>
      </c>
      <c r="G115" s="57">
        <v>5</v>
      </c>
      <c r="H115" s="57">
        <v>489</v>
      </c>
      <c r="I115" s="58">
        <v>4</v>
      </c>
      <c r="J115" s="57">
        <v>626</v>
      </c>
      <c r="K115" s="57">
        <v>4.7</v>
      </c>
      <c r="L115" s="57">
        <v>359</v>
      </c>
      <c r="M115" s="57">
        <v>3.4</v>
      </c>
      <c r="N115" s="57">
        <v>100</v>
      </c>
      <c r="O115" s="59">
        <v>10.7</v>
      </c>
      <c r="P115" s="57">
        <v>0.13</v>
      </c>
      <c r="Q115" s="57">
        <v>1.37</v>
      </c>
      <c r="R115" s="59">
        <v>4.9000000000000002E-2</v>
      </c>
      <c r="S115" s="57">
        <v>0.128</v>
      </c>
      <c r="T115" s="57">
        <v>3.5999999999999999E-3</v>
      </c>
      <c r="U115" s="58">
        <v>0</v>
      </c>
      <c r="V115" s="57">
        <v>42.8</v>
      </c>
      <c r="W115" s="57" t="s">
        <v>347</v>
      </c>
      <c r="X115" s="59">
        <v>35</v>
      </c>
      <c r="Y115" s="59">
        <v>32.9</v>
      </c>
      <c r="Z115" s="60">
        <v>2.0638540478905356</v>
      </c>
      <c r="AA115" s="61">
        <v>1.4</v>
      </c>
      <c r="AB115" s="59">
        <v>24.7</v>
      </c>
      <c r="AC115" s="57">
        <v>34.299999999999997</v>
      </c>
      <c r="AD115" s="57">
        <v>21.2</v>
      </c>
      <c r="AE115" s="59">
        <f t="shared" si="23"/>
        <v>0</v>
      </c>
      <c r="AF115" s="59">
        <f t="shared" si="24"/>
        <v>11.515000000000001</v>
      </c>
    </row>
    <row r="116" spans="1:32" x14ac:dyDescent="0.25">
      <c r="G116" s="28">
        <f>AVERAGE(G6:G115)</f>
        <v>9.827272727272728</v>
      </c>
      <c r="H116" s="28">
        <f t="shared" ref="H116:AF116" si="25">AVERAGE(H6:H115)</f>
        <v>369.06545454545443</v>
      </c>
      <c r="I116" s="28">
        <f t="shared" si="25"/>
        <v>5.8847272727272744</v>
      </c>
      <c r="J116" s="28">
        <f t="shared" si="25"/>
        <v>585.83772727272731</v>
      </c>
      <c r="K116" s="28">
        <f t="shared" si="25"/>
        <v>8.3583636363636398</v>
      </c>
      <c r="L116" s="28">
        <f t="shared" si="25"/>
        <v>357.36454545454563</v>
      </c>
      <c r="M116" s="28">
        <f t="shared" si="25"/>
        <v>5.3506454545454547</v>
      </c>
      <c r="N116" s="28">
        <f t="shared" si="25"/>
        <v>131.20181818181817</v>
      </c>
      <c r="O116" s="28">
        <f t="shared" si="25"/>
        <v>9.5110909090909139</v>
      </c>
      <c r="P116" s="28">
        <f t="shared" si="25"/>
        <v>0.21151818181818163</v>
      </c>
      <c r="Q116" s="28">
        <f t="shared" si="25"/>
        <v>1.6297272727272734</v>
      </c>
      <c r="R116" s="28">
        <f t="shared" si="25"/>
        <v>5.8281818181818136E-2</v>
      </c>
      <c r="S116" s="28">
        <f t="shared" si="25"/>
        <v>0.17189454545454544</v>
      </c>
      <c r="T116" s="28">
        <f t="shared" si="25"/>
        <v>5.8123636363636398E-3</v>
      </c>
      <c r="U116" s="28">
        <f t="shared" si="25"/>
        <v>8.1896818181818158</v>
      </c>
      <c r="V116" s="28">
        <f t="shared" si="25"/>
        <v>51.764818181818192</v>
      </c>
      <c r="W116" s="28"/>
      <c r="X116" s="28">
        <f t="shared" si="25"/>
        <v>13.579272727272722</v>
      </c>
      <c r="Y116" s="28">
        <f t="shared" si="25"/>
        <v>18.917818181818177</v>
      </c>
      <c r="Z116" s="28">
        <f t="shared" si="25"/>
        <v>2.0963162439328076</v>
      </c>
      <c r="AA116" s="28">
        <f t="shared" si="25"/>
        <v>1.4295784076412736</v>
      </c>
      <c r="AB116" s="28">
        <f t="shared" si="25"/>
        <v>19.446865283621811</v>
      </c>
      <c r="AC116" s="28">
        <f t="shared" si="25"/>
        <v>51.495343962090004</v>
      </c>
      <c r="AD116" s="28">
        <f t="shared" si="25"/>
        <v>14.454681818181816</v>
      </c>
      <c r="AE116" s="28">
        <f t="shared" si="25"/>
        <v>4.3617332772727266</v>
      </c>
      <c r="AF116" s="28">
        <f t="shared" si="25"/>
        <v>4.23781320909091</v>
      </c>
    </row>
    <row r="117" spans="1:32" x14ac:dyDescent="0.25">
      <c r="G117" s="28">
        <f>MIN(G6:G115)</f>
        <v>3</v>
      </c>
      <c r="H117" s="28">
        <f t="shared" ref="H117:AF117" si="26">MIN(H6:H115)</f>
        <v>310.5</v>
      </c>
      <c r="I117" s="28">
        <f t="shared" si="26"/>
        <v>0.4</v>
      </c>
      <c r="J117" s="28">
        <f t="shared" si="26"/>
        <v>474</v>
      </c>
      <c r="K117" s="28">
        <f t="shared" si="26"/>
        <v>1.87</v>
      </c>
      <c r="L117" s="28">
        <f t="shared" si="26"/>
        <v>260.7</v>
      </c>
      <c r="M117" s="28">
        <f t="shared" si="26"/>
        <v>1.351</v>
      </c>
      <c r="N117" s="28">
        <f t="shared" si="26"/>
        <v>70</v>
      </c>
      <c r="O117" s="28">
        <f t="shared" si="26"/>
        <v>6.5</v>
      </c>
      <c r="P117" s="28">
        <f t="shared" si="26"/>
        <v>0.04</v>
      </c>
      <c r="Q117" s="28">
        <f t="shared" si="26"/>
        <v>0.77</v>
      </c>
      <c r="R117" s="28">
        <f t="shared" si="26"/>
        <v>0.01</v>
      </c>
      <c r="S117" s="28">
        <f t="shared" si="26"/>
        <v>0.11600000000000001</v>
      </c>
      <c r="T117" s="28">
        <f t="shared" si="26"/>
        <v>4.0000000000000002E-4</v>
      </c>
      <c r="U117" s="28">
        <f t="shared" si="26"/>
        <v>0</v>
      </c>
      <c r="V117" s="28">
        <f t="shared" si="26"/>
        <v>0</v>
      </c>
      <c r="W117" s="28"/>
      <c r="X117" s="28">
        <f t="shared" si="26"/>
        <v>0</v>
      </c>
      <c r="Y117" s="28">
        <f t="shared" si="26"/>
        <v>0</v>
      </c>
      <c r="Z117" s="28">
        <f t="shared" si="26"/>
        <v>1.27</v>
      </c>
      <c r="AA117" s="28">
        <f t="shared" si="26"/>
        <v>1.22</v>
      </c>
      <c r="AB117" s="28">
        <f t="shared" si="26"/>
        <v>8.5827600000000004</v>
      </c>
      <c r="AC117" s="28">
        <f t="shared" si="26"/>
        <v>30.996823999999997</v>
      </c>
      <c r="AD117" s="28">
        <f t="shared" si="26"/>
        <v>11.7</v>
      </c>
      <c r="AE117" s="28">
        <f t="shared" si="26"/>
        <v>0</v>
      </c>
      <c r="AF117" s="28">
        <f t="shared" si="26"/>
        <v>0</v>
      </c>
    </row>
    <row r="118" spans="1:32" x14ac:dyDescent="0.25">
      <c r="G118" s="28">
        <f>MAX(G6:G115)</f>
        <v>44</v>
      </c>
      <c r="H118" s="28">
        <f t="shared" ref="H118:AF118" si="27">MAX(H6:H115)</f>
        <v>493</v>
      </c>
      <c r="I118" s="28">
        <f t="shared" si="27"/>
        <v>22.58</v>
      </c>
      <c r="J118" s="28">
        <f t="shared" si="27"/>
        <v>733</v>
      </c>
      <c r="K118" s="28">
        <f t="shared" si="27"/>
        <v>25.1</v>
      </c>
      <c r="L118" s="28">
        <f t="shared" si="27"/>
        <v>425</v>
      </c>
      <c r="M118" s="28">
        <f t="shared" si="27"/>
        <v>16.600000000000001</v>
      </c>
      <c r="N118" s="28">
        <f t="shared" si="27"/>
        <v>175</v>
      </c>
      <c r="O118" s="28">
        <f t="shared" si="27"/>
        <v>11.8</v>
      </c>
      <c r="P118" s="28">
        <f t="shared" si="27"/>
        <v>0.45</v>
      </c>
      <c r="Q118" s="28">
        <f t="shared" si="27"/>
        <v>2.31</v>
      </c>
      <c r="R118" s="28">
        <f t="shared" si="27"/>
        <v>0.53</v>
      </c>
      <c r="S118" s="28">
        <f t="shared" si="27"/>
        <v>0.22500000000000001</v>
      </c>
      <c r="T118" s="28">
        <f t="shared" si="27"/>
        <v>0.09</v>
      </c>
      <c r="U118" s="28">
        <f t="shared" si="27"/>
        <v>30</v>
      </c>
      <c r="V118" s="28">
        <f t="shared" si="27"/>
        <v>85.9</v>
      </c>
      <c r="W118" s="28"/>
      <c r="X118" s="28">
        <f t="shared" si="27"/>
        <v>40.1</v>
      </c>
      <c r="Y118" s="28">
        <f t="shared" si="27"/>
        <v>54</v>
      </c>
      <c r="Z118" s="28">
        <f t="shared" si="27"/>
        <v>2.3119339999999999</v>
      </c>
      <c r="AA118" s="28">
        <f t="shared" si="27"/>
        <v>1.86</v>
      </c>
      <c r="AB118" s="28">
        <f t="shared" si="27"/>
        <v>35.1</v>
      </c>
      <c r="AC118" s="28">
        <f t="shared" si="27"/>
        <v>67.5</v>
      </c>
      <c r="AD118" s="28">
        <f t="shared" si="27"/>
        <v>21.2</v>
      </c>
      <c r="AE118" s="28">
        <f t="shared" si="27"/>
        <v>15.186</v>
      </c>
      <c r="AF118" s="28">
        <f t="shared" si="27"/>
        <v>12.42</v>
      </c>
    </row>
    <row r="120" spans="1:32" x14ac:dyDescent="0.25">
      <c r="Y120" s="20"/>
      <c r="Z120" s="20"/>
      <c r="AA120" s="20"/>
      <c r="AB120" s="20"/>
    </row>
    <row r="121" spans="1:32" x14ac:dyDescent="0.25">
      <c r="Y121" s="20"/>
      <c r="Z121" s="20"/>
      <c r="AA121" s="20"/>
      <c r="AB121" s="20"/>
    </row>
    <row r="122" spans="1:32" x14ac:dyDescent="0.25">
      <c r="Y122" s="20"/>
      <c r="Z122" s="20"/>
      <c r="AA122" s="20"/>
      <c r="AB122" s="20"/>
    </row>
    <row r="123" spans="1:32" x14ac:dyDescent="0.25">
      <c r="Y123" s="20"/>
      <c r="Z123" s="20"/>
      <c r="AA123" s="20"/>
      <c r="AB123" s="20"/>
    </row>
    <row r="130" spans="25:28" x14ac:dyDescent="0.25">
      <c r="Y130" s="20"/>
      <c r="Z130" s="20"/>
      <c r="AA130" s="20"/>
      <c r="AB130" s="20"/>
    </row>
  </sheetData>
  <dataConsolidate/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2845E-15EC-49A2-8041-9D25577EA8BF}">
  <dimension ref="A1:AD361"/>
  <sheetViews>
    <sheetView workbookViewId="0"/>
  </sheetViews>
  <sheetFormatPr defaultRowHeight="15" x14ac:dyDescent="0.25"/>
  <cols>
    <col min="1" max="1" width="25.42578125" customWidth="1"/>
    <col min="2" max="2" width="12.28515625" customWidth="1"/>
    <col min="3" max="3" width="14.42578125" customWidth="1"/>
    <col min="4" max="4" width="14.5703125" customWidth="1"/>
    <col min="5" max="5" width="13.42578125" customWidth="1"/>
    <col min="6" max="6" width="18.140625" customWidth="1"/>
    <col min="7" max="7" width="14" customWidth="1"/>
    <col min="8" max="8" width="15.28515625" customWidth="1"/>
    <col min="9" max="9" width="12.7109375" customWidth="1"/>
    <col min="10" max="10" width="9.85546875" customWidth="1"/>
    <col min="14" max="14" width="11" customWidth="1"/>
    <col min="15" max="15" width="9.28515625" bestFit="1" customWidth="1"/>
    <col min="16" max="16" width="9.5703125" bestFit="1" customWidth="1"/>
    <col min="17" max="17" width="9.28515625" bestFit="1" customWidth="1"/>
  </cols>
  <sheetData>
    <row r="1" spans="1:13" x14ac:dyDescent="0.25">
      <c r="A1" s="7" t="s">
        <v>43</v>
      </c>
    </row>
    <row r="3" spans="1:13" x14ac:dyDescent="0.25">
      <c r="A3" s="8" t="s">
        <v>62</v>
      </c>
      <c r="B3" s="8"/>
    </row>
    <row r="5" spans="1:13" x14ac:dyDescent="0.25">
      <c r="B5" s="11" t="s">
        <v>35</v>
      </c>
      <c r="C5" s="11" t="s">
        <v>36</v>
      </c>
      <c r="D5" s="11" t="s">
        <v>37</v>
      </c>
      <c r="E5" s="11" t="s">
        <v>38</v>
      </c>
      <c r="F5" s="11" t="s">
        <v>39</v>
      </c>
      <c r="G5" s="11" t="s">
        <v>40</v>
      </c>
      <c r="H5" s="11" t="s">
        <v>41</v>
      </c>
      <c r="I5" s="32" t="s">
        <v>71</v>
      </c>
      <c r="J5" s="32"/>
      <c r="K5" s="32"/>
    </row>
    <row r="6" spans="1:13" x14ac:dyDescent="0.25">
      <c r="A6" s="10" t="s">
        <v>44</v>
      </c>
      <c r="B6" s="12" t="s">
        <v>45</v>
      </c>
      <c r="C6" s="13"/>
      <c r="D6" s="13"/>
      <c r="E6" s="13"/>
      <c r="F6" s="13"/>
      <c r="G6" s="13"/>
      <c r="H6" s="13"/>
      <c r="I6" s="14" t="s">
        <v>28</v>
      </c>
      <c r="J6" s="14" t="s">
        <v>29</v>
      </c>
      <c r="K6" s="14" t="s">
        <v>31</v>
      </c>
    </row>
    <row r="7" spans="1:13" x14ac:dyDescent="0.25">
      <c r="A7" t="s">
        <v>63</v>
      </c>
      <c r="B7" s="11">
        <v>32.5</v>
      </c>
      <c r="C7" s="11">
        <v>30.5</v>
      </c>
      <c r="D7" s="11">
        <v>29.43</v>
      </c>
      <c r="E7" s="11">
        <v>30.98</v>
      </c>
      <c r="F7" s="11">
        <v>28.5</v>
      </c>
      <c r="G7" s="11">
        <v>26.37</v>
      </c>
      <c r="H7" s="11">
        <v>29.46</v>
      </c>
      <c r="I7" s="11">
        <v>2.17</v>
      </c>
      <c r="J7" s="11">
        <v>1.49</v>
      </c>
      <c r="K7" s="11">
        <v>72.069999999999993</v>
      </c>
    </row>
    <row r="8" spans="1:13" x14ac:dyDescent="0.25">
      <c r="A8" t="s">
        <v>64</v>
      </c>
      <c r="B8" s="11">
        <v>32.5</v>
      </c>
      <c r="C8" s="11">
        <v>30.5</v>
      </c>
      <c r="D8" s="11">
        <v>29.43</v>
      </c>
      <c r="E8" s="11">
        <v>30.98</v>
      </c>
      <c r="F8" s="11">
        <v>28.5</v>
      </c>
      <c r="G8" s="11">
        <v>26.37</v>
      </c>
      <c r="H8" s="11">
        <v>29.46</v>
      </c>
      <c r="I8" s="11">
        <v>2.25</v>
      </c>
      <c r="J8" s="11">
        <v>1.56</v>
      </c>
      <c r="K8" s="11">
        <v>71.3</v>
      </c>
    </row>
    <row r="9" spans="1:13" x14ac:dyDescent="0.25">
      <c r="A9" t="s">
        <v>42</v>
      </c>
      <c r="B9" s="11">
        <v>30</v>
      </c>
      <c r="C9" s="11">
        <v>30</v>
      </c>
      <c r="D9" s="11">
        <v>30</v>
      </c>
      <c r="E9" s="11">
        <v>30</v>
      </c>
      <c r="F9" s="11">
        <v>30</v>
      </c>
      <c r="G9" s="11">
        <v>30</v>
      </c>
      <c r="H9" s="11">
        <v>30</v>
      </c>
      <c r="I9" s="11">
        <v>2.4700000000000002</v>
      </c>
      <c r="J9" s="11">
        <v>1.74</v>
      </c>
      <c r="K9" s="11">
        <v>6.06</v>
      </c>
    </row>
    <row r="10" spans="1:13" x14ac:dyDescent="0.25">
      <c r="A10" t="s">
        <v>65</v>
      </c>
      <c r="B10" s="11">
        <v>0</v>
      </c>
      <c r="C10" s="11">
        <v>4</v>
      </c>
      <c r="D10" s="11">
        <v>0</v>
      </c>
      <c r="E10" s="11">
        <v>0</v>
      </c>
      <c r="F10" s="11">
        <v>8</v>
      </c>
      <c r="G10" s="11">
        <v>0</v>
      </c>
      <c r="H10" s="11">
        <v>0</v>
      </c>
      <c r="I10" s="11">
        <v>1.1499999999999999</v>
      </c>
      <c r="J10" s="11">
        <v>0.59</v>
      </c>
      <c r="K10" s="11">
        <v>2.97</v>
      </c>
    </row>
    <row r="11" spans="1:13" x14ac:dyDescent="0.25">
      <c r="A11" t="s">
        <v>66</v>
      </c>
      <c r="B11" s="11">
        <v>0</v>
      </c>
      <c r="C11" s="11">
        <v>0</v>
      </c>
      <c r="D11" s="11">
        <v>6.14</v>
      </c>
      <c r="E11" s="11">
        <v>0</v>
      </c>
      <c r="F11" s="11">
        <v>0</v>
      </c>
      <c r="G11" s="11">
        <v>12.26</v>
      </c>
      <c r="H11" s="11">
        <v>0</v>
      </c>
      <c r="I11" s="11">
        <v>1.56</v>
      </c>
      <c r="J11" s="11">
        <v>0.96</v>
      </c>
      <c r="K11" s="11">
        <v>32.58</v>
      </c>
    </row>
    <row r="12" spans="1:13" x14ac:dyDescent="0.25">
      <c r="A12" t="s">
        <v>67</v>
      </c>
      <c r="B12" s="11">
        <v>0</v>
      </c>
      <c r="C12" s="11">
        <v>0</v>
      </c>
      <c r="D12" s="11">
        <v>0</v>
      </c>
      <c r="E12" s="11">
        <v>3.04</v>
      </c>
      <c r="F12" s="11">
        <v>0</v>
      </c>
      <c r="G12" s="11">
        <v>0</v>
      </c>
      <c r="H12" s="11">
        <v>6.08</v>
      </c>
      <c r="I12" s="11">
        <v>1.06</v>
      </c>
      <c r="J12" s="11">
        <v>0.51</v>
      </c>
      <c r="K12" s="11">
        <v>10.8</v>
      </c>
    </row>
    <row r="13" spans="1:13" x14ac:dyDescent="0.25">
      <c r="A13" t="s">
        <v>68</v>
      </c>
      <c r="B13" s="11">
        <v>3.464</v>
      </c>
      <c r="C13" s="11">
        <v>3.464</v>
      </c>
      <c r="D13" s="11">
        <v>3.464</v>
      </c>
      <c r="E13" s="11">
        <v>3.464</v>
      </c>
      <c r="F13" s="11">
        <v>3.464</v>
      </c>
      <c r="G13" s="11">
        <v>3.464</v>
      </c>
      <c r="H13" s="11">
        <v>3.464</v>
      </c>
      <c r="I13" s="11">
        <v>2.17</v>
      </c>
      <c r="J13" s="11">
        <v>1.49</v>
      </c>
      <c r="K13" s="11">
        <v>72.069999999999993</v>
      </c>
    </row>
    <row r="14" spans="1:13" x14ac:dyDescent="0.25">
      <c r="A14" t="s">
        <v>70</v>
      </c>
      <c r="B14" s="11">
        <v>0.13</v>
      </c>
      <c r="C14" s="11">
        <v>0.13</v>
      </c>
      <c r="D14" s="11">
        <v>0.13</v>
      </c>
      <c r="E14" s="11">
        <v>0.13</v>
      </c>
      <c r="F14" s="11">
        <v>0.13</v>
      </c>
      <c r="G14" s="11">
        <v>0.13</v>
      </c>
      <c r="H14" s="11">
        <v>0.13</v>
      </c>
      <c r="I14" s="16">
        <v>4.75</v>
      </c>
      <c r="J14" s="16">
        <v>3.51</v>
      </c>
      <c r="K14" s="16">
        <v>0</v>
      </c>
      <c r="L14" s="17" t="s">
        <v>72</v>
      </c>
      <c r="M14" s="17"/>
    </row>
    <row r="15" spans="1:13" x14ac:dyDescent="0.25">
      <c r="A15" s="15" t="s">
        <v>69</v>
      </c>
      <c r="B15" s="14">
        <v>1.4059999999999999</v>
      </c>
      <c r="C15" s="14">
        <v>1.4059999999999999</v>
      </c>
      <c r="D15" s="14">
        <v>1.4059999999999999</v>
      </c>
      <c r="E15" s="14">
        <v>1.4059999999999999</v>
      </c>
      <c r="F15" s="14">
        <v>1.4059999999999999</v>
      </c>
      <c r="G15" s="14">
        <v>1.4059999999999999</v>
      </c>
      <c r="H15" s="14">
        <v>1.4059999999999999</v>
      </c>
      <c r="I15" s="14">
        <v>0</v>
      </c>
      <c r="J15" s="14">
        <v>0</v>
      </c>
      <c r="K15" s="14">
        <v>0</v>
      </c>
    </row>
    <row r="16" spans="1:13" x14ac:dyDescent="0.25">
      <c r="B16" s="11">
        <f>SUM(B7:B15)</f>
        <v>100</v>
      </c>
      <c r="C16" s="11">
        <f t="shared" ref="C16:H16" si="0">SUM(C7:C15)</f>
        <v>100</v>
      </c>
      <c r="D16" s="11">
        <f t="shared" si="0"/>
        <v>100</v>
      </c>
      <c r="E16" s="11">
        <f t="shared" si="0"/>
        <v>100.00000000000001</v>
      </c>
      <c r="F16" s="11">
        <f t="shared" si="0"/>
        <v>100</v>
      </c>
      <c r="G16" s="11">
        <f t="shared" si="0"/>
        <v>100.00000000000001</v>
      </c>
      <c r="H16" s="11">
        <f t="shared" si="0"/>
        <v>100</v>
      </c>
      <c r="I16" s="18">
        <f>SUMPRODUCT(B7:B15,I7:I15)/100</f>
        <v>2.2588437999999997</v>
      </c>
      <c r="J16" s="18">
        <f>SUMPRODUCT(B7:B15,J7:J15)/100</f>
        <v>1.5694265999999999</v>
      </c>
      <c r="K16" s="18">
        <f>SUMPRODUCT(B7:B15,K7:K15)/100</f>
        <v>50.909754800000002</v>
      </c>
      <c r="L16" s="11" t="str" cm="1">
        <f t="array" ref="L16:L22">TRANSPOSE(B5:H5)</f>
        <v>CON</v>
      </c>
    </row>
    <row r="17" spans="1:18" x14ac:dyDescent="0.25">
      <c r="I17" s="18">
        <f>SUMPRODUCT(C7:C15,I7:I15)/100</f>
        <v>2.2164438</v>
      </c>
      <c r="J17" s="18">
        <f>SUMPRODUCT(C7:C15,J7:J15)/100</f>
        <v>1.5320266000000005</v>
      </c>
      <c r="K17" s="18">
        <f>SUMPRODUCT(C7:C15,K7:K15)/100</f>
        <v>48.161154800000006</v>
      </c>
      <c r="L17" s="11" t="str">
        <v>LALF</v>
      </c>
    </row>
    <row r="18" spans="1:18" x14ac:dyDescent="0.25">
      <c r="I18" s="18">
        <f>SUMPRODUCT(D7:D15,I7:I15)/100</f>
        <v>2.2189338000000003</v>
      </c>
      <c r="J18" s="18">
        <f>SUMPRODUCT(D7:D15,J7:J15)/100</f>
        <v>1.5347355999999999</v>
      </c>
      <c r="K18" s="18">
        <f>SUMPRODUCT(D7:D15,K7:K15)/100</f>
        <v>48.508707800000003</v>
      </c>
      <c r="L18" s="11" t="str">
        <v>LCSIL</v>
      </c>
    </row>
    <row r="19" spans="1:18" x14ac:dyDescent="0.25">
      <c r="I19" s="18">
        <f>SUMPRODUCT(E7:E15,I7:I15)/100</f>
        <v>2.2238838000000003</v>
      </c>
      <c r="J19" s="18">
        <f>SUMPRODUCT(E7:E15,J7:J15)/100</f>
        <v>1.5385706000000001</v>
      </c>
      <c r="K19" s="18">
        <f>SUMPRODUCT(E7:E15,K7:K15)/100</f>
        <v>49.058850800000009</v>
      </c>
      <c r="L19" s="11" t="str">
        <v>LCSTK</v>
      </c>
    </row>
    <row r="20" spans="1:18" x14ac:dyDescent="0.25">
      <c r="I20" s="18">
        <f>SUMPRODUCT(F7:F15,I7:I15)/100</f>
        <v>2.1740437999999997</v>
      </c>
      <c r="J20" s="18">
        <f>SUMPRODUCT(F7:F15,J7:J15)/100</f>
        <v>1.4946265999999999</v>
      </c>
      <c r="K20" s="18">
        <f>SUMPRODUCT(F7:F15,K7:K15)/100</f>
        <v>45.412554800000009</v>
      </c>
      <c r="L20" s="11" t="str">
        <v>SALF</v>
      </c>
    </row>
    <row r="21" spans="1:18" x14ac:dyDescent="0.25">
      <c r="I21" s="18">
        <f>SUMPRODUCT(G7:G15,I7:I15)/100</f>
        <v>2.1791537999999999</v>
      </c>
      <c r="J21" s="18">
        <f>SUMPRODUCT(G7:G15,J7:J15)/100</f>
        <v>1.5001576000000001</v>
      </c>
      <c r="K21" s="18">
        <f>SUMPRODUCT(G7:G15,K7:K15)/100</f>
        <v>46.115481800000005</v>
      </c>
      <c r="L21" s="11" t="str">
        <v>SCSIL</v>
      </c>
    </row>
    <row r="22" spans="1:18" x14ac:dyDescent="0.25">
      <c r="I22" s="18">
        <f>SUMPRODUCT(H7:H15,I7:I15)/100</f>
        <v>2.1889237999999995</v>
      </c>
      <c r="J22" s="18">
        <f>SUMPRODUCT(H7:H15,J7:J15)/100</f>
        <v>1.5077145999999999</v>
      </c>
      <c r="K22" s="18">
        <f>SUMPRODUCT(H7:H15,K7:K15)/100</f>
        <v>47.207946800000002</v>
      </c>
      <c r="L22" s="11" t="str">
        <v>SCSTK</v>
      </c>
    </row>
    <row r="24" spans="1:18" x14ac:dyDescent="0.25">
      <c r="A24" s="21" t="s">
        <v>86</v>
      </c>
      <c r="B24" s="2"/>
    </row>
    <row r="26" spans="1:18" x14ac:dyDescent="0.25">
      <c r="B26" s="11" t="s">
        <v>82</v>
      </c>
      <c r="C26" s="11" t="s">
        <v>83</v>
      </c>
      <c r="D26" s="11" t="s">
        <v>84</v>
      </c>
      <c r="E26" s="13" t="s">
        <v>71</v>
      </c>
      <c r="F26" s="13"/>
      <c r="G26" s="13"/>
    </row>
    <row r="27" spans="1:18" x14ac:dyDescent="0.25">
      <c r="A27" s="10" t="s">
        <v>44</v>
      </c>
      <c r="B27" s="12" t="s">
        <v>45</v>
      </c>
      <c r="C27" s="13"/>
      <c r="D27" s="13"/>
      <c r="E27" s="14" t="s">
        <v>28</v>
      </c>
      <c r="F27" s="14" t="s">
        <v>29</v>
      </c>
      <c r="G27" s="14" t="s">
        <v>31</v>
      </c>
    </row>
    <row r="28" spans="1:18" x14ac:dyDescent="0.25">
      <c r="A28" t="s">
        <v>87</v>
      </c>
      <c r="B28" s="11">
        <v>85</v>
      </c>
      <c r="C28" s="11">
        <v>80</v>
      </c>
      <c r="D28" s="11">
        <v>73</v>
      </c>
      <c r="E28" s="24">
        <v>2.17</v>
      </c>
      <c r="F28" s="24">
        <v>1.49</v>
      </c>
      <c r="G28" s="24">
        <v>72.069999999999993</v>
      </c>
      <c r="I28" s="25" t="s">
        <v>91</v>
      </c>
      <c r="J28" s="25"/>
      <c r="K28" s="25"/>
      <c r="L28" s="25"/>
    </row>
    <row r="29" spans="1:18" x14ac:dyDescent="0.25">
      <c r="A29" t="s">
        <v>88</v>
      </c>
      <c r="B29" s="11">
        <v>0</v>
      </c>
      <c r="C29" s="11">
        <v>5</v>
      </c>
      <c r="D29" s="11">
        <v>12</v>
      </c>
      <c r="E29" s="16">
        <v>1</v>
      </c>
      <c r="F29" s="16">
        <v>0.45</v>
      </c>
      <c r="G29" s="16">
        <v>6</v>
      </c>
      <c r="I29" s="17" t="s">
        <v>90</v>
      </c>
      <c r="J29" s="17"/>
      <c r="K29" s="17"/>
      <c r="L29" s="17"/>
    </row>
    <row r="30" spans="1:18" x14ac:dyDescent="0.25">
      <c r="A30" s="15" t="s">
        <v>89</v>
      </c>
      <c r="B30" s="14">
        <v>15</v>
      </c>
      <c r="C30" s="14">
        <v>15</v>
      </c>
      <c r="D30" s="14">
        <v>15</v>
      </c>
      <c r="E30" s="14">
        <v>1.21</v>
      </c>
      <c r="F30" s="14">
        <v>0.64</v>
      </c>
      <c r="G30" s="26">
        <v>17.48</v>
      </c>
      <c r="I30" s="27" t="s">
        <v>94</v>
      </c>
      <c r="J30" s="27"/>
      <c r="K30" s="27"/>
      <c r="L30" s="27"/>
      <c r="M30" s="27"/>
      <c r="N30" s="27"/>
      <c r="O30" s="27"/>
      <c r="P30" s="27"/>
      <c r="Q30" s="27"/>
      <c r="R30" s="27"/>
    </row>
    <row r="31" spans="1:18" x14ac:dyDescent="0.25">
      <c r="B31" s="11">
        <f>SUM(B28:B30)</f>
        <v>100</v>
      </c>
      <c r="C31" s="11">
        <f>SUM(C28:C30)</f>
        <v>100</v>
      </c>
      <c r="D31" s="11">
        <f>SUM(D28:D30)</f>
        <v>100</v>
      </c>
      <c r="E31" s="23">
        <f>SUMPRODUCT(B28:B30,E28:E30)/100</f>
        <v>2.0259999999999998</v>
      </c>
      <c r="F31" s="23">
        <f>SUMPRODUCT(B28:B30,F28:F30)/100</f>
        <v>1.3625</v>
      </c>
      <c r="G31" s="23">
        <f>SUMPRODUCT(B28:B30,G28:G30)/100</f>
        <v>63.881499999999996</v>
      </c>
      <c r="I31" t="s">
        <v>88</v>
      </c>
    </row>
    <row r="32" spans="1:18" x14ac:dyDescent="0.25">
      <c r="E32" s="18">
        <f>SUMPRODUCT(C28:C30,E28:E30)/100</f>
        <v>1.9675</v>
      </c>
      <c r="F32" s="18">
        <f>SUMPRODUCT(C28:C30,F28:F30)/100</f>
        <v>1.3105000000000002</v>
      </c>
      <c r="G32" s="18">
        <f>SUMPRODUCT(C28:C30,G28:G30)/100</f>
        <v>60.577999999999996</v>
      </c>
      <c r="I32" s="14" t="s">
        <v>92</v>
      </c>
      <c r="J32" s="14" t="s">
        <v>93</v>
      </c>
      <c r="K32" s="14" t="s">
        <v>28</v>
      </c>
      <c r="L32" s="14" t="s">
        <v>29</v>
      </c>
    </row>
    <row r="33" spans="1:12" x14ac:dyDescent="0.25">
      <c r="E33" s="18">
        <f>SUMPRODUCT(D28:D30,E28:E30)/100</f>
        <v>1.8855999999999999</v>
      </c>
      <c r="F33" s="18">
        <f>SUMPRODUCT(D28:D30,F28:F30)/100</f>
        <v>1.2377</v>
      </c>
      <c r="G33" s="18">
        <f>SUMPRODUCT(D28:D30,G28:G30)/100</f>
        <v>55.953099999999992</v>
      </c>
      <c r="I33" s="11">
        <v>57.04</v>
      </c>
      <c r="J33" s="11">
        <f>((I33/100)*4.4)*0.82</f>
        <v>2.0580032000000004</v>
      </c>
      <c r="K33" s="11">
        <f>1.37*J33-0.138*J33^2+0.0105*J33^3-1.12</f>
        <v>1.2065047419743427</v>
      </c>
      <c r="L33" s="11">
        <f>1.42*J33-0.174*J33^2+0.0122*J33^3-1.65</f>
        <v>0.64174923742242207</v>
      </c>
    </row>
    <row r="34" spans="1:12" x14ac:dyDescent="0.25">
      <c r="E34" s="22"/>
      <c r="F34" s="22"/>
      <c r="G34" s="22"/>
    </row>
    <row r="35" spans="1:12" x14ac:dyDescent="0.25">
      <c r="E35" s="22"/>
      <c r="F35" s="22"/>
      <c r="G35" s="22"/>
    </row>
    <row r="36" spans="1:12" x14ac:dyDescent="0.25">
      <c r="A36" s="21" t="s">
        <v>100</v>
      </c>
      <c r="B36" s="2"/>
      <c r="E36" s="22"/>
      <c r="F36" s="22"/>
      <c r="G36" s="22"/>
    </row>
    <row r="37" spans="1:12" x14ac:dyDescent="0.25">
      <c r="E37" s="22"/>
      <c r="F37" s="22"/>
      <c r="G37" s="22"/>
    </row>
    <row r="38" spans="1:12" x14ac:dyDescent="0.25">
      <c r="B38" s="11" t="s">
        <v>101</v>
      </c>
      <c r="C38" s="11" t="s">
        <v>96</v>
      </c>
      <c r="D38" s="11" t="s">
        <v>97</v>
      </c>
      <c r="E38" s="11" t="s">
        <v>98</v>
      </c>
      <c r="F38" s="30"/>
      <c r="G38" s="31"/>
      <c r="H38" s="31"/>
    </row>
    <row r="39" spans="1:12" x14ac:dyDescent="0.25">
      <c r="A39" s="10" t="s">
        <v>44</v>
      </c>
      <c r="B39" s="12" t="s">
        <v>45</v>
      </c>
      <c r="C39" s="13"/>
      <c r="D39" s="13"/>
      <c r="E39" s="13"/>
      <c r="F39" s="14" t="s">
        <v>31</v>
      </c>
    </row>
    <row r="40" spans="1:12" x14ac:dyDescent="0.25">
      <c r="A40" t="s">
        <v>102</v>
      </c>
      <c r="B40" s="11">
        <v>4.7</v>
      </c>
      <c r="C40" s="11">
        <v>8.1</v>
      </c>
      <c r="D40" s="11">
        <v>11.6</v>
      </c>
      <c r="E40" s="11">
        <v>15.1</v>
      </c>
      <c r="F40" s="16">
        <v>0</v>
      </c>
    </row>
    <row r="41" spans="1:12" x14ac:dyDescent="0.25">
      <c r="A41" t="s">
        <v>103</v>
      </c>
      <c r="B41" s="11">
        <v>86.7</v>
      </c>
      <c r="C41" s="11">
        <v>83.2</v>
      </c>
      <c r="D41" s="11">
        <v>79.599999999999994</v>
      </c>
      <c r="E41" s="11">
        <v>76</v>
      </c>
      <c r="F41" s="16">
        <v>74.16</v>
      </c>
      <c r="H41" s="17" t="s">
        <v>72</v>
      </c>
      <c r="I41" s="17"/>
    </row>
    <row r="42" spans="1:12" x14ac:dyDescent="0.25">
      <c r="A42" t="s">
        <v>104</v>
      </c>
      <c r="B42" s="11">
        <v>5</v>
      </c>
      <c r="C42" s="11">
        <v>5</v>
      </c>
      <c r="D42" s="11">
        <v>5</v>
      </c>
      <c r="E42" s="11">
        <v>5</v>
      </c>
      <c r="F42" s="16">
        <v>5.05</v>
      </c>
    </row>
    <row r="43" spans="1:12" x14ac:dyDescent="0.25">
      <c r="A43" t="s">
        <v>105</v>
      </c>
      <c r="B43" s="11">
        <v>1.1000000000000001</v>
      </c>
      <c r="C43" s="11">
        <v>1.2</v>
      </c>
      <c r="D43" s="11">
        <v>1.3</v>
      </c>
      <c r="E43" s="11">
        <v>1.4</v>
      </c>
      <c r="F43" s="16">
        <v>0</v>
      </c>
    </row>
    <row r="44" spans="1:12" x14ac:dyDescent="0.25">
      <c r="A44" s="15" t="s">
        <v>106</v>
      </c>
      <c r="B44" s="14">
        <v>2.5</v>
      </c>
      <c r="C44" s="14">
        <v>2.5</v>
      </c>
      <c r="D44" s="14">
        <v>2.5</v>
      </c>
      <c r="E44" s="14">
        <v>2.5</v>
      </c>
      <c r="F44" s="16">
        <v>0</v>
      </c>
    </row>
    <row r="45" spans="1:12" x14ac:dyDescent="0.25">
      <c r="B45" s="11">
        <f>SUM(B40:B44)</f>
        <v>100</v>
      </c>
      <c r="C45" s="11">
        <f>SUM(C40:C44)</f>
        <v>100</v>
      </c>
      <c r="D45" s="11">
        <f>SUM(D40:D44)</f>
        <v>99.999999999999986</v>
      </c>
      <c r="E45" s="11">
        <f>SUM(E40:E44)</f>
        <v>100</v>
      </c>
      <c r="F45" s="18">
        <f>SUMPRODUCT(B40:B44,F40:F44)/100</f>
        <v>64.549219999999991</v>
      </c>
      <c r="G45" s="30" t="str" cm="1">
        <f t="array" ref="G45:G48">TRANSPOSE(B38:E38)</f>
        <v>NDF_BAG_4</v>
      </c>
    </row>
    <row r="46" spans="1:12" x14ac:dyDescent="0.25">
      <c r="F46" s="18">
        <f>SUMPRODUCT(C40:C44,F40:F44)/100</f>
        <v>61.953620000000001</v>
      </c>
      <c r="G46" s="30" t="str">
        <v>NDF_BAG_7</v>
      </c>
    </row>
    <row r="47" spans="1:12" x14ac:dyDescent="0.25">
      <c r="F47" s="18">
        <f>SUMPRODUCT(D40:D44,F40:F44)/100</f>
        <v>59.283859999999997</v>
      </c>
      <c r="G47" s="30" t="str">
        <v>NDF_BAG_10</v>
      </c>
    </row>
    <row r="48" spans="1:12" x14ac:dyDescent="0.25">
      <c r="F48" s="18">
        <f>SUMPRODUCT(E40:E44,F40:F44)/100</f>
        <v>56.614100000000001</v>
      </c>
      <c r="G48" s="30" t="str">
        <v>NDF_BAG_13</v>
      </c>
    </row>
    <row r="51" spans="1:12" x14ac:dyDescent="0.25">
      <c r="A51" s="21" t="s">
        <v>116</v>
      </c>
      <c r="B51" s="2"/>
    </row>
    <row r="53" spans="1:12" x14ac:dyDescent="0.25">
      <c r="B53" s="2" t="s">
        <v>110</v>
      </c>
      <c r="C53" s="2" t="s">
        <v>111</v>
      </c>
      <c r="D53" s="2" t="s">
        <v>112</v>
      </c>
      <c r="E53" s="2" t="s">
        <v>113</v>
      </c>
      <c r="F53" s="2" t="s">
        <v>114</v>
      </c>
      <c r="G53" s="2" t="s">
        <v>115</v>
      </c>
      <c r="H53" s="32" t="s">
        <v>71</v>
      </c>
      <c r="I53" s="32"/>
      <c r="J53" s="32"/>
      <c r="K53" s="32"/>
      <c r="L53" s="11"/>
    </row>
    <row r="54" spans="1:12" x14ac:dyDescent="0.25">
      <c r="A54" s="10" t="s">
        <v>44</v>
      </c>
      <c r="B54" s="12" t="s">
        <v>45</v>
      </c>
      <c r="C54" s="12"/>
      <c r="D54" s="12"/>
      <c r="E54" s="12"/>
      <c r="F54" s="13"/>
      <c r="G54" s="13"/>
      <c r="H54" s="14" t="s">
        <v>28</v>
      </c>
      <c r="I54" s="14" t="s">
        <v>29</v>
      </c>
      <c r="J54" s="14" t="s">
        <v>31</v>
      </c>
      <c r="K54" s="14" t="s">
        <v>30</v>
      </c>
      <c r="L54" s="11"/>
    </row>
    <row r="55" spans="1:12" x14ac:dyDescent="0.25">
      <c r="A55" t="s">
        <v>63</v>
      </c>
      <c r="B55" s="11">
        <v>87</v>
      </c>
      <c r="C55" s="11">
        <v>83.25</v>
      </c>
      <c r="D55" s="11">
        <v>79.5</v>
      </c>
      <c r="E55" s="11">
        <v>52</v>
      </c>
      <c r="F55" s="11">
        <v>48.25</v>
      </c>
      <c r="G55" s="11">
        <v>44.5</v>
      </c>
      <c r="H55" s="11">
        <v>2.17</v>
      </c>
      <c r="I55" s="11">
        <v>1.49</v>
      </c>
      <c r="J55" s="11">
        <v>72.069999999999993</v>
      </c>
      <c r="K55" s="11">
        <v>9.7200000000000006</v>
      </c>
      <c r="L55" s="11"/>
    </row>
    <row r="56" spans="1:12" x14ac:dyDescent="0.25">
      <c r="A56" t="s">
        <v>117</v>
      </c>
      <c r="B56" s="11">
        <v>0</v>
      </c>
      <c r="C56" s="11">
        <v>0</v>
      </c>
      <c r="D56" s="11">
        <v>0</v>
      </c>
      <c r="E56" s="11">
        <v>35</v>
      </c>
      <c r="F56" s="11">
        <v>35</v>
      </c>
      <c r="G56" s="11">
        <v>35</v>
      </c>
      <c r="H56" s="11">
        <v>2.21</v>
      </c>
      <c r="I56" s="11">
        <v>1.52</v>
      </c>
      <c r="J56" s="11">
        <v>0</v>
      </c>
      <c r="K56" s="11">
        <v>26.75</v>
      </c>
    </row>
    <row r="57" spans="1:12" x14ac:dyDescent="0.25">
      <c r="A57" t="s">
        <v>118</v>
      </c>
      <c r="B57" s="11">
        <v>0</v>
      </c>
      <c r="C57" s="11">
        <v>3.75</v>
      </c>
      <c r="D57" s="11">
        <v>7.5</v>
      </c>
      <c r="E57" s="11">
        <v>0</v>
      </c>
      <c r="F57" s="11">
        <v>3.75</v>
      </c>
      <c r="G57" s="11">
        <v>7.5</v>
      </c>
      <c r="H57" s="11">
        <v>1.1499999999999999</v>
      </c>
      <c r="I57" s="11">
        <v>0.59</v>
      </c>
      <c r="J57" s="11">
        <v>2.97</v>
      </c>
      <c r="K57" s="11">
        <v>71.73</v>
      </c>
    </row>
    <row r="58" spans="1:12" x14ac:dyDescent="0.25">
      <c r="A58" t="s">
        <v>119</v>
      </c>
      <c r="B58" s="11">
        <v>5</v>
      </c>
      <c r="C58" s="11">
        <v>5</v>
      </c>
      <c r="D58" s="11">
        <v>5</v>
      </c>
      <c r="E58" s="11">
        <v>5</v>
      </c>
      <c r="F58" s="11">
        <v>5</v>
      </c>
      <c r="G58" s="11">
        <v>5</v>
      </c>
      <c r="H58" s="11">
        <v>1.7</v>
      </c>
      <c r="I58" s="11">
        <v>1.08</v>
      </c>
      <c r="J58" s="11">
        <v>11.98</v>
      </c>
      <c r="K58" s="11">
        <v>0</v>
      </c>
    </row>
    <row r="59" spans="1:12" x14ac:dyDescent="0.25">
      <c r="A59" t="s">
        <v>70</v>
      </c>
      <c r="B59" s="11">
        <v>3.15</v>
      </c>
      <c r="C59" s="11">
        <v>3.15</v>
      </c>
      <c r="D59" s="11">
        <v>3.15</v>
      </c>
      <c r="E59" s="11">
        <v>3.15</v>
      </c>
      <c r="F59" s="11">
        <v>3.15</v>
      </c>
      <c r="G59" s="11">
        <v>3.15</v>
      </c>
      <c r="H59" s="11">
        <v>4.75</v>
      </c>
      <c r="I59" s="11">
        <v>3.51</v>
      </c>
      <c r="J59" s="11">
        <v>0</v>
      </c>
      <c r="K59" s="11">
        <v>0</v>
      </c>
    </row>
    <row r="60" spans="1:12" x14ac:dyDescent="0.25">
      <c r="A60" t="s">
        <v>68</v>
      </c>
      <c r="B60" s="11">
        <v>1.3</v>
      </c>
      <c r="C60" s="11">
        <v>1.65</v>
      </c>
      <c r="D60" s="11">
        <v>1.99</v>
      </c>
      <c r="E60" s="11">
        <v>2.66</v>
      </c>
      <c r="F60" s="11">
        <v>2.89</v>
      </c>
      <c r="G60" s="11">
        <v>3.13</v>
      </c>
      <c r="H60" s="11">
        <v>2.17</v>
      </c>
      <c r="I60" s="11">
        <v>1.49</v>
      </c>
      <c r="J60" s="11">
        <v>72.069999999999993</v>
      </c>
      <c r="K60" s="11">
        <v>9.7200000000000006</v>
      </c>
    </row>
    <row r="61" spans="1:12" x14ac:dyDescent="0.25">
      <c r="A61" s="15" t="s">
        <v>69</v>
      </c>
      <c r="B61" s="14">
        <v>3.55</v>
      </c>
      <c r="C61" s="14">
        <v>3.2</v>
      </c>
      <c r="D61" s="14">
        <v>2.86</v>
      </c>
      <c r="E61" s="14">
        <v>2.19</v>
      </c>
      <c r="F61" s="14">
        <v>1.96</v>
      </c>
      <c r="G61" s="14">
        <v>1.72</v>
      </c>
      <c r="H61" s="14">
        <v>0</v>
      </c>
      <c r="I61" s="14">
        <v>0</v>
      </c>
      <c r="J61" s="14">
        <v>0</v>
      </c>
      <c r="K61" s="11">
        <v>0</v>
      </c>
    </row>
    <row r="62" spans="1:12" x14ac:dyDescent="0.25">
      <c r="B62" s="11">
        <f>SUM(B55:B61)</f>
        <v>100</v>
      </c>
      <c r="C62" s="11">
        <f t="shared" ref="C62:E62" si="1">SUM(C55:C61)</f>
        <v>100.00000000000001</v>
      </c>
      <c r="D62" s="11">
        <f t="shared" si="1"/>
        <v>100</v>
      </c>
      <c r="E62" s="11">
        <f t="shared" si="1"/>
        <v>100</v>
      </c>
      <c r="F62" s="11">
        <f>SUM(F55:F61)</f>
        <v>100</v>
      </c>
      <c r="G62" s="11">
        <f>SUM(G55:G61)</f>
        <v>100</v>
      </c>
      <c r="H62" s="18">
        <f>SUMPRODUCT(B55:B61,H55:H61)/100</f>
        <v>2.1507350000000001</v>
      </c>
      <c r="I62" s="18">
        <f>SUMPRODUCT(B55:B61,I55:I61)/100</f>
        <v>1.4802350000000002</v>
      </c>
      <c r="J62" s="18">
        <f>SUMPRODUCT(B55:B61,J55:J61)/100</f>
        <v>64.236809999999991</v>
      </c>
      <c r="K62" s="18">
        <f>SUMPRODUCT(B55:B61,K55:K61)/100</f>
        <v>8.5827600000000004</v>
      </c>
      <c r="L62" t="s">
        <v>110</v>
      </c>
    </row>
    <row r="63" spans="1:12" x14ac:dyDescent="0.25">
      <c r="H63" s="18">
        <f>SUMPRODUCT(C55:C61,H55:H61)/100</f>
        <v>2.1200800000000002</v>
      </c>
      <c r="I63" s="18">
        <f>SUMPRODUCT(C55:C61,I55:I61)/100</f>
        <v>1.4516999999999998</v>
      </c>
      <c r="J63" s="18">
        <f>SUMPRODUCT(C55:C61,J55:J61)/100</f>
        <v>61.897804999999991</v>
      </c>
      <c r="K63" s="18">
        <f>SUMPRODUCT(C55:C61,K55:K61)/100</f>
        <v>10.942155</v>
      </c>
      <c r="L63" t="s">
        <v>111</v>
      </c>
    </row>
    <row r="64" spans="1:12" x14ac:dyDescent="0.25">
      <c r="H64" s="18">
        <f>SUMPRODUCT(D55:D61,H55:H61)/100</f>
        <v>2.0892079999999997</v>
      </c>
      <c r="I64" s="18">
        <f>SUMPRODUCT(D55:D61,I55:I61)/100</f>
        <v>1.4230160000000001</v>
      </c>
      <c r="J64" s="18">
        <f>SUMPRODUCT(D55:D61,J55:J61)/100</f>
        <v>59.551592999999983</v>
      </c>
      <c r="K64" s="18">
        <f>SUMPRODUCT(D55:D61,K55:K61)/100</f>
        <v>13.300578</v>
      </c>
      <c r="L64" t="s">
        <v>112</v>
      </c>
    </row>
    <row r="65" spans="1:12" x14ac:dyDescent="0.25">
      <c r="H65" s="18">
        <f>SUMPRODUCT(E55:E61,H55:H61)/100</f>
        <v>2.1942469999999998</v>
      </c>
      <c r="I65" s="18">
        <f>SUMPRODUCT(E55:E61,I55:I61)/100</f>
        <v>1.5109990000000002</v>
      </c>
      <c r="J65" s="18">
        <f>SUMPRODUCT(E55:E61,J55:J61)/100</f>
        <v>39.992461999999996</v>
      </c>
      <c r="K65" s="18">
        <f>SUMPRODUCT(E55:E61,K55:K61)/100</f>
        <v>14.675452</v>
      </c>
      <c r="L65" t="s">
        <v>113</v>
      </c>
    </row>
    <row r="66" spans="1:12" x14ac:dyDescent="0.25">
      <c r="H66" s="18">
        <f>SUMPRODUCT(F55:F61,H55:H61)/100</f>
        <v>2.1609880000000001</v>
      </c>
      <c r="I66" s="18">
        <f>SUMPRODUCT(F55:F61,I55:I61)/100</f>
        <v>1.4806759999999999</v>
      </c>
      <c r="J66" s="18">
        <f>SUMPRODUCT(F55:F61,J55:J61)/100</f>
        <v>37.56697299999999</v>
      </c>
      <c r="K66" s="18">
        <f>SUMPRODUCT(F55:F61,K55:K61)/100</f>
        <v>17.023183</v>
      </c>
      <c r="L66" t="s">
        <v>114</v>
      </c>
    </row>
    <row r="67" spans="1:12" x14ac:dyDescent="0.25">
      <c r="H67" s="18">
        <f>SUMPRODUCT(G55:G61,H55:H61)/100</f>
        <v>2.1279460000000001</v>
      </c>
      <c r="I67" s="18">
        <f>SUMPRODUCT(G55:G61,I55:I61)/100</f>
        <v>1.450502</v>
      </c>
      <c r="J67" s="18">
        <f>SUMPRODUCT(G55:G61,J55:J61)/100</f>
        <v>35.148690999999999</v>
      </c>
      <c r="K67" s="18">
        <f>SUMPRODUCT(G55:G61,K55:K61)/100</f>
        <v>19.371886</v>
      </c>
      <c r="L67" t="s">
        <v>115</v>
      </c>
    </row>
    <row r="68" spans="1:12" x14ac:dyDescent="0.25">
      <c r="H68" s="22"/>
      <c r="I68" s="22"/>
      <c r="J68" s="22"/>
    </row>
    <row r="69" spans="1:12" x14ac:dyDescent="0.25">
      <c r="A69" s="21" t="s">
        <v>126</v>
      </c>
      <c r="B69" s="2"/>
    </row>
    <row r="71" spans="1:12" x14ac:dyDescent="0.25">
      <c r="B71" s="2" t="s">
        <v>121</v>
      </c>
      <c r="C71" s="2" t="s">
        <v>122</v>
      </c>
      <c r="D71" s="2" t="s">
        <v>123</v>
      </c>
      <c r="E71" s="35" t="s">
        <v>71</v>
      </c>
      <c r="F71" s="36"/>
      <c r="G71" s="31"/>
    </row>
    <row r="72" spans="1:12" x14ac:dyDescent="0.25">
      <c r="A72" s="10" t="s">
        <v>44</v>
      </c>
      <c r="B72" s="12" t="s">
        <v>45</v>
      </c>
      <c r="C72" s="13"/>
      <c r="D72" s="13"/>
      <c r="E72" s="14" t="s">
        <v>31</v>
      </c>
    </row>
    <row r="73" spans="1:12" x14ac:dyDescent="0.25">
      <c r="A73" t="s">
        <v>127</v>
      </c>
      <c r="B73" s="11">
        <v>54.45</v>
      </c>
      <c r="C73" s="11">
        <v>54.35</v>
      </c>
      <c r="D73" s="11">
        <v>55.9</v>
      </c>
      <c r="E73" s="24">
        <v>76.239999999999995</v>
      </c>
    </row>
    <row r="74" spans="1:12" x14ac:dyDescent="0.25">
      <c r="A74" t="s">
        <v>109</v>
      </c>
      <c r="B74" s="11">
        <v>30</v>
      </c>
      <c r="C74" s="11">
        <v>30.2</v>
      </c>
      <c r="D74" s="11">
        <v>24.39</v>
      </c>
      <c r="E74" s="24">
        <v>0</v>
      </c>
    </row>
    <row r="75" spans="1:12" x14ac:dyDescent="0.25">
      <c r="A75" t="s">
        <v>67</v>
      </c>
      <c r="B75" s="11">
        <v>5.0999999999999996</v>
      </c>
      <c r="C75" s="11">
        <v>5.0999999999999996</v>
      </c>
      <c r="D75" s="11">
        <v>9.75</v>
      </c>
      <c r="E75" s="24">
        <v>10.8</v>
      </c>
    </row>
    <row r="76" spans="1:12" x14ac:dyDescent="0.25">
      <c r="A76" t="s">
        <v>173</v>
      </c>
      <c r="B76" s="11">
        <v>3.55</v>
      </c>
      <c r="C76" s="11">
        <v>3.58</v>
      </c>
      <c r="D76" s="11">
        <v>3.53</v>
      </c>
      <c r="E76" s="24">
        <v>0</v>
      </c>
    </row>
    <row r="77" spans="1:12" x14ac:dyDescent="0.25">
      <c r="A77" t="s">
        <v>128</v>
      </c>
      <c r="B77" s="11">
        <v>3.98</v>
      </c>
      <c r="C77" s="11">
        <v>4.01</v>
      </c>
      <c r="D77" s="11">
        <v>3.83</v>
      </c>
      <c r="E77" s="24">
        <v>36.03</v>
      </c>
      <c r="F77" s="37" t="s">
        <v>129</v>
      </c>
    </row>
    <row r="78" spans="1:12" x14ac:dyDescent="0.25">
      <c r="A78" s="15" t="s">
        <v>69</v>
      </c>
      <c r="B78" s="14">
        <v>2.92</v>
      </c>
      <c r="C78" s="14">
        <v>2.76</v>
      </c>
      <c r="D78" s="14">
        <v>2.6</v>
      </c>
      <c r="E78" s="24">
        <v>0</v>
      </c>
      <c r="F78" s="30"/>
    </row>
    <row r="79" spans="1:12" x14ac:dyDescent="0.25">
      <c r="B79" s="11">
        <f>SUM(B73:B78)</f>
        <v>100</v>
      </c>
      <c r="C79" s="11">
        <f>SUM(C73:C78)</f>
        <v>100</v>
      </c>
      <c r="D79" s="11">
        <f>SUM(D73:D78)</f>
        <v>99.999999999999986</v>
      </c>
      <c r="E79" s="18">
        <f>SUMPRODUCT(B73:B78,E73:E78)/100</f>
        <v>43.497474000000004</v>
      </c>
      <c r="F79" s="2" t="s">
        <v>121</v>
      </c>
    </row>
    <row r="80" spans="1:12" x14ac:dyDescent="0.25">
      <c r="E80" s="18">
        <f>SUMPRODUCT(C73:C78,E73:E78)/100</f>
        <v>43.432043</v>
      </c>
      <c r="F80" s="2" t="s">
        <v>122</v>
      </c>
    </row>
    <row r="81" spans="1:14" x14ac:dyDescent="0.25">
      <c r="E81" s="18">
        <f>SUMPRODUCT(D73:D78,E73:E78)/100</f>
        <v>45.051108999999997</v>
      </c>
      <c r="F81" s="2" t="s">
        <v>123</v>
      </c>
    </row>
    <row r="82" spans="1:14" x14ac:dyDescent="0.25">
      <c r="E82" s="22"/>
      <c r="F82" s="2"/>
    </row>
    <row r="83" spans="1:14" x14ac:dyDescent="0.25">
      <c r="A83" s="21" t="s">
        <v>288</v>
      </c>
      <c r="B83" s="2"/>
      <c r="E83" s="22"/>
      <c r="F83" s="2"/>
    </row>
    <row r="84" spans="1:14" x14ac:dyDescent="0.25">
      <c r="E84" s="22"/>
      <c r="F84" s="2"/>
    </row>
    <row r="85" spans="1:14" x14ac:dyDescent="0.25">
      <c r="B85" s="11" t="s">
        <v>289</v>
      </c>
      <c r="C85" s="11" t="s">
        <v>290</v>
      </c>
      <c r="D85" s="11" t="s">
        <v>291</v>
      </c>
      <c r="E85" s="11" t="s">
        <v>292</v>
      </c>
      <c r="F85" s="32" t="s">
        <v>71</v>
      </c>
      <c r="G85" s="32"/>
      <c r="H85" s="32"/>
      <c r="I85" s="32"/>
    </row>
    <row r="86" spans="1:14" x14ac:dyDescent="0.25">
      <c r="A86" s="10" t="s">
        <v>44</v>
      </c>
      <c r="B86" s="12" t="s">
        <v>45</v>
      </c>
      <c r="C86" s="12"/>
      <c r="D86" s="13"/>
      <c r="E86" s="13"/>
      <c r="F86" s="14" t="s">
        <v>28</v>
      </c>
      <c r="G86" s="14" t="s">
        <v>29</v>
      </c>
      <c r="H86" s="14" t="s">
        <v>30</v>
      </c>
      <c r="I86" s="14" t="s">
        <v>31</v>
      </c>
    </row>
    <row r="87" spans="1:14" x14ac:dyDescent="0.25">
      <c r="A87" t="s">
        <v>127</v>
      </c>
      <c r="B87" s="11">
        <v>77.66</v>
      </c>
      <c r="C87" s="11">
        <v>74.37</v>
      </c>
      <c r="D87" s="11">
        <v>77.69</v>
      </c>
      <c r="E87" s="11">
        <v>74.41</v>
      </c>
      <c r="F87" s="11">
        <v>2.38</v>
      </c>
      <c r="G87" s="11">
        <v>1.67</v>
      </c>
      <c r="H87" s="11">
        <v>8.9700000000000006</v>
      </c>
      <c r="I87" s="11">
        <v>76.239999999999995</v>
      </c>
    </row>
    <row r="88" spans="1:14" x14ac:dyDescent="0.25">
      <c r="A88" t="s">
        <v>118</v>
      </c>
      <c r="B88" s="11">
        <v>6.14</v>
      </c>
      <c r="C88" s="11">
        <v>10.23</v>
      </c>
      <c r="D88" s="11">
        <v>6.14</v>
      </c>
      <c r="E88" s="11">
        <v>10.220000000000001</v>
      </c>
      <c r="F88" s="11">
        <v>1.1499999999999999</v>
      </c>
      <c r="G88" s="11">
        <v>0.59</v>
      </c>
      <c r="H88" s="11">
        <v>41.73</v>
      </c>
      <c r="I88" s="11">
        <v>2.97</v>
      </c>
    </row>
    <row r="89" spans="1:14" x14ac:dyDescent="0.25">
      <c r="A89" t="s">
        <v>195</v>
      </c>
      <c r="B89" s="11">
        <v>5.22</v>
      </c>
      <c r="C89" s="11">
        <v>4.41</v>
      </c>
      <c r="D89" s="11">
        <v>5.21</v>
      </c>
      <c r="E89" s="11">
        <v>4.4000000000000004</v>
      </c>
      <c r="F89" s="11">
        <v>1.62</v>
      </c>
      <c r="G89" s="11">
        <v>1.02</v>
      </c>
      <c r="H89" s="11">
        <v>33.6</v>
      </c>
      <c r="I89" s="11">
        <v>1.7</v>
      </c>
    </row>
    <row r="90" spans="1:14" x14ac:dyDescent="0.25">
      <c r="A90" t="s">
        <v>196</v>
      </c>
      <c r="B90" s="11">
        <v>3.94</v>
      </c>
      <c r="C90" s="11">
        <v>3.94</v>
      </c>
      <c r="D90" s="11">
        <v>3.94</v>
      </c>
      <c r="E90" s="11">
        <v>3.93</v>
      </c>
      <c r="F90" s="11">
        <v>4.75</v>
      </c>
      <c r="G90" s="11">
        <v>3.51</v>
      </c>
      <c r="H90" s="11">
        <v>0</v>
      </c>
      <c r="I90" s="11">
        <v>0</v>
      </c>
    </row>
    <row r="91" spans="1:14" x14ac:dyDescent="0.25">
      <c r="A91" t="s">
        <v>119</v>
      </c>
      <c r="B91" s="11">
        <v>3.05</v>
      </c>
      <c r="C91" s="11">
        <v>3.05</v>
      </c>
      <c r="D91" s="11">
        <v>3.04</v>
      </c>
      <c r="E91" s="11">
        <v>3.05</v>
      </c>
      <c r="F91" s="11">
        <v>1.7</v>
      </c>
      <c r="G91" s="11">
        <v>1.08</v>
      </c>
      <c r="H91" s="11">
        <v>0</v>
      </c>
      <c r="I91" s="11">
        <v>11.98</v>
      </c>
    </row>
    <row r="92" spans="1:14" x14ac:dyDescent="0.25">
      <c r="A92" t="s">
        <v>128</v>
      </c>
      <c r="B92" s="11">
        <v>3.09</v>
      </c>
      <c r="C92" s="11">
        <v>3.09</v>
      </c>
      <c r="D92" s="11">
        <v>3.08</v>
      </c>
      <c r="E92" s="11">
        <v>3.08</v>
      </c>
      <c r="F92" s="22">
        <f>F89*0.27841</f>
        <v>0.45102420000000004</v>
      </c>
      <c r="G92" s="22">
        <f t="shared" ref="G92:I92" si="2">G89*0.27841</f>
        <v>0.28397820000000001</v>
      </c>
      <c r="H92" s="22">
        <f t="shared" si="2"/>
        <v>9.3545759999999998</v>
      </c>
      <c r="I92" s="22">
        <f t="shared" si="2"/>
        <v>0.47329699999999997</v>
      </c>
      <c r="J92" s="37" t="s">
        <v>293</v>
      </c>
    </row>
    <row r="93" spans="1:14" x14ac:dyDescent="0.25">
      <c r="A93" s="15" t="s">
        <v>69</v>
      </c>
      <c r="B93" s="14">
        <v>0.9</v>
      </c>
      <c r="C93" s="14">
        <v>0.91</v>
      </c>
      <c r="D93" s="14">
        <v>0.9</v>
      </c>
      <c r="E93" s="14">
        <v>0.91</v>
      </c>
      <c r="F93" s="14">
        <v>0</v>
      </c>
      <c r="G93" s="14">
        <v>0</v>
      </c>
      <c r="H93" s="14">
        <v>0</v>
      </c>
      <c r="I93" s="14">
        <v>0</v>
      </c>
    </row>
    <row r="94" spans="1:14" x14ac:dyDescent="0.25">
      <c r="B94" s="11">
        <f>SUM(B87:B93)</f>
        <v>100</v>
      </c>
      <c r="C94" s="11">
        <f>SUM(C87:C93)</f>
        <v>100</v>
      </c>
      <c r="D94" s="11">
        <f>SUM(D87:D93)</f>
        <v>100</v>
      </c>
      <c r="E94" s="11">
        <f>SUM(E87:E93)</f>
        <v>100</v>
      </c>
      <c r="F94" s="23">
        <f>SUMPRODUCT(B87:B93,F87:F93)/100</f>
        <v>2.2564186477799999</v>
      </c>
      <c r="G94" s="23">
        <f>SUMPRODUCT(B87:B93,G87:G93)/100</f>
        <v>1.5664009263800001</v>
      </c>
      <c r="H94" s="23">
        <f>SUMPRODUCT(B87:B93,H87:H93)/100</f>
        <v>11.571300398400002</v>
      </c>
      <c r="I94" s="23">
        <f>SUMPRODUCT(B87:B93,I87:I93)/100</f>
        <v>59.859096877299997</v>
      </c>
      <c r="J94" s="2" t="str" cm="1">
        <f t="array" ref="J94:J97">TRANSPOSE(B85:E85)</f>
        <v>283-6</v>
      </c>
    </row>
    <row r="95" spans="1:14" x14ac:dyDescent="0.25">
      <c r="F95" s="18">
        <f>SUMPRODUCT(C87:C93,F87:F93)/100</f>
        <v>2.2120296477800001</v>
      </c>
      <c r="G95" s="18">
        <f>SUMPRODUCT(C87:C93,G87:G93)/100</f>
        <v>1.52732692638</v>
      </c>
      <c r="H95" s="18">
        <f>SUMPRODUCT(C87:C93,H87:H93)/100</f>
        <v>12.710784398400001</v>
      </c>
      <c r="I95" s="18">
        <f>SUMPRODUCT(C87:C93,I87:I93)/100</f>
        <v>57.458503877299997</v>
      </c>
      <c r="J95" s="2" t="str">
        <v>283-10</v>
      </c>
    </row>
    <row r="96" spans="1:14" x14ac:dyDescent="0.25">
      <c r="F96" s="18">
        <f>SUMPRODUCT(D87:D93,F87:F93)/100</f>
        <v>2.2567555453600003</v>
      </c>
      <c r="G96" s="18">
        <f>SUMPRODUCT(D87:D93,G87:G93)/100</f>
        <v>1.5666635285600001</v>
      </c>
      <c r="H96" s="18">
        <f>SUMPRODUCT(D87:D93,H87:H93)/100</f>
        <v>11.569695940799999</v>
      </c>
      <c r="I96" s="18">
        <f>SUMPRODUCT(D87:D93,I87:I93)/100</f>
        <v>59.880553547600002</v>
      </c>
      <c r="J96" s="2" t="str">
        <v>335-6</v>
      </c>
      <c r="K96" s="50">
        <f>AVERAGE(F94,F96)</f>
        <v>2.2565870965700001</v>
      </c>
      <c r="L96" s="50">
        <f t="shared" ref="L96:N96" si="3">AVERAGE(G94,G96)</f>
        <v>1.5665322274700002</v>
      </c>
      <c r="M96" s="50">
        <f t="shared" si="3"/>
        <v>11.5704981696</v>
      </c>
      <c r="N96" s="50">
        <f t="shared" si="3"/>
        <v>59.869825212449996</v>
      </c>
    </row>
    <row r="97" spans="1:14" x14ac:dyDescent="0.25">
      <c r="F97" s="18">
        <f>SUMPRODUCT(E87:E93,F87:F93)/100</f>
        <v>2.21218454536</v>
      </c>
      <c r="G97" s="18">
        <f>SUMPRODUCT(E87:E93,G87:G93)/100</f>
        <v>1.5274545285600001</v>
      </c>
      <c r="H97" s="18">
        <f>SUMPRODUCT(E87:E93,H87:H93)/100</f>
        <v>12.705903940799999</v>
      </c>
      <c r="I97" s="18">
        <f>SUMPRODUCT(E87:E93,I87:I93)/100</f>
        <v>57.488485547599986</v>
      </c>
      <c r="J97" s="2" t="str">
        <v>335-10</v>
      </c>
      <c r="K97" s="50">
        <f>AVERAGE(F95,F97)</f>
        <v>2.21210709657</v>
      </c>
      <c r="L97" s="50">
        <f t="shared" ref="L97:N97" si="4">AVERAGE(G95,G97)</f>
        <v>1.52739072747</v>
      </c>
      <c r="M97" s="50">
        <f t="shared" si="4"/>
        <v>12.7083441696</v>
      </c>
      <c r="N97" s="50">
        <f t="shared" si="4"/>
        <v>57.473494712449991</v>
      </c>
    </row>
    <row r="98" spans="1:14" x14ac:dyDescent="0.25">
      <c r="E98" s="22"/>
    </row>
    <row r="99" spans="1:14" x14ac:dyDescent="0.25">
      <c r="A99" s="21" t="s">
        <v>144</v>
      </c>
      <c r="B99" s="2"/>
    </row>
    <row r="101" spans="1:14" x14ac:dyDescent="0.25">
      <c r="B101" s="11" t="s">
        <v>140</v>
      </c>
      <c r="C101" s="11" t="s">
        <v>141</v>
      </c>
      <c r="D101" s="11" t="s">
        <v>142</v>
      </c>
      <c r="E101" s="11" t="s">
        <v>143</v>
      </c>
      <c r="F101" s="32" t="s">
        <v>71</v>
      </c>
      <c r="G101" s="32"/>
      <c r="H101" s="32"/>
    </row>
    <row r="102" spans="1:14" x14ac:dyDescent="0.25">
      <c r="A102" s="10" t="s">
        <v>44</v>
      </c>
      <c r="B102" s="12" t="s">
        <v>45</v>
      </c>
      <c r="C102" s="12"/>
      <c r="D102" s="13"/>
      <c r="E102" s="13"/>
      <c r="F102" s="14" t="s">
        <v>28</v>
      </c>
      <c r="G102" s="14" t="s">
        <v>29</v>
      </c>
      <c r="H102" s="14" t="s">
        <v>31</v>
      </c>
    </row>
    <row r="103" spans="1:14" x14ac:dyDescent="0.25">
      <c r="A103" t="s">
        <v>63</v>
      </c>
      <c r="B103" s="11">
        <v>68.81</v>
      </c>
      <c r="C103" s="11">
        <v>64.94</v>
      </c>
      <c r="D103" s="11">
        <v>61.07</v>
      </c>
      <c r="E103" s="11">
        <v>57.2</v>
      </c>
      <c r="F103" s="11">
        <v>2.17</v>
      </c>
      <c r="G103" s="11">
        <v>1.49</v>
      </c>
      <c r="H103" s="11">
        <v>72.069999999999993</v>
      </c>
    </row>
    <row r="104" spans="1:14" x14ac:dyDescent="0.25">
      <c r="A104" t="s">
        <v>42</v>
      </c>
      <c r="B104" s="11">
        <v>25</v>
      </c>
      <c r="C104" s="11">
        <v>25</v>
      </c>
      <c r="D104" s="11">
        <v>25</v>
      </c>
      <c r="E104" s="11">
        <v>25</v>
      </c>
      <c r="F104" s="11">
        <v>2.4700000000000002</v>
      </c>
      <c r="G104" s="11">
        <v>1.74</v>
      </c>
      <c r="H104" s="11">
        <v>6.06</v>
      </c>
    </row>
    <row r="105" spans="1:14" x14ac:dyDescent="0.25">
      <c r="A105" t="s">
        <v>118</v>
      </c>
      <c r="B105" s="11">
        <v>2</v>
      </c>
      <c r="C105" s="11">
        <v>6</v>
      </c>
      <c r="D105" s="11">
        <v>10</v>
      </c>
      <c r="E105" s="11">
        <v>14</v>
      </c>
      <c r="F105" s="11">
        <v>1.1499999999999999</v>
      </c>
      <c r="G105" s="11">
        <v>0.59</v>
      </c>
      <c r="H105" s="11">
        <v>2.97</v>
      </c>
    </row>
    <row r="106" spans="1:14" x14ac:dyDescent="0.25">
      <c r="A106" t="s">
        <v>105</v>
      </c>
      <c r="B106" s="11">
        <v>0.95</v>
      </c>
      <c r="C106" s="11">
        <v>0.82</v>
      </c>
      <c r="D106" s="11">
        <v>0.69</v>
      </c>
      <c r="E106" s="11">
        <v>0.56000000000000005</v>
      </c>
      <c r="F106" s="11">
        <v>0</v>
      </c>
      <c r="G106" s="11">
        <v>0</v>
      </c>
      <c r="H106" s="11">
        <v>0</v>
      </c>
    </row>
    <row r="107" spans="1:14" x14ac:dyDescent="0.25">
      <c r="A107" s="15" t="s">
        <v>128</v>
      </c>
      <c r="B107" s="14">
        <v>3.24</v>
      </c>
      <c r="C107" s="14">
        <v>3.24</v>
      </c>
      <c r="D107" s="14">
        <v>3.24</v>
      </c>
      <c r="E107" s="14">
        <v>3.24</v>
      </c>
      <c r="F107" s="14">
        <v>1.085</v>
      </c>
      <c r="G107" s="14">
        <v>0.745</v>
      </c>
      <c r="H107" s="14">
        <v>36.03</v>
      </c>
      <c r="I107" s="37" t="s">
        <v>129</v>
      </c>
    </row>
    <row r="108" spans="1:14" x14ac:dyDescent="0.25">
      <c r="B108" s="11">
        <f>SUM(B103:B107)</f>
        <v>100</v>
      </c>
      <c r="C108" s="11">
        <f>SUM(C103:C107)</f>
        <v>99.999999999999986</v>
      </c>
      <c r="D108" s="11">
        <f>SUM(D103:D107)</f>
        <v>99.999999999999986</v>
      </c>
      <c r="E108" s="11">
        <f>SUM(E103:E107)</f>
        <v>100</v>
      </c>
      <c r="F108" s="23">
        <f>SUMPRODUCT(B103:B107,F103:F107)/100</f>
        <v>2.168831</v>
      </c>
      <c r="G108" s="23">
        <f>SUMPRODUCT(B103:B107,G103:G107)/100</f>
        <v>1.4962070000000003</v>
      </c>
      <c r="H108" s="23">
        <f>SUMPRODUCT(B103:B107,H103:H107)/100</f>
        <v>52.333138999999989</v>
      </c>
      <c r="I108" s="2" t="s">
        <v>140</v>
      </c>
    </row>
    <row r="109" spans="1:14" x14ac:dyDescent="0.25">
      <c r="F109" s="18">
        <f>SUMPRODUCT(C103:C107,F103:F107)/100</f>
        <v>2.130852</v>
      </c>
      <c r="G109" s="18">
        <f>SUMPRODUCT(C103:C107,G103:G107)/100</f>
        <v>1.4621440000000001</v>
      </c>
      <c r="H109" s="18">
        <f>SUMPRODUCT(C103:C107,H103:H107)/100</f>
        <v>49.662829999999985</v>
      </c>
      <c r="I109" s="2" t="s">
        <v>141</v>
      </c>
    </row>
    <row r="110" spans="1:14" x14ac:dyDescent="0.25">
      <c r="F110" s="18">
        <f>SUMPRODUCT(D103:D107,F103:F107)/100</f>
        <v>2.092873</v>
      </c>
      <c r="G110" s="18">
        <f>SUMPRODUCT(D103:D107,G103:G107)/100</f>
        <v>1.4280810000000002</v>
      </c>
      <c r="H110" s="18">
        <f>SUMPRODUCT(D103:D107,H103:H107)/100</f>
        <v>46.992520999999989</v>
      </c>
      <c r="I110" s="2" t="s">
        <v>142</v>
      </c>
    </row>
    <row r="111" spans="1:14" x14ac:dyDescent="0.25">
      <c r="F111" s="18">
        <f>SUMPRODUCT(E103:E107,F103:F107)/100</f>
        <v>2.054894</v>
      </c>
      <c r="G111" s="18">
        <f>SUMPRODUCT(E103:E107,G103:G107)/100</f>
        <v>1.394018</v>
      </c>
      <c r="H111" s="18">
        <f>SUMPRODUCT(E103:E107,H103:H107)/100</f>
        <v>44.322211999999993</v>
      </c>
      <c r="I111" s="2" t="s">
        <v>143</v>
      </c>
    </row>
    <row r="113" spans="1:22" x14ac:dyDescent="0.25">
      <c r="A113" s="21" t="s">
        <v>152</v>
      </c>
      <c r="B113" s="2"/>
    </row>
    <row r="115" spans="1:22" x14ac:dyDescent="0.25">
      <c r="B115" s="2" t="s">
        <v>146</v>
      </c>
      <c r="C115" s="2" t="s">
        <v>147</v>
      </c>
      <c r="D115" s="2" t="s">
        <v>148</v>
      </c>
      <c r="E115" s="2" t="s">
        <v>149</v>
      </c>
      <c r="F115" s="2" t="s">
        <v>150</v>
      </c>
      <c r="G115" s="32" t="s">
        <v>71</v>
      </c>
      <c r="H115" s="32"/>
      <c r="S115" s="13" t="s">
        <v>156</v>
      </c>
      <c r="T115" s="13"/>
      <c r="U115" s="13"/>
      <c r="V115" s="13"/>
    </row>
    <row r="116" spans="1:22" x14ac:dyDescent="0.25">
      <c r="A116" s="10" t="s">
        <v>44</v>
      </c>
      <c r="B116" s="12" t="s">
        <v>45</v>
      </c>
      <c r="C116" s="12"/>
      <c r="D116" s="13"/>
      <c r="E116" s="13"/>
      <c r="F116" s="13"/>
      <c r="G116" s="14" t="s">
        <v>28</v>
      </c>
      <c r="H116" s="14" t="s">
        <v>29</v>
      </c>
      <c r="P116" s="14" t="s">
        <v>32</v>
      </c>
      <c r="Q116" s="14" t="s">
        <v>31</v>
      </c>
      <c r="R116" s="14" t="s">
        <v>30</v>
      </c>
      <c r="S116" s="14" t="s">
        <v>32</v>
      </c>
      <c r="T116" s="14" t="s">
        <v>31</v>
      </c>
      <c r="U116" s="14" t="s">
        <v>30</v>
      </c>
      <c r="V116" s="38"/>
    </row>
    <row r="117" spans="1:22" x14ac:dyDescent="0.25">
      <c r="A117" t="s">
        <v>153</v>
      </c>
      <c r="B117" s="11">
        <v>3</v>
      </c>
      <c r="C117" s="11">
        <v>6</v>
      </c>
      <c r="D117" s="11">
        <v>9</v>
      </c>
      <c r="E117" s="11">
        <v>12</v>
      </c>
      <c r="F117" s="11">
        <v>15</v>
      </c>
      <c r="G117" s="11">
        <v>1.33</v>
      </c>
      <c r="H117" s="11">
        <v>0.75</v>
      </c>
      <c r="N117" s="11" t="s">
        <v>154</v>
      </c>
      <c r="O117" s="11" t="s">
        <v>146</v>
      </c>
      <c r="P117" s="11">
        <v>13.3</v>
      </c>
      <c r="Q117" s="11">
        <v>50.4</v>
      </c>
      <c r="R117" s="11">
        <v>17.399999999999999</v>
      </c>
      <c r="S117">
        <f>AVERAGE(P117,P122)</f>
        <v>13.05</v>
      </c>
      <c r="T117">
        <f t="shared" ref="T117:U121" si="5">AVERAGE(Q117,Q122)</f>
        <v>50.8</v>
      </c>
      <c r="U117">
        <f t="shared" si="5"/>
        <v>17.5</v>
      </c>
      <c r="V117" s="11" t="s">
        <v>146</v>
      </c>
    </row>
    <row r="118" spans="1:22" x14ac:dyDescent="0.25">
      <c r="A118" t="s">
        <v>172</v>
      </c>
      <c r="B118" s="11">
        <v>93</v>
      </c>
      <c r="C118" s="11">
        <v>90</v>
      </c>
      <c r="D118" s="11">
        <v>87</v>
      </c>
      <c r="E118" s="11">
        <v>84</v>
      </c>
      <c r="F118" s="11">
        <v>81</v>
      </c>
      <c r="G118" s="11">
        <v>2.06</v>
      </c>
      <c r="H118" s="11">
        <v>1.4</v>
      </c>
      <c r="N118" s="11" t="s">
        <v>154</v>
      </c>
      <c r="O118" s="11" t="s">
        <v>147</v>
      </c>
      <c r="P118" s="11">
        <v>12.4</v>
      </c>
      <c r="Q118" s="11">
        <v>49.5</v>
      </c>
      <c r="R118" s="11">
        <v>18.3</v>
      </c>
      <c r="S118">
        <f t="shared" ref="S118:S121" si="6">AVERAGE(P118,P123)</f>
        <v>12.850000000000001</v>
      </c>
      <c r="T118">
        <f t="shared" si="5"/>
        <v>50.7</v>
      </c>
      <c r="U118">
        <f t="shared" si="5"/>
        <v>18.200000000000003</v>
      </c>
      <c r="V118" s="11" t="s">
        <v>147</v>
      </c>
    </row>
    <row r="119" spans="1:22" x14ac:dyDescent="0.25">
      <c r="A119" s="15" t="s">
        <v>128</v>
      </c>
      <c r="B119" s="14">
        <v>4</v>
      </c>
      <c r="C119" s="14">
        <v>4</v>
      </c>
      <c r="D119" s="14">
        <v>4</v>
      </c>
      <c r="E119" s="14">
        <v>4</v>
      </c>
      <c r="F119" s="14">
        <v>4</v>
      </c>
      <c r="G119" s="14">
        <v>1.03</v>
      </c>
      <c r="H119" s="14">
        <v>0.7</v>
      </c>
      <c r="I119" s="37" t="s">
        <v>174</v>
      </c>
      <c r="N119" s="11" t="s">
        <v>154</v>
      </c>
      <c r="O119" s="11" t="s">
        <v>148</v>
      </c>
      <c r="P119" s="11">
        <v>12.5</v>
      </c>
      <c r="Q119" s="11">
        <v>51.5</v>
      </c>
      <c r="R119" s="11">
        <v>18.600000000000001</v>
      </c>
      <c r="S119">
        <f t="shared" si="6"/>
        <v>12.7</v>
      </c>
      <c r="T119">
        <f t="shared" si="5"/>
        <v>49.8</v>
      </c>
      <c r="U119">
        <f t="shared" si="5"/>
        <v>18.899999999999999</v>
      </c>
      <c r="V119" s="11" t="s">
        <v>148</v>
      </c>
    </row>
    <row r="120" spans="1:22" x14ac:dyDescent="0.25">
      <c r="B120" s="11">
        <f>SUM(B117:B119)</f>
        <v>100</v>
      </c>
      <c r="C120" s="11">
        <f>SUM(C117:C119)</f>
        <v>100</v>
      </c>
      <c r="D120" s="11">
        <f>SUM(D117:D119)</f>
        <v>100</v>
      </c>
      <c r="E120" s="11">
        <f>SUM(E117:E119)</f>
        <v>100</v>
      </c>
      <c r="F120" s="11">
        <f>SUM(F117:F119)</f>
        <v>100</v>
      </c>
      <c r="G120" s="23">
        <f>SUMPRODUCT(B117:B119,G117:G119)/100</f>
        <v>1.9969000000000003</v>
      </c>
      <c r="H120" s="23">
        <f>SUMPRODUCT(B117:B119,H117:H119)/100</f>
        <v>1.3525</v>
      </c>
      <c r="I120" s="11" t="str" cm="1">
        <f t="array" ref="I120:I124">TRANSPOSE(B115:F115)</f>
        <v>3_BS</v>
      </c>
      <c r="N120" s="11" t="s">
        <v>154</v>
      </c>
      <c r="O120" s="11" t="s">
        <v>149</v>
      </c>
      <c r="P120" s="11">
        <v>12.6</v>
      </c>
      <c r="Q120" s="11">
        <v>49.2</v>
      </c>
      <c r="R120" s="11">
        <v>18.7</v>
      </c>
      <c r="S120">
        <f t="shared" si="6"/>
        <v>12.75</v>
      </c>
      <c r="T120">
        <f t="shared" si="5"/>
        <v>48.85</v>
      </c>
      <c r="U120">
        <f t="shared" si="5"/>
        <v>19.95</v>
      </c>
      <c r="V120" s="11" t="s">
        <v>149</v>
      </c>
    </row>
    <row r="121" spans="1:22" x14ac:dyDescent="0.25">
      <c r="G121" s="18">
        <f>SUMPRODUCT(C117:C119,G117:G119)/100</f>
        <v>1.9750000000000001</v>
      </c>
      <c r="H121" s="18">
        <f>SUMPRODUCT(C117:C119,H117:H119)/100</f>
        <v>1.3330000000000002</v>
      </c>
      <c r="I121" s="11" t="str">
        <v>6_BS</v>
      </c>
      <c r="N121" s="11" t="s">
        <v>154</v>
      </c>
      <c r="O121" s="11" t="s">
        <v>150</v>
      </c>
      <c r="P121" s="11">
        <v>13</v>
      </c>
      <c r="Q121" s="11">
        <v>48.5</v>
      </c>
      <c r="R121" s="11">
        <v>19.5</v>
      </c>
      <c r="S121">
        <f t="shared" si="6"/>
        <v>12.65</v>
      </c>
      <c r="T121">
        <f t="shared" si="5"/>
        <v>47.95</v>
      </c>
      <c r="U121">
        <f t="shared" si="5"/>
        <v>19.899999999999999</v>
      </c>
      <c r="V121" s="11" t="s">
        <v>150</v>
      </c>
    </row>
    <row r="122" spans="1:22" x14ac:dyDescent="0.25">
      <c r="G122" s="18">
        <f>SUMPRODUCT(D117:D119,G117:G119)/100</f>
        <v>1.9531000000000001</v>
      </c>
      <c r="H122" s="18">
        <f>SUMPRODUCT(D117:D119,H117:H119)/100</f>
        <v>1.3135000000000003</v>
      </c>
      <c r="I122" s="2" t="str">
        <v>9_BS</v>
      </c>
      <c r="N122" s="11" t="s">
        <v>155</v>
      </c>
      <c r="O122" s="11" t="s">
        <v>146</v>
      </c>
      <c r="P122" s="11">
        <v>12.8</v>
      </c>
      <c r="Q122" s="11">
        <v>51.2</v>
      </c>
      <c r="R122" s="11">
        <v>17.600000000000001</v>
      </c>
    </row>
    <row r="123" spans="1:22" x14ac:dyDescent="0.25">
      <c r="G123" s="18">
        <f>SUMPRODUCT(E117:E119,G117:G119)/100</f>
        <v>1.9312</v>
      </c>
      <c r="H123" s="18">
        <f>SUMPRODUCT(E117:E119,H117:H119)/100</f>
        <v>1.294</v>
      </c>
      <c r="I123" s="2" t="str">
        <v>12_BS</v>
      </c>
      <c r="N123" s="11" t="s">
        <v>155</v>
      </c>
      <c r="O123" s="11" t="s">
        <v>147</v>
      </c>
      <c r="P123" s="11">
        <v>13.3</v>
      </c>
      <c r="Q123" s="11">
        <v>51.9</v>
      </c>
      <c r="R123" s="11">
        <v>18.100000000000001</v>
      </c>
    </row>
    <row r="124" spans="1:22" x14ac:dyDescent="0.25">
      <c r="G124" s="18">
        <f>SUMPRODUCT(F117:F119,G117:G119)/100</f>
        <v>1.9093</v>
      </c>
      <c r="H124" s="18">
        <f>SUMPRODUCT(F117:F119,H117:H119)/100</f>
        <v>1.2745</v>
      </c>
      <c r="I124" s="2" t="str">
        <v>15_BS</v>
      </c>
      <c r="N124" s="11" t="s">
        <v>155</v>
      </c>
      <c r="O124" s="11" t="s">
        <v>148</v>
      </c>
      <c r="P124" s="11">
        <v>12.9</v>
      </c>
      <c r="Q124" s="11">
        <v>48.1</v>
      </c>
      <c r="R124" s="11">
        <v>19.2</v>
      </c>
    </row>
    <row r="125" spans="1:22" x14ac:dyDescent="0.25">
      <c r="J125" s="2"/>
      <c r="N125" s="11" t="s">
        <v>155</v>
      </c>
      <c r="O125" s="11" t="s">
        <v>149</v>
      </c>
      <c r="P125" s="11">
        <v>12.9</v>
      </c>
      <c r="Q125" s="11">
        <v>48.5</v>
      </c>
      <c r="R125" s="11">
        <v>21.2</v>
      </c>
    </row>
    <row r="126" spans="1:22" x14ac:dyDescent="0.25">
      <c r="N126" s="11" t="s">
        <v>155</v>
      </c>
      <c r="O126" s="11" t="s">
        <v>150</v>
      </c>
      <c r="P126" s="11">
        <v>12.3</v>
      </c>
      <c r="Q126" s="11">
        <v>47.4</v>
      </c>
      <c r="R126" s="11">
        <v>20.3</v>
      </c>
    </row>
    <row r="127" spans="1:22" x14ac:dyDescent="0.25">
      <c r="B127" s="2"/>
    </row>
    <row r="128" spans="1:22" x14ac:dyDescent="0.25">
      <c r="A128" s="21" t="s">
        <v>171</v>
      </c>
    </row>
    <row r="130" spans="1:8" x14ac:dyDescent="0.25">
      <c r="B130" s="11" t="s">
        <v>166</v>
      </c>
      <c r="C130" s="11" t="s">
        <v>167</v>
      </c>
      <c r="D130" s="11" t="s">
        <v>168</v>
      </c>
      <c r="E130" s="11" t="s">
        <v>149</v>
      </c>
      <c r="F130" s="32" t="s">
        <v>71</v>
      </c>
      <c r="G130" s="32"/>
    </row>
    <row r="131" spans="1:8" x14ac:dyDescent="0.25">
      <c r="A131" s="10" t="s">
        <v>44</v>
      </c>
      <c r="B131" s="12" t="s">
        <v>45</v>
      </c>
      <c r="C131" s="12"/>
      <c r="D131" s="13"/>
      <c r="E131" s="13"/>
      <c r="F131" s="14" t="s">
        <v>28</v>
      </c>
      <c r="G131" s="14" t="s">
        <v>29</v>
      </c>
    </row>
    <row r="132" spans="1:8" x14ac:dyDescent="0.25">
      <c r="A132" t="s">
        <v>153</v>
      </c>
      <c r="B132" s="11">
        <v>0</v>
      </c>
      <c r="C132" s="11">
        <v>4</v>
      </c>
      <c r="D132" s="11">
        <v>8</v>
      </c>
      <c r="E132" s="11">
        <v>12</v>
      </c>
      <c r="F132" s="11">
        <v>1.33</v>
      </c>
      <c r="G132" s="11">
        <v>0.75</v>
      </c>
    </row>
    <row r="133" spans="1:8" x14ac:dyDescent="0.25">
      <c r="A133" t="s">
        <v>172</v>
      </c>
      <c r="B133" s="11">
        <v>80</v>
      </c>
      <c r="C133" s="11">
        <v>76</v>
      </c>
      <c r="D133" s="11">
        <v>72</v>
      </c>
      <c r="E133" s="11">
        <v>68</v>
      </c>
      <c r="F133" s="11">
        <v>2.06</v>
      </c>
      <c r="G133" s="11">
        <v>1.4</v>
      </c>
    </row>
    <row r="134" spans="1:8" x14ac:dyDescent="0.25">
      <c r="A134" t="s">
        <v>170</v>
      </c>
      <c r="B134" s="11">
        <v>15</v>
      </c>
      <c r="C134" s="11">
        <v>15</v>
      </c>
      <c r="D134" s="11">
        <v>15</v>
      </c>
      <c r="E134" s="11">
        <v>15</v>
      </c>
      <c r="F134" s="11">
        <v>2.21</v>
      </c>
      <c r="G134" s="11">
        <v>1.52</v>
      </c>
    </row>
    <row r="135" spans="1:8" x14ac:dyDescent="0.25">
      <c r="A135" s="15" t="s">
        <v>128</v>
      </c>
      <c r="B135" s="14">
        <v>5</v>
      </c>
      <c r="C135" s="14">
        <v>5</v>
      </c>
      <c r="D135" s="14">
        <v>5</v>
      </c>
      <c r="E135" s="14">
        <v>5</v>
      </c>
      <c r="F135" s="14">
        <v>1.38</v>
      </c>
      <c r="G135" s="14">
        <v>0.94</v>
      </c>
      <c r="H135" s="37" t="s">
        <v>175</v>
      </c>
    </row>
    <row r="136" spans="1:8" x14ac:dyDescent="0.25">
      <c r="B136" s="11">
        <f>SUM(B132:B135)</f>
        <v>100</v>
      </c>
      <c r="C136" s="11">
        <f>SUM(C132:C135)</f>
        <v>100</v>
      </c>
      <c r="D136" s="11">
        <f>SUM(D132:D135)</f>
        <v>100</v>
      </c>
      <c r="E136" s="11">
        <f>SUM(E132:E135)</f>
        <v>100</v>
      </c>
      <c r="F136" s="23">
        <f>SUMPRODUCT(B132:B135,F132:F135)/100</f>
        <v>2.0485000000000002</v>
      </c>
      <c r="G136" s="23">
        <f>SUMPRODUCT(B132:B135,G132:G135)/100</f>
        <v>1.395</v>
      </c>
      <c r="H136" s="2" t="str" cm="1">
        <f t="array" ref="H136:H139">TRANSPOSE(B130:E130)</f>
        <v>0_BS</v>
      </c>
    </row>
    <row r="137" spans="1:8" x14ac:dyDescent="0.25">
      <c r="F137" s="18">
        <f>SUMPRODUCT(C132:C135,F132:F135)/100</f>
        <v>2.0192999999999999</v>
      </c>
      <c r="G137" s="18">
        <f>SUMPRODUCT(C132:C135,G132:G135)/100</f>
        <v>1.3689999999999998</v>
      </c>
      <c r="H137" s="2" t="str">
        <v>4_BS</v>
      </c>
    </row>
    <row r="138" spans="1:8" x14ac:dyDescent="0.25">
      <c r="F138" s="18">
        <f>SUMPRODUCT(D132:D135,F132:F135)/100</f>
        <v>1.9901</v>
      </c>
      <c r="G138" s="18">
        <f>SUMPRODUCT(D132:D135,G132:G135)/100</f>
        <v>1.3429999999999997</v>
      </c>
      <c r="H138" s="2" t="str">
        <v>8_BS</v>
      </c>
    </row>
    <row r="139" spans="1:8" x14ac:dyDescent="0.25">
      <c r="F139" s="18">
        <f>SUMPRODUCT(E132:E135,F132:F135)/100</f>
        <v>1.9609000000000003</v>
      </c>
      <c r="G139" s="18">
        <f>SUMPRODUCT(E132:E135,G132:G135)/100</f>
        <v>1.3169999999999999</v>
      </c>
      <c r="H139" s="2" t="str">
        <v>12_BS</v>
      </c>
    </row>
    <row r="141" spans="1:8" x14ac:dyDescent="0.25">
      <c r="A141" s="21" t="s">
        <v>182</v>
      </c>
      <c r="B141" s="2"/>
    </row>
    <row r="143" spans="1:8" x14ac:dyDescent="0.25">
      <c r="B143" s="2" t="s">
        <v>178</v>
      </c>
      <c r="C143" s="2" t="s">
        <v>179</v>
      </c>
      <c r="D143" s="2" t="s">
        <v>180</v>
      </c>
      <c r="E143" s="2" t="s">
        <v>181</v>
      </c>
      <c r="F143" s="32" t="s">
        <v>71</v>
      </c>
    </row>
    <row r="144" spans="1:8" x14ac:dyDescent="0.25">
      <c r="A144" s="10" t="s">
        <v>44</v>
      </c>
      <c r="B144" s="12" t="s">
        <v>45</v>
      </c>
      <c r="C144" s="12"/>
      <c r="D144" s="13"/>
      <c r="E144" s="13"/>
      <c r="F144" s="14" t="s">
        <v>31</v>
      </c>
    </row>
    <row r="145" spans="1:12" x14ac:dyDescent="0.25">
      <c r="A145" t="s">
        <v>127</v>
      </c>
      <c r="B145" s="11">
        <v>78.8</v>
      </c>
      <c r="C145" s="11">
        <v>0</v>
      </c>
      <c r="D145" s="11">
        <v>0</v>
      </c>
      <c r="E145" s="11">
        <v>0</v>
      </c>
      <c r="F145" s="11">
        <v>71.8</v>
      </c>
    </row>
    <row r="146" spans="1:12" x14ac:dyDescent="0.25">
      <c r="A146" t="s">
        <v>183</v>
      </c>
      <c r="B146" s="11">
        <v>0</v>
      </c>
      <c r="C146" s="11">
        <v>85</v>
      </c>
      <c r="D146" s="11">
        <v>81.900000000000006</v>
      </c>
      <c r="E146" s="11">
        <v>78.8</v>
      </c>
      <c r="F146" s="11">
        <v>71.8</v>
      </c>
    </row>
    <row r="147" spans="1:12" x14ac:dyDescent="0.25">
      <c r="A147" t="s">
        <v>102</v>
      </c>
      <c r="B147" s="11">
        <v>6</v>
      </c>
      <c r="C147" s="11">
        <v>0</v>
      </c>
      <c r="D147" s="11">
        <v>3</v>
      </c>
      <c r="E147" s="11">
        <v>6</v>
      </c>
      <c r="F147" s="11">
        <v>1</v>
      </c>
    </row>
    <row r="148" spans="1:12" x14ac:dyDescent="0.25">
      <c r="A148" s="15" t="s">
        <v>128</v>
      </c>
      <c r="B148" s="14">
        <v>15.2</v>
      </c>
      <c r="C148" s="14">
        <v>15</v>
      </c>
      <c r="D148" s="14">
        <v>15.1</v>
      </c>
      <c r="E148" s="14">
        <v>15.2</v>
      </c>
      <c r="F148" s="14">
        <v>10.8</v>
      </c>
      <c r="G148" s="37" t="s">
        <v>186</v>
      </c>
    </row>
    <row r="149" spans="1:12" x14ac:dyDescent="0.25">
      <c r="B149" s="11">
        <f>SUM(B145:B148)</f>
        <v>100</v>
      </c>
      <c r="C149" s="11">
        <f>SUM(C145:C148)</f>
        <v>100</v>
      </c>
      <c r="D149" s="11">
        <f>SUM(D145:D148)</f>
        <v>100</v>
      </c>
      <c r="E149" s="11">
        <f>SUM(E145:E148)</f>
        <v>100</v>
      </c>
      <c r="F149" s="23">
        <f>SUMPRODUCT(B145:B148,F145:F148)/100</f>
        <v>58.279999999999994</v>
      </c>
    </row>
    <row r="150" spans="1:12" x14ac:dyDescent="0.25">
      <c r="F150" s="18">
        <f>SUMPRODUCT(C145:C148,F145:F148)/100</f>
        <v>62.65</v>
      </c>
    </row>
    <row r="151" spans="1:12" x14ac:dyDescent="0.25">
      <c r="F151" s="18">
        <f>SUMPRODUCT(D145:D148,F145:F148)/100</f>
        <v>60.465000000000003</v>
      </c>
    </row>
    <row r="152" spans="1:12" x14ac:dyDescent="0.25">
      <c r="F152" s="18">
        <f>SUMPRODUCT(E145:E148,F145:F148)/100</f>
        <v>58.279999999999994</v>
      </c>
    </row>
    <row r="154" spans="1:12" x14ac:dyDescent="0.25">
      <c r="A154" s="21" t="s">
        <v>194</v>
      </c>
      <c r="B154" s="2"/>
    </row>
    <row r="156" spans="1:12" x14ac:dyDescent="0.25">
      <c r="B156" s="2" t="s">
        <v>35</v>
      </c>
      <c r="C156" s="2" t="s">
        <v>188</v>
      </c>
      <c r="D156" s="2" t="s">
        <v>189</v>
      </c>
      <c r="E156" s="2" t="s">
        <v>190</v>
      </c>
      <c r="F156" s="2" t="s">
        <v>191</v>
      </c>
      <c r="G156" s="2" t="s">
        <v>192</v>
      </c>
      <c r="H156" s="2" t="s">
        <v>193</v>
      </c>
      <c r="I156" s="32" t="s">
        <v>71</v>
      </c>
      <c r="J156" s="32"/>
      <c r="K156" s="32"/>
      <c r="L156" s="32"/>
    </row>
    <row r="157" spans="1:12" x14ac:dyDescent="0.25">
      <c r="A157" s="10" t="s">
        <v>44</v>
      </c>
      <c r="B157" s="12" t="s">
        <v>45</v>
      </c>
      <c r="C157" s="12"/>
      <c r="D157" s="12"/>
      <c r="E157" s="12"/>
      <c r="F157" s="12"/>
      <c r="G157" s="13"/>
      <c r="H157" s="13"/>
      <c r="I157" s="14" t="s">
        <v>28</v>
      </c>
      <c r="J157" s="14" t="s">
        <v>29</v>
      </c>
      <c r="K157" s="14" t="s">
        <v>30</v>
      </c>
      <c r="L157" s="14" t="s">
        <v>31</v>
      </c>
    </row>
    <row r="158" spans="1:12" x14ac:dyDescent="0.25">
      <c r="A158" t="s">
        <v>127</v>
      </c>
      <c r="B158" s="11">
        <v>73.16</v>
      </c>
      <c r="C158" s="11">
        <v>72.66</v>
      </c>
      <c r="D158" s="11">
        <v>70.22</v>
      </c>
      <c r="E158" s="11">
        <v>67.78</v>
      </c>
      <c r="F158" s="11">
        <v>60.14</v>
      </c>
      <c r="G158" s="11">
        <v>57.71</v>
      </c>
      <c r="H158" s="11">
        <v>55.31</v>
      </c>
      <c r="I158" s="11">
        <v>2.38</v>
      </c>
      <c r="J158" s="11">
        <v>1.67</v>
      </c>
      <c r="K158" s="11">
        <v>8.9700000000000006</v>
      </c>
      <c r="L158" s="11">
        <v>76.239999999999995</v>
      </c>
    </row>
    <row r="159" spans="1:12" x14ac:dyDescent="0.25">
      <c r="A159" t="s">
        <v>42</v>
      </c>
      <c r="B159" s="11">
        <v>0</v>
      </c>
      <c r="C159" s="11">
        <v>13.9</v>
      </c>
      <c r="D159" s="11">
        <v>13.88</v>
      </c>
      <c r="E159" s="11">
        <v>13.87</v>
      </c>
      <c r="F159" s="11">
        <v>28.15</v>
      </c>
      <c r="G159" s="11">
        <v>28.13</v>
      </c>
      <c r="H159" s="11">
        <v>28.11</v>
      </c>
      <c r="I159" s="11">
        <v>2.4700000000000002</v>
      </c>
      <c r="J159" s="11">
        <v>1.74</v>
      </c>
      <c r="K159" s="11">
        <v>31.52</v>
      </c>
      <c r="L159" s="11">
        <v>6.06</v>
      </c>
    </row>
    <row r="160" spans="1:12" x14ac:dyDescent="0.25">
      <c r="A160" t="s">
        <v>118</v>
      </c>
      <c r="B160" s="11">
        <v>10.25</v>
      </c>
      <c r="C160" s="11">
        <v>7.8</v>
      </c>
      <c r="D160" s="11">
        <v>10.39</v>
      </c>
      <c r="E160" s="11">
        <v>12.97</v>
      </c>
      <c r="F160" s="11">
        <v>7.9</v>
      </c>
      <c r="G160" s="11">
        <v>10.53</v>
      </c>
      <c r="H160" s="11">
        <v>13.14</v>
      </c>
      <c r="I160" s="11">
        <v>1.1499999999999999</v>
      </c>
      <c r="J160" s="11">
        <v>0.59</v>
      </c>
      <c r="K160" s="11">
        <v>41.73</v>
      </c>
      <c r="L160" s="11">
        <v>2.97</v>
      </c>
    </row>
    <row r="161" spans="1:17" x14ac:dyDescent="0.25">
      <c r="A161" t="s">
        <v>195</v>
      </c>
      <c r="B161" s="11">
        <v>5.62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1.62</v>
      </c>
      <c r="J161" s="11">
        <v>1.02</v>
      </c>
      <c r="K161" s="11">
        <v>33.6</v>
      </c>
      <c r="L161" s="11">
        <v>1.7</v>
      </c>
      <c r="N161" s="50">
        <f>I161*0.5479</f>
        <v>0.88759800000000011</v>
      </c>
      <c r="O161" s="50">
        <f t="shared" ref="O161:Q161" si="7">J161*0.5479</f>
        <v>0.55885800000000008</v>
      </c>
      <c r="P161" s="50">
        <f t="shared" si="7"/>
        <v>18.409440000000004</v>
      </c>
      <c r="Q161" s="50">
        <f t="shared" si="7"/>
        <v>0.93143000000000009</v>
      </c>
    </row>
    <row r="162" spans="1:17" x14ac:dyDescent="0.25">
      <c r="A162" t="s">
        <v>196</v>
      </c>
      <c r="B162" s="11">
        <v>3.17</v>
      </c>
      <c r="C162" s="11">
        <v>1.42</v>
      </c>
      <c r="D162" s="11">
        <v>1.48</v>
      </c>
      <c r="E162" s="11">
        <v>1.52</v>
      </c>
      <c r="F162" s="11">
        <v>0</v>
      </c>
      <c r="G162" s="11">
        <v>0</v>
      </c>
      <c r="H162" s="11">
        <v>0</v>
      </c>
      <c r="I162" s="11">
        <v>4.75</v>
      </c>
      <c r="J162" s="11">
        <v>3.51</v>
      </c>
      <c r="K162" s="11">
        <v>0</v>
      </c>
      <c r="L162" s="11">
        <v>0</v>
      </c>
    </row>
    <row r="163" spans="1:17" x14ac:dyDescent="0.25">
      <c r="A163" t="s">
        <v>119</v>
      </c>
      <c r="B163" s="11">
        <v>3.99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1.7</v>
      </c>
      <c r="J163" s="11">
        <v>1.08</v>
      </c>
      <c r="K163" s="11">
        <v>0</v>
      </c>
      <c r="L163" s="11">
        <v>11.98</v>
      </c>
    </row>
    <row r="164" spans="1:17" x14ac:dyDescent="0.25">
      <c r="A164" t="s">
        <v>233</v>
      </c>
      <c r="B164" s="11">
        <v>1.99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22">
        <f>I161*0.66383</f>
        <v>1.0754046000000002</v>
      </c>
      <c r="J164" s="22">
        <f>J161*0.66383</f>
        <v>0.6771066</v>
      </c>
      <c r="K164" s="22">
        <f>K161*0.66383</f>
        <v>22.304688000000002</v>
      </c>
      <c r="L164" s="22">
        <f>L161*0.66383</f>
        <v>1.128511</v>
      </c>
    </row>
    <row r="165" spans="1:17" x14ac:dyDescent="0.25">
      <c r="A165" t="s">
        <v>257</v>
      </c>
      <c r="B165" s="11">
        <v>0</v>
      </c>
      <c r="C165" s="11">
        <v>2.02</v>
      </c>
      <c r="D165" s="11">
        <v>2.02</v>
      </c>
      <c r="E165" s="11">
        <v>2.0299999999999998</v>
      </c>
      <c r="F165" s="11">
        <v>2.04</v>
      </c>
      <c r="G165" s="11">
        <v>2.06</v>
      </c>
      <c r="H165" s="11">
        <v>2.0499999999999998</v>
      </c>
      <c r="I165" s="22">
        <f>I161*0.5479</f>
        <v>0.88759800000000011</v>
      </c>
      <c r="J165" s="22">
        <f t="shared" ref="J165:L165" si="8">J161*0.5479</f>
        <v>0.55885800000000008</v>
      </c>
      <c r="K165" s="22">
        <f t="shared" si="8"/>
        <v>18.409440000000004</v>
      </c>
      <c r="L165" s="22">
        <f t="shared" si="8"/>
        <v>0.93143000000000009</v>
      </c>
      <c r="M165" s="40" t="s">
        <v>260</v>
      </c>
    </row>
    <row r="166" spans="1:17" x14ac:dyDescent="0.25">
      <c r="A166" s="15" t="s">
        <v>69</v>
      </c>
      <c r="B166" s="14">
        <v>1.82</v>
      </c>
      <c r="C166" s="14">
        <v>2.2000000000000002</v>
      </c>
      <c r="D166" s="14">
        <v>2.0099999999999998</v>
      </c>
      <c r="E166" s="14">
        <v>1.83</v>
      </c>
      <c r="F166" s="14">
        <v>1.77</v>
      </c>
      <c r="G166" s="14">
        <v>1.57</v>
      </c>
      <c r="H166" s="14">
        <v>1.39</v>
      </c>
      <c r="I166" s="14">
        <v>0</v>
      </c>
      <c r="J166" s="14">
        <v>0</v>
      </c>
      <c r="K166" s="14">
        <v>0</v>
      </c>
      <c r="L166" s="14">
        <v>0</v>
      </c>
    </row>
    <row r="167" spans="1:17" x14ac:dyDescent="0.25">
      <c r="B167" s="11">
        <f>SUM(B158:B166)</f>
        <v>99.999999999999986</v>
      </c>
      <c r="C167" s="11">
        <f>SUM(C158:C166)</f>
        <v>100</v>
      </c>
      <c r="D167" s="11">
        <f>SUM(D158:D166)</f>
        <v>100</v>
      </c>
      <c r="E167" s="11">
        <f t="shared" ref="E167:F167" si="9">SUM(E158:E166)</f>
        <v>100</v>
      </c>
      <c r="F167" s="11">
        <f t="shared" si="9"/>
        <v>100</v>
      </c>
      <c r="G167" s="11">
        <f>SUM(G158:G166)</f>
        <v>100</v>
      </c>
      <c r="H167" s="11">
        <f>SUM(H158:H166)</f>
        <v>100</v>
      </c>
      <c r="I167" s="23">
        <f>SUMPRODUCT(B158:B166,I158:I166)/100</f>
        <v>2.1899325515399997</v>
      </c>
      <c r="J167" s="23">
        <f>SUMPRODUCT(B158:B166,J158:J166)/100</f>
        <v>1.50740442134</v>
      </c>
      <c r="K167" s="23">
        <f>SUMPRODUCT(B158:B166,K158:K166)/100</f>
        <v>13.171960291200001</v>
      </c>
      <c r="L167" s="23">
        <f>SUMPRODUCT(B158:B166,L158:L166)/100</f>
        <v>56.677608368900003</v>
      </c>
      <c r="M167" s="11" t="str" cm="1">
        <f t="array" ref="M167:M173">TRANSPOSE(B156:H156)</f>
        <v>CON</v>
      </c>
    </row>
    <row r="168" spans="1:17" x14ac:dyDescent="0.25">
      <c r="I168" s="18">
        <f>SUMPRODUCT(C158:C166,I158:I166)/100</f>
        <v>2.2477174795999999</v>
      </c>
      <c r="J168" s="18">
        <f>SUMPRODUCT(C158:C166,J158:J166)/100</f>
        <v>1.5624329315999999</v>
      </c>
      <c r="K168" s="18">
        <f>SUMPRODUCT(C158:C166,K158:K166)/100</f>
        <v>14.525692687999999</v>
      </c>
      <c r="L168" s="18">
        <f>SUMPRODUCT(C158:C166,L158:L166)/100</f>
        <v>56.488798885999998</v>
      </c>
      <c r="M168" s="11" t="str">
        <v>DG15-L</v>
      </c>
    </row>
    <row r="169" spans="1:17" x14ac:dyDescent="0.25">
      <c r="I169" s="18">
        <f>SUMPRODUCT(D158:D166,I158:I166)/100</f>
        <v>2.2217864796</v>
      </c>
      <c r="J169" s="18">
        <f>SUMPRODUCT(D158:D166,J158:J166)/100</f>
        <v>1.5387239315999997</v>
      </c>
      <c r="K169" s="23">
        <f>SUMPRODUCT(D158:D166,K158:K166)/100</f>
        <v>15.381327688000001</v>
      </c>
      <c r="L169" s="18">
        <f>SUMPRODUCT(D158:D166,L158:L166)/100</f>
        <v>54.704253885999996</v>
      </c>
      <c r="M169" s="11" t="str">
        <v>DG15-M</v>
      </c>
    </row>
    <row r="170" spans="1:17" x14ac:dyDescent="0.25">
      <c r="I170" s="18">
        <f>SUMPRODUCT(E158:E166,I158:I166)/100</f>
        <v>2.1951262394</v>
      </c>
      <c r="J170" s="18">
        <f>SUMPRODUCT(E158:E166,J158:J166)/100</f>
        <v>1.5144838173999999</v>
      </c>
      <c r="K170" s="18">
        <f>SUMPRODUCT(E158:E166,K158:K166)/100</f>
        <v>16.237782632000002</v>
      </c>
      <c r="L170" s="18">
        <f>SUMPRODUCT(E158:E166,L158:L166)/100</f>
        <v>52.920111029000012</v>
      </c>
      <c r="M170" s="11" t="str">
        <v>DG15-H</v>
      </c>
    </row>
    <row r="171" spans="1:17" x14ac:dyDescent="0.25">
      <c r="I171" s="23">
        <f>SUMPRODUCT(F158:F166,I158:I166)/100</f>
        <v>2.2355939992000002</v>
      </c>
      <c r="J171" s="23">
        <f>SUMPRODUCT(F158:F166,J158:J166)/100</f>
        <v>1.5521587031999999</v>
      </c>
      <c r="K171" s="23">
        <f>SUMPRODUCT(F158:F166,K158:K166)/100</f>
        <v>17.939660575999998</v>
      </c>
      <c r="L171" s="23">
        <f>SUMPRODUCT(F158:F166,L158:L166)/100</f>
        <v>47.810257171999993</v>
      </c>
      <c r="M171" s="11" t="str">
        <v>DG30-L</v>
      </c>
    </row>
    <row r="172" spans="1:17" x14ac:dyDescent="0.25">
      <c r="I172" s="23">
        <f>SUMPRODUCT(G158:G166,I158:I166)/100</f>
        <v>2.2076885187999995</v>
      </c>
      <c r="J172" s="23">
        <f>SUMPRODUCT(G158:G166,J158:J166)/100</f>
        <v>1.5268584748</v>
      </c>
      <c r="K172" s="23">
        <f>SUMPRODUCT(G158:G166,K158:K166)/100</f>
        <v>18.816566464000001</v>
      </c>
      <c r="L172" s="23">
        <f>SUMPRODUCT(G158:G166,L158:L166)/100</f>
        <v>46.034710457999992</v>
      </c>
      <c r="M172" s="11" t="str">
        <v>DG30-M</v>
      </c>
    </row>
    <row r="173" spans="1:17" x14ac:dyDescent="0.25">
      <c r="I173" s="23">
        <f>SUMPRODUCT(H158:H166,I158:I166)/100</f>
        <v>2.1800007589999999</v>
      </c>
      <c r="J173" s="23">
        <f>SUMPRODUCT(H158:H166,J158:J166)/100</f>
        <v>1.5017735889999999</v>
      </c>
      <c r="K173" s="23">
        <f>SUMPRODUCT(H158:H166,K158:K166)/100</f>
        <v>19.682294519999999</v>
      </c>
      <c r="L173" s="23">
        <f>SUMPRODUCT(H158:H166,L158:L166)/100</f>
        <v>44.281162315000003</v>
      </c>
      <c r="M173" s="11" t="str">
        <v>DG30-H</v>
      </c>
    </row>
    <row r="174" spans="1:17" x14ac:dyDescent="0.25">
      <c r="I174" s="22"/>
      <c r="J174" s="22"/>
      <c r="K174" s="22"/>
      <c r="L174" s="22"/>
      <c r="M174" s="11"/>
    </row>
    <row r="175" spans="1:17" x14ac:dyDescent="0.25">
      <c r="A175" s="21" t="s">
        <v>297</v>
      </c>
      <c r="B175" s="2"/>
      <c r="I175" s="22"/>
      <c r="J175" s="22"/>
      <c r="K175" s="22"/>
      <c r="L175" s="22"/>
      <c r="M175" s="11"/>
    </row>
    <row r="176" spans="1:17" x14ac:dyDescent="0.25">
      <c r="I176" s="22"/>
      <c r="J176" s="22"/>
      <c r="K176" s="22"/>
      <c r="L176" s="22"/>
      <c r="M176" s="11"/>
    </row>
    <row r="177" spans="1:14" x14ac:dyDescent="0.25">
      <c r="A177" s="54" t="s">
        <v>298</v>
      </c>
      <c r="I177" s="22"/>
      <c r="J177" s="22"/>
      <c r="K177" s="22"/>
      <c r="L177" s="22"/>
      <c r="M177" s="11"/>
    </row>
    <row r="179" spans="1:14" x14ac:dyDescent="0.25">
      <c r="A179" s="21" t="s">
        <v>206</v>
      </c>
      <c r="B179" s="2"/>
    </row>
    <row r="181" spans="1:14" x14ac:dyDescent="0.25">
      <c r="B181" s="2" t="s">
        <v>198</v>
      </c>
      <c r="C181" s="2" t="s">
        <v>199</v>
      </c>
      <c r="D181" s="2" t="s">
        <v>200</v>
      </c>
      <c r="E181" s="2" t="s">
        <v>203</v>
      </c>
      <c r="F181" s="2" t="s">
        <v>202</v>
      </c>
      <c r="G181" s="2" t="s">
        <v>201</v>
      </c>
      <c r="H181" s="2" t="s">
        <v>204</v>
      </c>
      <c r="I181" s="36" t="s">
        <v>71</v>
      </c>
      <c r="J181" s="36"/>
      <c r="K181" s="32" t="s">
        <v>207</v>
      </c>
      <c r="L181" s="32"/>
      <c r="M181" s="32"/>
    </row>
    <row r="182" spans="1:14" x14ac:dyDescent="0.25">
      <c r="A182" s="10" t="s">
        <v>44</v>
      </c>
      <c r="B182" s="12" t="s">
        <v>45</v>
      </c>
      <c r="C182" s="12"/>
      <c r="D182" s="12"/>
      <c r="E182" s="12"/>
      <c r="F182" s="12"/>
      <c r="G182" s="13"/>
      <c r="H182" s="13"/>
      <c r="I182" s="14" t="s">
        <v>28</v>
      </c>
      <c r="J182" s="14" t="s">
        <v>29</v>
      </c>
      <c r="K182" s="14" t="s">
        <v>30</v>
      </c>
      <c r="L182" s="14" t="s">
        <v>31</v>
      </c>
      <c r="M182" s="14" t="s">
        <v>32</v>
      </c>
    </row>
    <row r="183" spans="1:14" x14ac:dyDescent="0.25">
      <c r="A183" t="s">
        <v>172</v>
      </c>
      <c r="B183" s="11">
        <v>74.5</v>
      </c>
      <c r="C183" s="11">
        <v>71</v>
      </c>
      <c r="D183" s="11">
        <v>71.5</v>
      </c>
      <c r="E183" s="11">
        <v>68</v>
      </c>
      <c r="F183" s="11">
        <v>68.5</v>
      </c>
      <c r="G183" s="11">
        <v>65</v>
      </c>
      <c r="H183" s="11">
        <v>65</v>
      </c>
      <c r="I183" s="11">
        <v>2.06</v>
      </c>
      <c r="J183" s="11">
        <v>1.4</v>
      </c>
      <c r="K183" s="11">
        <v>23.4</v>
      </c>
      <c r="L183" s="11">
        <v>61.3</v>
      </c>
      <c r="M183" s="11">
        <v>10.199999999999999</v>
      </c>
    </row>
    <row r="184" spans="1:14" x14ac:dyDescent="0.25">
      <c r="A184" t="s">
        <v>208</v>
      </c>
      <c r="B184" s="11">
        <v>15</v>
      </c>
      <c r="C184" s="11">
        <v>15</v>
      </c>
      <c r="D184" s="11">
        <v>15</v>
      </c>
      <c r="E184" s="11">
        <v>15</v>
      </c>
      <c r="F184" s="11">
        <v>15</v>
      </c>
      <c r="G184" s="11">
        <v>15</v>
      </c>
      <c r="H184" s="11">
        <v>15</v>
      </c>
      <c r="I184" s="11">
        <v>1.91</v>
      </c>
      <c r="J184" s="11">
        <v>1.27</v>
      </c>
      <c r="K184" s="11">
        <v>6.1</v>
      </c>
      <c r="L184" s="11">
        <v>75.900000000000006</v>
      </c>
      <c r="M184" s="11">
        <v>6.8</v>
      </c>
    </row>
    <row r="185" spans="1:14" x14ac:dyDescent="0.25">
      <c r="A185" t="s">
        <v>128</v>
      </c>
      <c r="B185" s="11">
        <v>7</v>
      </c>
      <c r="C185" s="11">
        <v>7</v>
      </c>
      <c r="D185" s="11">
        <v>7</v>
      </c>
      <c r="E185" s="11">
        <v>7</v>
      </c>
      <c r="F185" s="11">
        <v>7</v>
      </c>
      <c r="G185" s="11">
        <v>7</v>
      </c>
      <c r="H185" s="11">
        <v>7</v>
      </c>
      <c r="I185" s="11">
        <v>1.34</v>
      </c>
      <c r="J185" s="11">
        <v>0.91</v>
      </c>
      <c r="K185" s="11">
        <v>11.6</v>
      </c>
      <c r="L185" s="11">
        <v>38.700000000000003</v>
      </c>
      <c r="M185" s="11">
        <v>60.5</v>
      </c>
    </row>
    <row r="186" spans="1:14" x14ac:dyDescent="0.25">
      <c r="A186" t="s">
        <v>70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6</v>
      </c>
      <c r="I186" s="11">
        <v>4.75</v>
      </c>
      <c r="J186" s="11">
        <v>3.51</v>
      </c>
      <c r="K186" s="11">
        <v>0</v>
      </c>
      <c r="L186" s="11">
        <v>0</v>
      </c>
      <c r="M186" s="11">
        <v>0</v>
      </c>
    </row>
    <row r="187" spans="1:14" x14ac:dyDescent="0.25">
      <c r="A187" t="s">
        <v>209</v>
      </c>
      <c r="B187" s="11">
        <v>0</v>
      </c>
      <c r="C187" s="11">
        <v>0</v>
      </c>
      <c r="D187" s="11">
        <v>3</v>
      </c>
      <c r="E187" s="11">
        <v>3</v>
      </c>
      <c r="F187" s="11">
        <v>6</v>
      </c>
      <c r="G187" s="11">
        <v>6</v>
      </c>
      <c r="H187" s="11">
        <v>0</v>
      </c>
      <c r="I187" s="11">
        <v>4.75</v>
      </c>
      <c r="J187" s="11">
        <v>3.51</v>
      </c>
      <c r="K187" s="11">
        <v>0</v>
      </c>
      <c r="L187" s="11">
        <v>0</v>
      </c>
      <c r="M187" s="11">
        <v>0</v>
      </c>
      <c r="N187" s="40"/>
    </row>
    <row r="188" spans="1:14" x14ac:dyDescent="0.25">
      <c r="A188" s="15" t="s">
        <v>118</v>
      </c>
      <c r="B188" s="14">
        <v>3.5</v>
      </c>
      <c r="C188" s="14">
        <v>7</v>
      </c>
      <c r="D188" s="14">
        <v>3.5</v>
      </c>
      <c r="E188" s="14">
        <v>7</v>
      </c>
      <c r="F188" s="14">
        <v>3.5</v>
      </c>
      <c r="G188" s="14">
        <v>7</v>
      </c>
      <c r="H188" s="14">
        <v>7</v>
      </c>
      <c r="I188" s="14">
        <v>1.1499999999999999</v>
      </c>
      <c r="J188" s="14">
        <v>0.59</v>
      </c>
      <c r="K188" s="14">
        <v>50.4</v>
      </c>
      <c r="L188" s="14">
        <v>4.4000000000000004</v>
      </c>
      <c r="M188" s="11">
        <v>13.8</v>
      </c>
      <c r="N188" s="37" t="s">
        <v>210</v>
      </c>
    </row>
    <row r="189" spans="1:14" x14ac:dyDescent="0.25">
      <c r="B189" s="11">
        <f t="shared" ref="B189:H189" si="10">SUM(B183:B188)</f>
        <v>100</v>
      </c>
      <c r="C189" s="11">
        <f t="shared" si="10"/>
        <v>100</v>
      </c>
      <c r="D189" s="11">
        <f t="shared" si="10"/>
        <v>100</v>
      </c>
      <c r="E189" s="11">
        <f t="shared" si="10"/>
        <v>100</v>
      </c>
      <c r="F189" s="11">
        <f t="shared" si="10"/>
        <v>100</v>
      </c>
      <c r="G189" s="11">
        <f t="shared" si="10"/>
        <v>100</v>
      </c>
      <c r="H189" s="11">
        <f t="shared" si="10"/>
        <v>100</v>
      </c>
      <c r="I189" s="23">
        <f>SUMPRODUCT(B183:B188,I183:I188)/100</f>
        <v>1.9552500000000002</v>
      </c>
      <c r="J189" s="23">
        <f>SUMPRODUCT(B183:B188,J183:J188)/100</f>
        <v>1.31785</v>
      </c>
      <c r="K189" s="23">
        <f>SUMPRODUCT(B183:B188,K183:K188)/100</f>
        <v>20.923999999999999</v>
      </c>
      <c r="L189" s="23">
        <f>SUMPRODUCT(B183:B188,L183:L188)/100</f>
        <v>59.916499999999985</v>
      </c>
      <c r="M189" s="18">
        <f>SUMPRODUCT(B183:B188,M183:M188)/100</f>
        <v>13.337</v>
      </c>
      <c r="N189" s="11" t="str" cm="1">
        <f t="array" ref="N189:N195">TRANSPOSE(B181:H181)</f>
        <v>YG0_AH3.5</v>
      </c>
    </row>
    <row r="190" spans="1:14" x14ac:dyDescent="0.25">
      <c r="I190" s="18">
        <f>SUMPRODUCT(C183:C188,I183:I188)/100</f>
        <v>1.9234</v>
      </c>
      <c r="J190" s="18">
        <f>SUMPRODUCT(C183:C188,J183:J188)/100</f>
        <v>1.2894999999999999</v>
      </c>
      <c r="K190" s="18">
        <f>SUMPRODUCT(C183:C188,K183:K188)/100</f>
        <v>21.869</v>
      </c>
      <c r="L190" s="18">
        <f>SUMPRODUCT(C183:C188,L183:L188)/100</f>
        <v>57.924999999999997</v>
      </c>
      <c r="M190" s="18">
        <f>SUMPRODUCT(C183:C188,M183:M188)/100</f>
        <v>13.462999999999997</v>
      </c>
      <c r="N190" s="11" t="str">
        <v>YG0_AH7.0</v>
      </c>
    </row>
    <row r="191" spans="1:14" x14ac:dyDescent="0.25">
      <c r="I191" s="18">
        <f>SUMPRODUCT(D183:D188,I183:I188)/100</f>
        <v>2.0359500000000001</v>
      </c>
      <c r="J191" s="18">
        <f>SUMPRODUCT(D183:D188,J183:J188)/100</f>
        <v>1.3811499999999999</v>
      </c>
      <c r="K191" s="23">
        <f>SUMPRODUCT(D183:D188,K183:K188)/100</f>
        <v>20.222000000000001</v>
      </c>
      <c r="L191" s="18">
        <f>SUMPRODUCT(D183:D188,L183:L188)/100</f>
        <v>58.077499999999993</v>
      </c>
      <c r="M191" s="18">
        <f>SUMPRODUCT(D183:D188,M183:M188)/100</f>
        <v>13.030999999999999</v>
      </c>
      <c r="N191" s="11" t="str">
        <v>YG3_AH3.5</v>
      </c>
    </row>
    <row r="192" spans="1:14" x14ac:dyDescent="0.25">
      <c r="I192" s="18">
        <f>SUMPRODUCT(E183:E188,I183:I188)/100</f>
        <v>2.0041000000000002</v>
      </c>
      <c r="J192" s="18">
        <f>SUMPRODUCT(E183:E188,J183:J188)/100</f>
        <v>1.3527999999999998</v>
      </c>
      <c r="K192" s="18">
        <f>SUMPRODUCT(E183:E188,K183:K188)/100</f>
        <v>21.166999999999998</v>
      </c>
      <c r="L192" s="18">
        <f>SUMPRODUCT(E183:E188,L183:L188)/100</f>
        <v>56.085999999999991</v>
      </c>
      <c r="M192" s="18">
        <f>SUMPRODUCT(E183:E188,M183:M188)/100</f>
        <v>13.156999999999998</v>
      </c>
      <c r="N192" s="11" t="str">
        <v>YG3_AH7.0</v>
      </c>
    </row>
    <row r="193" spans="1:14" x14ac:dyDescent="0.25">
      <c r="I193" s="23">
        <f>SUMPRODUCT(F183:F188,I183:I188)/100</f>
        <v>2.1166500000000004</v>
      </c>
      <c r="J193" s="23">
        <f>SUMPRODUCT(F183:F188,J183:J188)/100</f>
        <v>1.44445</v>
      </c>
      <c r="K193" s="23">
        <f>SUMPRODUCT(F183:F188,K183:K188)/100</f>
        <v>19.52</v>
      </c>
      <c r="L193" s="23">
        <f>SUMPRODUCT(F183:F188,L183:L188)/100</f>
        <v>56.238499999999995</v>
      </c>
      <c r="M193" s="23">
        <f>SUMPRODUCT(F183:F188,M183:M188)/100</f>
        <v>12.724999999999998</v>
      </c>
      <c r="N193" s="11" t="str">
        <v>YG6_AH3.5</v>
      </c>
    </row>
    <row r="194" spans="1:14" x14ac:dyDescent="0.25">
      <c r="I194" s="23">
        <f>SUMPRODUCT(G183:G188,I183:I188)/100</f>
        <v>2.0848</v>
      </c>
      <c r="J194" s="23">
        <f>SUMPRODUCT(G183:G188,J183:J188)/100</f>
        <v>1.4160999999999999</v>
      </c>
      <c r="K194" s="23">
        <f>SUMPRODUCT(G183:G188,K183:K188)/100</f>
        <v>20.465</v>
      </c>
      <c r="L194" s="23">
        <f>SUMPRODUCT(G183:G188,L183:L188)/100</f>
        <v>54.247</v>
      </c>
      <c r="M194" s="23">
        <f>SUMPRODUCT(G183:G188,M183:M188)/100</f>
        <v>12.850999999999999</v>
      </c>
      <c r="N194" s="11" t="str">
        <v>YG6_AH7.0</v>
      </c>
    </row>
    <row r="195" spans="1:14" x14ac:dyDescent="0.25">
      <c r="I195" s="23">
        <f>SUMPRODUCT(H183:H188,I183:I188)/100</f>
        <v>2.0848</v>
      </c>
      <c r="J195" s="23">
        <f>SUMPRODUCT(H183:H188,J183:J188)/100</f>
        <v>1.4160999999999999</v>
      </c>
      <c r="K195" s="23">
        <f>SUMPRODUCT(H183:H188,K183:K188)/100</f>
        <v>20.465</v>
      </c>
      <c r="L195" s="23">
        <f>SUMPRODUCT(H183:H188,L183:L188)/100</f>
        <v>54.247</v>
      </c>
      <c r="M195" s="23">
        <f>SUMPRODUCT(H183:H188,M183:M188)/100</f>
        <v>12.850999999999999</v>
      </c>
      <c r="N195" s="11" t="str">
        <v>T6_AH7.0</v>
      </c>
    </row>
    <row r="196" spans="1:14" x14ac:dyDescent="0.25">
      <c r="I196" s="22"/>
      <c r="J196" s="22"/>
      <c r="K196" s="22"/>
      <c r="L196" s="22"/>
      <c r="M196" s="22"/>
      <c r="N196" s="11"/>
    </row>
    <row r="197" spans="1:14" x14ac:dyDescent="0.25">
      <c r="A197" s="21" t="s">
        <v>299</v>
      </c>
      <c r="B197" s="2"/>
      <c r="I197" s="22"/>
      <c r="J197" s="22"/>
      <c r="K197" s="22"/>
      <c r="L197" s="22"/>
      <c r="M197" s="22"/>
      <c r="N197" s="11"/>
    </row>
    <row r="198" spans="1:14" x14ac:dyDescent="0.25">
      <c r="I198" s="22"/>
      <c r="J198" s="22"/>
      <c r="K198" s="22"/>
      <c r="L198" s="22"/>
      <c r="M198" s="22"/>
      <c r="N198" s="11"/>
    </row>
    <row r="199" spans="1:14" x14ac:dyDescent="0.25">
      <c r="B199" s="2" t="s">
        <v>300</v>
      </c>
      <c r="C199" s="2" t="s">
        <v>301</v>
      </c>
      <c r="D199" s="2" t="s">
        <v>302</v>
      </c>
      <c r="E199" s="2" t="s">
        <v>303</v>
      </c>
      <c r="F199" s="32" t="s">
        <v>71</v>
      </c>
      <c r="G199" s="32"/>
    </row>
    <row r="200" spans="1:14" x14ac:dyDescent="0.25">
      <c r="A200" s="10" t="s">
        <v>44</v>
      </c>
      <c r="B200" s="12" t="s">
        <v>45</v>
      </c>
      <c r="C200" s="12"/>
      <c r="D200" s="12"/>
      <c r="E200" s="12"/>
      <c r="F200" s="14" t="s">
        <v>28</v>
      </c>
      <c r="G200" s="14" t="s">
        <v>29</v>
      </c>
      <c r="H200" s="54" t="s">
        <v>306</v>
      </c>
    </row>
    <row r="201" spans="1:14" x14ac:dyDescent="0.25">
      <c r="A201" t="s">
        <v>66</v>
      </c>
      <c r="B201" s="11">
        <v>20</v>
      </c>
      <c r="C201" s="11">
        <v>13.5</v>
      </c>
      <c r="D201" s="11">
        <v>7</v>
      </c>
      <c r="E201" s="11">
        <v>0</v>
      </c>
      <c r="F201" s="11">
        <v>1.56</v>
      </c>
      <c r="G201" s="11">
        <v>0.96</v>
      </c>
    </row>
    <row r="202" spans="1:14" x14ac:dyDescent="0.25">
      <c r="A202" t="s">
        <v>304</v>
      </c>
      <c r="B202" s="11">
        <v>0</v>
      </c>
      <c r="C202" s="11">
        <v>8</v>
      </c>
      <c r="D202" s="11">
        <v>16.5</v>
      </c>
      <c r="E202" s="11">
        <v>23</v>
      </c>
      <c r="F202" s="11">
        <v>1.4</v>
      </c>
      <c r="G202" s="11">
        <v>0.88</v>
      </c>
      <c r="H202" s="37" t="s">
        <v>307</v>
      </c>
    </row>
    <row r="203" spans="1:14" x14ac:dyDescent="0.25">
      <c r="A203" t="s">
        <v>68</v>
      </c>
      <c r="B203" s="11">
        <v>61.9</v>
      </c>
      <c r="C203" s="11">
        <v>65.099999999999994</v>
      </c>
      <c r="D203" s="11">
        <v>69.2</v>
      </c>
      <c r="E203" s="11">
        <v>74</v>
      </c>
      <c r="F203" s="11">
        <v>2.17</v>
      </c>
      <c r="G203" s="11">
        <v>1.49</v>
      </c>
    </row>
    <row r="204" spans="1:14" x14ac:dyDescent="0.25">
      <c r="A204" t="s">
        <v>195</v>
      </c>
      <c r="B204" s="11">
        <v>15.5</v>
      </c>
      <c r="C204" s="11">
        <v>10.8</v>
      </c>
      <c r="D204" s="11">
        <v>4.5</v>
      </c>
      <c r="E204" s="11">
        <v>0</v>
      </c>
      <c r="F204" s="11">
        <v>1.62</v>
      </c>
      <c r="G204" s="11">
        <v>1.02</v>
      </c>
    </row>
    <row r="205" spans="1:14" x14ac:dyDescent="0.25">
      <c r="A205" t="s">
        <v>305</v>
      </c>
      <c r="B205" s="11">
        <v>2</v>
      </c>
      <c r="C205" s="11">
        <v>2</v>
      </c>
      <c r="D205" s="11">
        <v>2</v>
      </c>
      <c r="E205" s="11">
        <v>2</v>
      </c>
      <c r="F205" s="11">
        <v>0</v>
      </c>
      <c r="G205" s="11">
        <v>0</v>
      </c>
      <c r="H205" s="40"/>
    </row>
    <row r="206" spans="1:14" x14ac:dyDescent="0.25">
      <c r="A206" s="15" t="s">
        <v>105</v>
      </c>
      <c r="B206" s="14">
        <v>0.6</v>
      </c>
      <c r="C206" s="14">
        <v>0.6</v>
      </c>
      <c r="D206" s="14">
        <v>0.8</v>
      </c>
      <c r="E206" s="14">
        <v>1</v>
      </c>
      <c r="F206" s="14">
        <v>0</v>
      </c>
      <c r="G206" s="14">
        <v>0</v>
      </c>
    </row>
    <row r="207" spans="1:14" x14ac:dyDescent="0.25">
      <c r="B207" s="11">
        <f t="shared" ref="B207:E207" si="11">SUM(B201:B206)</f>
        <v>100</v>
      </c>
      <c r="C207" s="11">
        <f t="shared" si="11"/>
        <v>99.999999999999986</v>
      </c>
      <c r="D207" s="11">
        <f t="shared" si="11"/>
        <v>100</v>
      </c>
      <c r="E207" s="11">
        <f t="shared" si="11"/>
        <v>100</v>
      </c>
      <c r="F207" s="23">
        <f>SUMPRODUCT(B201:B206,F201:F206)/100</f>
        <v>1.9063299999999999</v>
      </c>
      <c r="G207" s="23">
        <f>SUMPRODUCT(B201:B206,G201:G206)/100</f>
        <v>1.27241</v>
      </c>
      <c r="H207" s="11" t="str" cm="1">
        <f t="array" ref="H207:H210">TRANSPOSE(B199:E199)</f>
        <v>9.5NDF</v>
      </c>
    </row>
    <row r="208" spans="1:14" x14ac:dyDescent="0.25">
      <c r="F208" s="18">
        <f>SUMPRODUCT(C201:C206,F201:F206)/100</f>
        <v>1.9102299999999999</v>
      </c>
      <c r="G208" s="18">
        <f>SUMPRODUCT(C201:C206,G201:G206)/100</f>
        <v>1.2801499999999999</v>
      </c>
      <c r="H208" s="11" t="str">
        <v>5.5NDF</v>
      </c>
    </row>
    <row r="209" spans="1:11" x14ac:dyDescent="0.25">
      <c r="F209" s="18">
        <f>SUMPRODUCT(D201:D206,F201:F206)/100</f>
        <v>1.9147399999999997</v>
      </c>
      <c r="G209" s="18">
        <f>SUMPRODUCT(D201:D206,G201:G206)/100</f>
        <v>1.28938</v>
      </c>
      <c r="H209" s="11" t="str">
        <v>2.5NDF</v>
      </c>
    </row>
    <row r="210" spans="1:11" x14ac:dyDescent="0.25">
      <c r="F210" s="18">
        <f>SUMPRODUCT(E201:E206,F201:F206)/100</f>
        <v>1.9277999999999997</v>
      </c>
      <c r="G210" s="18">
        <f>SUMPRODUCT(E201:E206,G201:G206)/100</f>
        <v>1.3049999999999999</v>
      </c>
      <c r="H210" s="11" t="str">
        <v>0NDF</v>
      </c>
    </row>
    <row r="211" spans="1:11" x14ac:dyDescent="0.25">
      <c r="F211" s="22"/>
      <c r="G211" s="22"/>
      <c r="H211" s="22"/>
      <c r="I211" s="22"/>
      <c r="J211" s="22"/>
      <c r="K211" s="11"/>
    </row>
    <row r="212" spans="1:11" x14ac:dyDescent="0.25">
      <c r="A212" s="21" t="s">
        <v>224</v>
      </c>
      <c r="B212" s="2"/>
    </row>
    <row r="214" spans="1:11" x14ac:dyDescent="0.25">
      <c r="A214" s="46" t="s">
        <v>226</v>
      </c>
      <c r="B214" s="2" t="s">
        <v>35</v>
      </c>
      <c r="C214" s="2" t="s">
        <v>225</v>
      </c>
      <c r="D214" s="2" t="s">
        <v>219</v>
      </c>
      <c r="E214" s="2" t="s">
        <v>220</v>
      </c>
      <c r="F214" s="32" t="s">
        <v>71</v>
      </c>
      <c r="G214" s="32"/>
      <c r="H214" s="32"/>
      <c r="I214" s="32"/>
    </row>
    <row r="215" spans="1:11" x14ac:dyDescent="0.25">
      <c r="A215" s="10" t="s">
        <v>44</v>
      </c>
      <c r="B215" s="12" t="s">
        <v>45</v>
      </c>
      <c r="C215" s="12"/>
      <c r="D215" s="12"/>
      <c r="E215" s="13"/>
      <c r="F215" s="14" t="s">
        <v>28</v>
      </c>
      <c r="G215" s="14" t="s">
        <v>29</v>
      </c>
      <c r="H215" s="14" t="s">
        <v>30</v>
      </c>
      <c r="I215" s="14" t="s">
        <v>31</v>
      </c>
    </row>
    <row r="216" spans="1:11" x14ac:dyDescent="0.25">
      <c r="A216" t="s">
        <v>127</v>
      </c>
      <c r="B216" s="11">
        <v>73.86</v>
      </c>
      <c r="C216" s="11">
        <v>45.38</v>
      </c>
      <c r="D216" s="11">
        <v>48.97</v>
      </c>
      <c r="E216" s="11">
        <v>52.29</v>
      </c>
      <c r="F216" s="11">
        <v>2.38</v>
      </c>
      <c r="G216" s="11">
        <v>1.67</v>
      </c>
      <c r="H216" s="11">
        <v>8.9700000000000006</v>
      </c>
      <c r="I216" s="11">
        <v>76.239999999999995</v>
      </c>
    </row>
    <row r="217" spans="1:11" x14ac:dyDescent="0.25">
      <c r="A217" t="s">
        <v>109</v>
      </c>
      <c r="B217" s="11">
        <v>0</v>
      </c>
      <c r="C217" s="11">
        <v>39.78</v>
      </c>
      <c r="D217" s="11">
        <v>39.75</v>
      </c>
      <c r="E217" s="11">
        <v>39.770000000000003</v>
      </c>
      <c r="F217" s="11">
        <v>2.21</v>
      </c>
      <c r="G217" s="11">
        <v>1.52</v>
      </c>
      <c r="H217" s="11">
        <v>26.75</v>
      </c>
      <c r="I217" s="11">
        <v>0</v>
      </c>
    </row>
    <row r="218" spans="1:11" x14ac:dyDescent="0.25">
      <c r="A218" t="s">
        <v>118</v>
      </c>
      <c r="B218" s="11">
        <v>9.1300000000000008</v>
      </c>
      <c r="C218" s="11">
        <v>9.17</v>
      </c>
      <c r="D218" s="11">
        <v>4.54</v>
      </c>
      <c r="E218" s="11">
        <v>0</v>
      </c>
      <c r="F218" s="11">
        <v>1.1499999999999999</v>
      </c>
      <c r="G218" s="11">
        <v>0.59</v>
      </c>
      <c r="H218" s="11">
        <v>41.73</v>
      </c>
      <c r="I218" s="11">
        <v>2.97</v>
      </c>
    </row>
    <row r="219" spans="1:11" x14ac:dyDescent="0.25">
      <c r="A219" t="s">
        <v>195</v>
      </c>
      <c r="B219" s="11">
        <v>6.12</v>
      </c>
      <c r="C219" s="11">
        <v>0</v>
      </c>
      <c r="D219" s="11">
        <v>1.17</v>
      </c>
      <c r="E219" s="11">
        <v>2.34</v>
      </c>
      <c r="F219" s="11">
        <v>1.62</v>
      </c>
      <c r="G219" s="11">
        <v>1.02</v>
      </c>
      <c r="H219" s="11">
        <v>33.6</v>
      </c>
      <c r="I219" s="11">
        <v>1.7</v>
      </c>
    </row>
    <row r="220" spans="1:11" x14ac:dyDescent="0.25">
      <c r="A220" t="s">
        <v>70</v>
      </c>
      <c r="B220" s="11">
        <v>3.01</v>
      </c>
      <c r="C220" s="11">
        <v>3.15</v>
      </c>
      <c r="D220" s="11">
        <v>3.02</v>
      </c>
      <c r="E220" s="11">
        <v>3.03</v>
      </c>
      <c r="F220" s="11">
        <v>4.75</v>
      </c>
      <c r="G220" s="11">
        <v>3.51</v>
      </c>
      <c r="H220" s="11">
        <v>0</v>
      </c>
      <c r="I220" s="11">
        <v>0</v>
      </c>
    </row>
    <row r="221" spans="1:11" x14ac:dyDescent="0.25">
      <c r="A221" t="s">
        <v>119</v>
      </c>
      <c r="B221" s="11">
        <v>4.25</v>
      </c>
      <c r="C221" s="11">
        <v>0</v>
      </c>
      <c r="D221" s="11">
        <v>0</v>
      </c>
      <c r="E221" s="11">
        <v>0</v>
      </c>
      <c r="F221" s="11">
        <v>1.7</v>
      </c>
      <c r="G221" s="11">
        <v>1.08</v>
      </c>
      <c r="H221" s="11">
        <v>0</v>
      </c>
      <c r="I221" s="11">
        <v>11.98</v>
      </c>
    </row>
    <row r="222" spans="1:11" x14ac:dyDescent="0.25">
      <c r="A222" t="s">
        <v>233</v>
      </c>
      <c r="B222" s="11">
        <v>2.52</v>
      </c>
      <c r="C222" s="11">
        <v>0</v>
      </c>
      <c r="D222" s="11">
        <v>0</v>
      </c>
      <c r="E222" s="11">
        <v>0</v>
      </c>
      <c r="F222" s="11">
        <v>0.39</v>
      </c>
      <c r="G222" s="11">
        <v>0.24</v>
      </c>
      <c r="H222" s="11">
        <v>8.0500000000000007</v>
      </c>
      <c r="I222" s="11">
        <v>0.41</v>
      </c>
      <c r="J222" s="37" t="s">
        <v>232</v>
      </c>
    </row>
    <row r="223" spans="1:11" x14ac:dyDescent="0.25">
      <c r="A223" t="s">
        <v>234</v>
      </c>
      <c r="B223" s="11">
        <v>0</v>
      </c>
      <c r="C223" s="11">
        <v>2.52</v>
      </c>
      <c r="D223" s="11">
        <v>0</v>
      </c>
      <c r="E223" s="11">
        <v>0</v>
      </c>
      <c r="F223" s="11">
        <v>0.6</v>
      </c>
      <c r="G223" s="11">
        <v>0.41</v>
      </c>
      <c r="H223" s="11">
        <v>2.04</v>
      </c>
      <c r="I223" s="11">
        <v>20.12</v>
      </c>
    </row>
    <row r="224" spans="1:11" x14ac:dyDescent="0.25">
      <c r="A224" t="s">
        <v>235</v>
      </c>
      <c r="B224" s="11">
        <v>0</v>
      </c>
      <c r="C224" s="11">
        <v>0</v>
      </c>
      <c r="D224" s="11">
        <v>2.5499999999999998</v>
      </c>
      <c r="E224" s="11">
        <v>0</v>
      </c>
      <c r="F224" s="11">
        <v>0.43</v>
      </c>
      <c r="G224" s="11">
        <v>0.28999999999999998</v>
      </c>
      <c r="H224" s="11">
        <v>1.46</v>
      </c>
      <c r="I224" s="11">
        <v>14.47</v>
      </c>
    </row>
    <row r="225" spans="1:12" x14ac:dyDescent="0.25">
      <c r="A225" t="s">
        <v>236</v>
      </c>
      <c r="B225" s="11">
        <v>0</v>
      </c>
      <c r="C225" s="11">
        <v>0</v>
      </c>
      <c r="D225" s="11">
        <v>0</v>
      </c>
      <c r="E225" s="11">
        <v>2.57</v>
      </c>
      <c r="F225" s="11">
        <v>0.26</v>
      </c>
      <c r="G225" s="11">
        <v>0.18</v>
      </c>
      <c r="H225" s="11">
        <v>0.9</v>
      </c>
      <c r="I225" s="11">
        <v>8.86</v>
      </c>
    </row>
    <row r="226" spans="1:12" x14ac:dyDescent="0.25">
      <c r="A226" s="15" t="s">
        <v>69</v>
      </c>
      <c r="B226" s="14">
        <v>1.1100000000000001</v>
      </c>
      <c r="C226" s="14">
        <v>0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</row>
    <row r="227" spans="1:12" x14ac:dyDescent="0.25">
      <c r="B227" s="11">
        <f>SUM(B216:B226)</f>
        <v>100</v>
      </c>
      <c r="C227" s="11">
        <f>SUM(C216:C226)</f>
        <v>100</v>
      </c>
      <c r="D227" s="11">
        <f>SUM(D216:D226)</f>
        <v>100</v>
      </c>
      <c r="E227" s="11">
        <f>SUM(E216:E226)</f>
        <v>100</v>
      </c>
      <c r="F227" s="23">
        <f>SUMPRODUCT(B216:B226,F216:F226)/100</f>
        <v>2.1870599999999998</v>
      </c>
      <c r="G227" s="23">
        <f>SUMPRODUCT(B216:B226,G216:G226)/100</f>
        <v>1.5073520000000002</v>
      </c>
      <c r="H227" s="23">
        <f>SUMPRODUCT(B216:B226,H216:H226)/100</f>
        <v>12.694371</v>
      </c>
      <c r="I227" s="23">
        <f>SUMPRODUCT(B216:B226,I216:I226)/100</f>
        <v>57.205546999999996</v>
      </c>
      <c r="J227" s="11" t="str" cm="1">
        <f t="array" ref="J227:J230">TRANSPOSE(B214:E214)</f>
        <v>CON</v>
      </c>
      <c r="K227" s="22"/>
      <c r="L227" s="11"/>
    </row>
    <row r="228" spans="1:12" x14ac:dyDescent="0.25">
      <c r="F228" s="18">
        <f>SUMPRODUCT(C216:C226,F216:F226)/100</f>
        <v>2.2293820000000002</v>
      </c>
      <c r="G228" s="18">
        <f>SUMPRODUCT(C216:C226,G216:G226)/100</f>
        <v>1.5375020000000001</v>
      </c>
      <c r="H228" s="18">
        <f>SUMPRODUCT(C216:C226,H216:H226)/100</f>
        <v>18.589784999999999</v>
      </c>
      <c r="I228" s="18">
        <f>SUMPRODUCT(C216:C226,I216:I226)/100</f>
        <v>35.377085000000001</v>
      </c>
      <c r="J228" s="11" t="str">
        <v>W9.0</v>
      </c>
      <c r="K228" s="22"/>
      <c r="L228" s="11"/>
    </row>
    <row r="229" spans="1:12" x14ac:dyDescent="0.25">
      <c r="F229" s="18">
        <f>SUMPRODUCT(D216:D226,F216:F226)/100</f>
        <v>2.2695399999999997</v>
      </c>
      <c r="G229" s="18">
        <f>SUMPRODUCT(D216:D226,G216:G226)/100</f>
        <v>1.5741159999999998</v>
      </c>
      <c r="H229" s="23">
        <f>SUMPRODUCT(D216:D226,H216:H226)/100</f>
        <v>17.350625999999998</v>
      </c>
      <c r="I229" s="18">
        <f>SUMPRODUCT(D216:D226,I216:I226)/100</f>
        <v>37.858440999999992</v>
      </c>
      <c r="J229" s="11" t="str">
        <v>W4.5</v>
      </c>
      <c r="K229" s="22"/>
      <c r="L229" s="11"/>
    </row>
    <row r="230" spans="1:12" x14ac:dyDescent="0.25">
      <c r="F230" s="18">
        <f>SUMPRODUCT(E216:E226,F216:F226)/100</f>
        <v>2.3119339999999999</v>
      </c>
      <c r="G230" s="18">
        <f>SUMPRODUCT(E216:E226,G216:G226)/100</f>
        <v>1.6125940000000001</v>
      </c>
      <c r="H230" s="18">
        <f>SUMPRODUCT(E216:E226,H216:H226)/100</f>
        <v>16.138258000000004</v>
      </c>
      <c r="I230" s="18">
        <f>SUMPRODUCT(E216:E226,I216:I226)/100</f>
        <v>40.133378</v>
      </c>
      <c r="J230" s="11" t="str">
        <v>W0.0</v>
      </c>
      <c r="K230" s="11"/>
    </row>
    <row r="231" spans="1:12" x14ac:dyDescent="0.25">
      <c r="F231" s="22"/>
      <c r="G231" s="22"/>
      <c r="H231" s="22"/>
      <c r="I231" s="22"/>
    </row>
    <row r="232" spans="1:12" x14ac:dyDescent="0.25">
      <c r="A232" s="46" t="s">
        <v>227</v>
      </c>
      <c r="B232" s="2" t="s">
        <v>35</v>
      </c>
      <c r="C232" s="2" t="s">
        <v>221</v>
      </c>
      <c r="D232" s="2" t="s">
        <v>222</v>
      </c>
      <c r="E232" s="2" t="s">
        <v>223</v>
      </c>
      <c r="F232" s="32" t="s">
        <v>71</v>
      </c>
      <c r="G232" s="32"/>
      <c r="H232" s="32"/>
    </row>
    <row r="233" spans="1:12" x14ac:dyDescent="0.25">
      <c r="A233" s="10" t="s">
        <v>44</v>
      </c>
      <c r="B233" s="12" t="s">
        <v>45</v>
      </c>
      <c r="C233" s="12"/>
      <c r="D233" s="12"/>
      <c r="E233" s="15"/>
      <c r="F233" s="14" t="s">
        <v>28</v>
      </c>
      <c r="G233" s="14" t="s">
        <v>29</v>
      </c>
      <c r="H233" s="14" t="s">
        <v>31</v>
      </c>
    </row>
    <row r="234" spans="1:12" x14ac:dyDescent="0.25">
      <c r="A234" t="s">
        <v>127</v>
      </c>
      <c r="B234" s="11">
        <v>77.2</v>
      </c>
      <c r="C234" s="11">
        <v>58.49</v>
      </c>
      <c r="D234" s="11">
        <v>42.81</v>
      </c>
      <c r="E234" s="11">
        <v>38.51</v>
      </c>
      <c r="F234" s="11">
        <v>2.38</v>
      </c>
      <c r="G234" s="11">
        <v>1.67</v>
      </c>
      <c r="H234" s="11">
        <v>76.239999999999995</v>
      </c>
    </row>
    <row r="235" spans="1:12" x14ac:dyDescent="0.25">
      <c r="A235" t="s">
        <v>109</v>
      </c>
      <c r="B235" s="11">
        <v>0</v>
      </c>
      <c r="C235" s="11">
        <v>20.100000000000001</v>
      </c>
      <c r="D235" s="11">
        <v>39.9</v>
      </c>
      <c r="E235" s="11">
        <v>40.1</v>
      </c>
      <c r="F235" s="11">
        <v>2.21</v>
      </c>
      <c r="G235" s="11">
        <v>1.52</v>
      </c>
      <c r="H235" s="11">
        <v>0</v>
      </c>
    </row>
    <row r="236" spans="1:12" x14ac:dyDescent="0.25">
      <c r="A236" t="s">
        <v>118</v>
      </c>
      <c r="B236" s="11">
        <v>9</v>
      </c>
      <c r="C236" s="11">
        <v>9</v>
      </c>
      <c r="D236" s="11">
        <v>4.5</v>
      </c>
      <c r="E236" s="11">
        <v>9</v>
      </c>
      <c r="F236" s="11">
        <v>1.1499999999999999</v>
      </c>
      <c r="G236" s="11">
        <v>0.59</v>
      </c>
      <c r="H236" s="11">
        <v>2.97</v>
      </c>
    </row>
    <row r="237" spans="1:12" x14ac:dyDescent="0.25">
      <c r="A237" t="s">
        <v>119</v>
      </c>
      <c r="B237" s="11">
        <v>1.8</v>
      </c>
      <c r="C237" s="11">
        <v>0</v>
      </c>
      <c r="D237" s="11">
        <v>0</v>
      </c>
      <c r="E237" s="11">
        <v>0</v>
      </c>
      <c r="F237" s="11">
        <v>1.7</v>
      </c>
      <c r="G237" s="11">
        <v>1.08</v>
      </c>
      <c r="H237" s="11">
        <v>11.98</v>
      </c>
    </row>
    <row r="238" spans="1:12" x14ac:dyDescent="0.25">
      <c r="A238" t="s">
        <v>237</v>
      </c>
      <c r="B238" s="11">
        <v>0</v>
      </c>
      <c r="C238" s="11">
        <v>4.3</v>
      </c>
      <c r="D238" s="11">
        <v>0</v>
      </c>
      <c r="E238" s="11">
        <v>0</v>
      </c>
      <c r="F238" s="11">
        <v>1.24</v>
      </c>
      <c r="G238" s="11">
        <v>0.8</v>
      </c>
      <c r="H238" s="11">
        <v>1.78</v>
      </c>
      <c r="I238" s="37" t="s">
        <v>232</v>
      </c>
    </row>
    <row r="239" spans="1:12" x14ac:dyDescent="0.25">
      <c r="A239" t="s">
        <v>238</v>
      </c>
      <c r="B239" s="11">
        <v>0</v>
      </c>
      <c r="C239" s="11">
        <v>4.4000000000000004</v>
      </c>
      <c r="D239" s="11">
        <v>8.6999999999999993</v>
      </c>
      <c r="E239" s="11">
        <v>8.3000000000000007</v>
      </c>
      <c r="F239" s="11">
        <v>1.1499999999999999</v>
      </c>
      <c r="G239" s="11">
        <v>0.72</v>
      </c>
      <c r="H239" s="11">
        <v>16.5</v>
      </c>
    </row>
    <row r="240" spans="1:12" x14ac:dyDescent="0.25">
      <c r="A240" t="s">
        <v>239</v>
      </c>
      <c r="B240" s="11">
        <v>8.4</v>
      </c>
      <c r="C240" s="11">
        <v>0</v>
      </c>
      <c r="D240" s="11">
        <v>0</v>
      </c>
      <c r="E240" s="11">
        <v>0</v>
      </c>
      <c r="F240" s="11">
        <v>0.98</v>
      </c>
      <c r="G240" s="11">
        <v>0.61</v>
      </c>
      <c r="H240" s="11">
        <v>0.71</v>
      </c>
    </row>
    <row r="241" spans="1:19" x14ac:dyDescent="0.25">
      <c r="A241" t="s">
        <v>69</v>
      </c>
      <c r="B241" s="11">
        <v>0</v>
      </c>
      <c r="C241" s="11">
        <v>-0.09</v>
      </c>
      <c r="D241" s="11">
        <v>0.09</v>
      </c>
      <c r="E241" s="11">
        <v>0.09</v>
      </c>
      <c r="F241" s="11">
        <v>0</v>
      </c>
      <c r="G241" s="11">
        <v>0</v>
      </c>
      <c r="H241" s="11">
        <v>0</v>
      </c>
    </row>
    <row r="242" spans="1:19" x14ac:dyDescent="0.25">
      <c r="A242" s="15" t="s">
        <v>70</v>
      </c>
      <c r="B242" s="14">
        <v>3.6</v>
      </c>
      <c r="C242" s="14">
        <v>3.8</v>
      </c>
      <c r="D242" s="14">
        <v>4</v>
      </c>
      <c r="E242" s="14">
        <v>4</v>
      </c>
      <c r="F242" s="14">
        <v>4.75</v>
      </c>
      <c r="G242" s="14">
        <v>3.51</v>
      </c>
      <c r="H242" s="14">
        <v>0</v>
      </c>
    </row>
    <row r="243" spans="1:19" x14ac:dyDescent="0.25">
      <c r="B243" s="11">
        <f>SUM(B234:B242)</f>
        <v>100</v>
      </c>
      <c r="C243" s="11">
        <f>SUM(C234:C242)</f>
        <v>100</v>
      </c>
      <c r="D243" s="11">
        <f>SUM(D234:D242)</f>
        <v>100.00000000000001</v>
      </c>
      <c r="E243" s="11">
        <f>SUM(E234:E242)</f>
        <v>100</v>
      </c>
      <c r="F243" s="23">
        <f>SUMPRODUCT(B234:B242,F234:F242)/100</f>
        <v>2.22478</v>
      </c>
      <c r="G243" s="23">
        <f>SUMPRODUCT(B234:B242,G234:G242)/100</f>
        <v>1.53938</v>
      </c>
      <c r="H243" s="23">
        <f>SUMPRODUCT(B234:B242,H234:H242)/100</f>
        <v>59.399859999999997</v>
      </c>
      <c r="I243" s="11" t="str" cm="1">
        <f t="array" ref="I243:I246">TRANSPOSE(B232:E232)</f>
        <v>CON</v>
      </c>
    </row>
    <row r="244" spans="1:19" x14ac:dyDescent="0.25">
      <c r="F244" s="18">
        <f>SUMPRODUCT(C234:C242,F234:F242)/100</f>
        <v>2.2241919999999999</v>
      </c>
      <c r="G244" s="18">
        <f>SUMPRODUCT(C234:C242,G234:G242)/100</f>
        <v>1.5348630000000001</v>
      </c>
      <c r="H244" s="18">
        <f>SUMPRODUCT(C234:C242,H234:H242)/100</f>
        <v>45.662616</v>
      </c>
      <c r="I244" s="11" t="str">
        <v>20W9.0</v>
      </c>
    </row>
    <row r="245" spans="1:19" x14ac:dyDescent="0.25">
      <c r="F245" s="18">
        <f>SUMPRODUCT(D234:D242,F234:F242)/100</f>
        <v>2.2424680000000001</v>
      </c>
      <c r="G245" s="18">
        <f>SUMPRODUCT(D234:D242,G234:G242)/100</f>
        <v>1.5509969999999997</v>
      </c>
      <c r="H245" s="18">
        <f>SUMPRODUCT(D234:D242,H234:H242)/100</f>
        <v>34.207493999999997</v>
      </c>
      <c r="I245" s="11" t="str">
        <v>40W4.5</v>
      </c>
    </row>
    <row r="246" spans="1:19" x14ac:dyDescent="0.25">
      <c r="F246" s="18">
        <f>SUMPRODUCT(E234:E242,F234:F242)/100</f>
        <v>2.1916979999999997</v>
      </c>
      <c r="G246" s="18">
        <f>SUMPRODUCT(E234:E242,G234:G242)/100</f>
        <v>1.505897</v>
      </c>
      <c r="H246" s="18">
        <f>SUMPRODUCT(E234:E242,H234:H242)/100</f>
        <v>30.996823999999997</v>
      </c>
      <c r="I246" s="11" t="str">
        <v>40W9.0</v>
      </c>
    </row>
    <row r="248" spans="1:19" x14ac:dyDescent="0.25">
      <c r="A248" s="21" t="s">
        <v>256</v>
      </c>
      <c r="B248" s="2"/>
      <c r="C248" s="50"/>
      <c r="D248" s="50"/>
      <c r="E248" s="50"/>
      <c r="F248" s="50"/>
    </row>
    <row r="249" spans="1:19" x14ac:dyDescent="0.25">
      <c r="C249" s="50"/>
      <c r="D249" s="50"/>
      <c r="E249" s="50"/>
      <c r="F249" s="50"/>
    </row>
    <row r="250" spans="1:19" x14ac:dyDescent="0.25">
      <c r="B250" s="2" t="s">
        <v>35</v>
      </c>
      <c r="C250" s="2" t="s">
        <v>250</v>
      </c>
      <c r="D250" s="2" t="s">
        <v>251</v>
      </c>
      <c r="E250" s="2" t="s">
        <v>252</v>
      </c>
      <c r="F250" s="2" t="s">
        <v>253</v>
      </c>
      <c r="G250" s="2" t="s">
        <v>254</v>
      </c>
      <c r="H250" s="2" t="s">
        <v>255</v>
      </c>
      <c r="I250" s="32" t="s">
        <v>71</v>
      </c>
      <c r="J250" s="32"/>
      <c r="K250" s="32"/>
      <c r="L250" s="32"/>
    </row>
    <row r="251" spans="1:19" x14ac:dyDescent="0.25">
      <c r="A251" s="10" t="s">
        <v>44</v>
      </c>
      <c r="B251" s="12" t="s">
        <v>45</v>
      </c>
      <c r="C251" s="12"/>
      <c r="D251" s="12"/>
      <c r="E251" s="12"/>
      <c r="F251" s="12"/>
      <c r="G251" s="13"/>
      <c r="H251" s="13"/>
      <c r="I251" s="14" t="s">
        <v>28</v>
      </c>
      <c r="J251" s="14" t="s">
        <v>29</v>
      </c>
      <c r="K251" s="14" t="s">
        <v>30</v>
      </c>
      <c r="L251" s="14" t="s">
        <v>31</v>
      </c>
    </row>
    <row r="252" spans="1:19" x14ac:dyDescent="0.25">
      <c r="A252" t="s">
        <v>127</v>
      </c>
      <c r="B252" s="11">
        <v>73.989999999999995</v>
      </c>
      <c r="C252" s="11">
        <v>71.86</v>
      </c>
      <c r="D252" s="11">
        <v>73.95</v>
      </c>
      <c r="E252" s="11">
        <v>72.11</v>
      </c>
      <c r="F252" s="11">
        <v>58</v>
      </c>
      <c r="G252" s="11">
        <v>60.08</v>
      </c>
      <c r="H252" s="11">
        <v>58.41</v>
      </c>
      <c r="I252" s="11">
        <v>2.38</v>
      </c>
      <c r="J252" s="11">
        <v>1.67</v>
      </c>
      <c r="K252" s="11">
        <v>8.9700000000000006</v>
      </c>
      <c r="L252" s="11">
        <v>76.239999999999995</v>
      </c>
    </row>
    <row r="253" spans="1:19" x14ac:dyDescent="0.25">
      <c r="A253" t="s">
        <v>42</v>
      </c>
      <c r="B253" s="11">
        <v>0</v>
      </c>
      <c r="C253" s="11">
        <v>15.22</v>
      </c>
      <c r="D253" s="11">
        <v>15.23</v>
      </c>
      <c r="E253" s="11">
        <v>15.06</v>
      </c>
      <c r="F253" s="11">
        <v>30.36</v>
      </c>
      <c r="G253" s="11">
        <v>30.37</v>
      </c>
      <c r="H253" s="11">
        <v>30.04</v>
      </c>
      <c r="I253" s="11">
        <v>2.4700000000000002</v>
      </c>
      <c r="J253" s="11">
        <v>1.74</v>
      </c>
      <c r="K253" s="51">
        <v>30</v>
      </c>
      <c r="L253" s="11">
        <v>6.06</v>
      </c>
      <c r="M253" s="52" t="s">
        <v>261</v>
      </c>
      <c r="N253" s="27"/>
      <c r="O253" s="27"/>
      <c r="P253" s="27"/>
      <c r="Q253" s="27"/>
      <c r="R253" s="27"/>
      <c r="S253" s="27"/>
    </row>
    <row r="254" spans="1:19" x14ac:dyDescent="0.25">
      <c r="A254" t="s">
        <v>118</v>
      </c>
      <c r="B254" s="11">
        <v>10.09</v>
      </c>
      <c r="C254" s="11">
        <v>7.57</v>
      </c>
      <c r="D254" s="11">
        <v>0</v>
      </c>
      <c r="E254" s="11">
        <v>0</v>
      </c>
      <c r="F254" s="11">
        <v>7.55</v>
      </c>
      <c r="G254" s="11">
        <v>0</v>
      </c>
      <c r="H254" s="11">
        <v>0</v>
      </c>
      <c r="I254" s="11">
        <v>1.1499999999999999</v>
      </c>
      <c r="J254" s="11">
        <v>0.59</v>
      </c>
      <c r="K254" s="51">
        <v>55.9</v>
      </c>
      <c r="L254" s="11">
        <v>2.97</v>
      </c>
    </row>
    <row r="255" spans="1:19" x14ac:dyDescent="0.25">
      <c r="A255" t="s">
        <v>258</v>
      </c>
      <c r="B255" s="11">
        <v>0</v>
      </c>
      <c r="C255" s="11">
        <v>0</v>
      </c>
      <c r="D255" s="11">
        <v>5.05</v>
      </c>
      <c r="E255" s="11">
        <v>0</v>
      </c>
      <c r="F255" s="11">
        <v>0</v>
      </c>
      <c r="G255" s="11">
        <v>5.05</v>
      </c>
      <c r="H255" s="11">
        <v>0</v>
      </c>
      <c r="I255" s="11">
        <v>1.19</v>
      </c>
      <c r="J255" s="11">
        <v>0.62</v>
      </c>
      <c r="K255" s="51">
        <v>75.8</v>
      </c>
      <c r="L255" s="11">
        <v>4.78</v>
      </c>
    </row>
    <row r="256" spans="1:19" x14ac:dyDescent="0.25">
      <c r="A256" t="s">
        <v>259</v>
      </c>
      <c r="B256" s="11">
        <v>0</v>
      </c>
      <c r="C256" s="11">
        <v>0</v>
      </c>
      <c r="D256" s="11">
        <v>0</v>
      </c>
      <c r="E256" s="11">
        <v>7.13</v>
      </c>
      <c r="F256" s="11">
        <v>0</v>
      </c>
      <c r="G256" s="11">
        <v>0</v>
      </c>
      <c r="H256" s="11">
        <v>7.11</v>
      </c>
      <c r="I256" s="11">
        <v>1.28</v>
      </c>
      <c r="J256" s="11">
        <v>1.71</v>
      </c>
      <c r="K256" s="51">
        <v>63.1</v>
      </c>
      <c r="L256" s="11">
        <v>4.63</v>
      </c>
    </row>
    <row r="257" spans="1:13" x14ac:dyDescent="0.25">
      <c r="A257" t="s">
        <v>119</v>
      </c>
      <c r="B257" s="11">
        <v>4.21</v>
      </c>
      <c r="C257" s="11">
        <v>0</v>
      </c>
      <c r="D257" s="11">
        <v>0</v>
      </c>
      <c r="E257" s="11">
        <v>0</v>
      </c>
      <c r="F257" s="11">
        <v>0</v>
      </c>
      <c r="G257" s="11">
        <v>0</v>
      </c>
      <c r="H257" s="11">
        <v>0</v>
      </c>
      <c r="I257" s="11">
        <v>1.7</v>
      </c>
      <c r="J257" s="11">
        <v>1.08</v>
      </c>
      <c r="K257" s="11">
        <v>0</v>
      </c>
      <c r="L257" s="11">
        <v>11.98</v>
      </c>
    </row>
    <row r="258" spans="1:13" x14ac:dyDescent="0.25">
      <c r="A258" t="s">
        <v>195</v>
      </c>
      <c r="B258" s="11">
        <v>5.59</v>
      </c>
      <c r="C258" s="11">
        <v>0</v>
      </c>
      <c r="D258" s="11">
        <v>0</v>
      </c>
      <c r="E258" s="11">
        <v>0</v>
      </c>
      <c r="F258" s="11">
        <v>0</v>
      </c>
      <c r="G258" s="11">
        <v>0</v>
      </c>
      <c r="H258" s="11">
        <v>0</v>
      </c>
      <c r="I258" s="11">
        <v>1.62</v>
      </c>
      <c r="J258" s="11">
        <v>1.02</v>
      </c>
      <c r="K258" s="11">
        <v>33.6</v>
      </c>
      <c r="L258" s="11">
        <v>1.7</v>
      </c>
    </row>
    <row r="259" spans="1:13" x14ac:dyDescent="0.25">
      <c r="A259" t="s">
        <v>196</v>
      </c>
      <c r="B259" s="11">
        <v>2.13</v>
      </c>
      <c r="C259" s="11">
        <v>0.93</v>
      </c>
      <c r="D259" s="11">
        <v>0.92</v>
      </c>
      <c r="E259" s="11">
        <v>0.91</v>
      </c>
      <c r="F259" s="11">
        <v>0</v>
      </c>
      <c r="G259" s="11">
        <v>0</v>
      </c>
      <c r="H259" s="11">
        <v>0</v>
      </c>
      <c r="I259" s="11">
        <v>4.75</v>
      </c>
      <c r="J259" s="11">
        <v>3.51</v>
      </c>
      <c r="K259" s="11">
        <v>0</v>
      </c>
      <c r="L259" s="11">
        <v>0</v>
      </c>
    </row>
    <row r="260" spans="1:13" x14ac:dyDescent="0.25">
      <c r="A260" t="s">
        <v>233</v>
      </c>
      <c r="B260" s="11">
        <v>2.0099999999999998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22">
        <f>I258*0.66383</f>
        <v>1.0754046000000002</v>
      </c>
      <c r="J260" s="22">
        <f>J258*0.66383</f>
        <v>0.6771066</v>
      </c>
      <c r="K260" s="22">
        <f>K258*0.66383</f>
        <v>22.304688000000002</v>
      </c>
      <c r="L260" s="22">
        <f>L258*0.66383</f>
        <v>1.128511</v>
      </c>
      <c r="M260" s="40" t="s">
        <v>260</v>
      </c>
    </row>
    <row r="261" spans="1:13" x14ac:dyDescent="0.25">
      <c r="A261" t="s">
        <v>257</v>
      </c>
      <c r="B261" s="11">
        <v>0</v>
      </c>
      <c r="C261" s="11">
        <v>2.0099999999999998</v>
      </c>
      <c r="D261" s="11">
        <v>2.0099999999999998</v>
      </c>
      <c r="E261" s="11">
        <v>1.98</v>
      </c>
      <c r="F261" s="11">
        <v>1.99</v>
      </c>
      <c r="G261" s="11">
        <v>1.99</v>
      </c>
      <c r="H261" s="11">
        <v>1.97</v>
      </c>
      <c r="I261" s="22">
        <f>I257*0.5479</f>
        <v>0.93143000000000009</v>
      </c>
      <c r="J261" s="22">
        <f t="shared" ref="J261:L261" si="12">J257*0.5479</f>
        <v>0.59173200000000015</v>
      </c>
      <c r="K261" s="22">
        <f t="shared" si="12"/>
        <v>0</v>
      </c>
      <c r="L261" s="22">
        <f t="shared" si="12"/>
        <v>6.5638420000000011</v>
      </c>
    </row>
    <row r="262" spans="1:13" x14ac:dyDescent="0.25">
      <c r="A262" s="15" t="s">
        <v>69</v>
      </c>
      <c r="B262" s="14">
        <v>1.98</v>
      </c>
      <c r="C262" s="14">
        <v>2.41</v>
      </c>
      <c r="D262" s="14">
        <v>2.84</v>
      </c>
      <c r="E262" s="14">
        <v>2.81</v>
      </c>
      <c r="F262" s="14">
        <v>2.1</v>
      </c>
      <c r="G262" s="14">
        <v>2.5099999999999998</v>
      </c>
      <c r="H262" s="14">
        <v>2.4700000000000002</v>
      </c>
      <c r="I262" s="14">
        <v>0</v>
      </c>
      <c r="J262" s="14">
        <v>0</v>
      </c>
      <c r="K262" s="14">
        <v>0</v>
      </c>
      <c r="L262" s="14">
        <v>0</v>
      </c>
    </row>
    <row r="263" spans="1:13" x14ac:dyDescent="0.25">
      <c r="B263" s="11">
        <f>SUM(B252:B262)</f>
        <v>100</v>
      </c>
      <c r="C263" s="11">
        <f>SUM(C252:C262)</f>
        <v>100.00000000000001</v>
      </c>
      <c r="D263" s="11">
        <f>SUM(D252:D262)</f>
        <v>100.00000000000001</v>
      </c>
      <c r="E263" s="11">
        <f t="shared" ref="E263:F263" si="13">SUM(E252:E262)</f>
        <v>100</v>
      </c>
      <c r="F263" s="11">
        <f t="shared" si="13"/>
        <v>99.999999999999986</v>
      </c>
      <c r="G263" s="11">
        <f>SUM(G252:G262)</f>
        <v>100</v>
      </c>
      <c r="H263" s="11">
        <f>SUM(H252:H262)</f>
        <v>99.999999999999986</v>
      </c>
      <c r="I263" s="23">
        <f>SUMPRODUCT(B252:B262,I252:I262)/100</f>
        <v>2.16191563246</v>
      </c>
      <c r="J263" s="23">
        <f>SUMPRODUCT(B252:B262,J252:J262)/100</f>
        <v>1.4860228426599997</v>
      </c>
      <c r="K263" s="23">
        <f>SUMPRODUCT(B252:B262,K252:K262)/100</f>
        <v>14.6037772288</v>
      </c>
      <c r="L263" s="23">
        <f>SUMPRODUCT(B252:B262,L252:L262)/100</f>
        <v>57.331720071099987</v>
      </c>
      <c r="M263" s="11" t="str" cm="1">
        <f t="array" ref="M263:M269">TRANSPOSE(B250:H250)</f>
        <v>CON</v>
      </c>
    </row>
    <row r="264" spans="1:13" x14ac:dyDescent="0.25">
      <c r="I264" s="18">
        <f>SUMPRODUCT(C252:C262,I252:I262)/100</f>
        <v>2.236153743</v>
      </c>
      <c r="J264" s="18">
        <f>SUMPRODUCT(C252:C262,J252:J262)/100</f>
        <v>1.5540898131999998</v>
      </c>
      <c r="K264" s="18">
        <f>SUMPRODUCT(C252:C262,K252:K262)/100</f>
        <v>15.243472000000002</v>
      </c>
      <c r="L264" s="18">
        <f>SUMPRODUCT(C252:C262,L252:L262)/100</f>
        <v>56.065158224199998</v>
      </c>
      <c r="M264" s="11" t="str">
        <v>15-AH</v>
      </c>
    </row>
    <row r="265" spans="1:13" x14ac:dyDescent="0.25">
      <c r="I265" s="18">
        <f>SUMPRODUCT(D252:D262,I252:I262)/100</f>
        <v>2.2587077430000004</v>
      </c>
      <c r="J265" s="18">
        <f>SUMPRODUCT(D252:D262,J252:J262)/100</f>
        <v>1.5754628131999999</v>
      </c>
      <c r="K265" s="23">
        <f>SUMPRODUCT(D252:D262,K252:K262)/100</f>
        <v>15.030215</v>
      </c>
      <c r="L265" s="18">
        <f>SUMPRODUCT(D252:D262,L252:L262)/100</f>
        <v>57.675741224200003</v>
      </c>
      <c r="M265" s="11" t="str">
        <v>15-BG</v>
      </c>
    </row>
    <row r="266" spans="1:13" x14ac:dyDescent="0.25">
      <c r="I266" s="18">
        <f>SUMPRODUCT(E252:E262,I252:I262)/100</f>
        <v>2.241131314</v>
      </c>
      <c r="J266" s="18">
        <f>SUMPRODUCT(E252:E262,J252:J262)/100</f>
        <v>1.6318612935999997</v>
      </c>
      <c r="K266" s="18">
        <f>SUMPRODUCT(E252:E262,K252:K262)/100</f>
        <v>15.485297000000001</v>
      </c>
      <c r="L266" s="18">
        <f>SUMPRODUCT(E252:E262,L252:L262)/100</f>
        <v>56.349383071599995</v>
      </c>
      <c r="M266" s="11" t="str">
        <v>15-SS</v>
      </c>
    </row>
    <row r="267" spans="1:13" x14ac:dyDescent="0.25">
      <c r="I267" s="23">
        <f>SUMPRODUCT(F252:F262,I252:I262)/100</f>
        <v>2.235652457</v>
      </c>
      <c r="J267" s="23">
        <f>SUMPRODUCT(F252:F262,J252:J262)/100</f>
        <v>1.5531844667999999</v>
      </c>
      <c r="K267" s="23">
        <f>SUMPRODUCT(F252:F262,K252:K262)/100</f>
        <v>18.53105</v>
      </c>
      <c r="L267" s="23">
        <f>SUMPRODUCT(F252:F262,L252:L262)/100</f>
        <v>46.413871455799999</v>
      </c>
      <c r="M267" s="11" t="str">
        <v>30-AH</v>
      </c>
    </row>
    <row r="268" spans="1:13" x14ac:dyDescent="0.25">
      <c r="I268" s="23">
        <f>SUMPRODUCT(G252:G262,I252:I262)/100</f>
        <v>2.258673457</v>
      </c>
      <c r="J268" s="23">
        <f>SUMPRODUCT(G252:G262,J252:J262)/100</f>
        <v>1.5748594667999998</v>
      </c>
      <c r="K268" s="23">
        <f>SUMPRODUCT(G252:G262,K252:K262)/100</f>
        <v>18.328075999999999</v>
      </c>
      <c r="L268" s="23">
        <f>SUMPRODUCT(G252:G262,L252:L262)/100</f>
        <v>48.01742445579999</v>
      </c>
      <c r="M268" s="11" t="str">
        <v>30-BG</v>
      </c>
    </row>
    <row r="269" spans="1:13" x14ac:dyDescent="0.25">
      <c r="I269" s="23">
        <f>SUMPRODUCT(H252:H262,I252:I262)/100</f>
        <v>2.2415031709999997</v>
      </c>
      <c r="J269" s="23">
        <f>SUMPRODUCT(H252:H262,J252:J262)/100</f>
        <v>1.6313811203999997</v>
      </c>
      <c r="K269" s="23">
        <f>SUMPRODUCT(H252:H262,K252:K262)/100</f>
        <v>18.737787000000001</v>
      </c>
      <c r="L269" s="23">
        <f>SUMPRODUCT(H252:H262,L252:L262)/100</f>
        <v>46.810708687399995</v>
      </c>
      <c r="M269" s="11" t="str">
        <v>30-SS</v>
      </c>
    </row>
    <row r="270" spans="1:13" x14ac:dyDescent="0.25">
      <c r="I270" s="22"/>
      <c r="J270" s="22"/>
      <c r="K270" s="22"/>
      <c r="L270" s="22"/>
      <c r="M270" s="11"/>
    </row>
    <row r="271" spans="1:13" x14ac:dyDescent="0.25">
      <c r="A271" s="55" t="s">
        <v>316</v>
      </c>
      <c r="B271" s="53"/>
      <c r="I271" s="22"/>
      <c r="J271" s="22"/>
      <c r="K271" s="22"/>
      <c r="L271" s="22"/>
      <c r="M271" s="11"/>
    </row>
    <row r="272" spans="1:13" x14ac:dyDescent="0.25">
      <c r="I272" s="22"/>
      <c r="J272" s="22"/>
      <c r="K272" s="22"/>
      <c r="L272" s="22"/>
      <c r="M272" s="11"/>
    </row>
    <row r="273" spans="1:12" x14ac:dyDescent="0.25">
      <c r="A273" s="46" t="s">
        <v>226</v>
      </c>
      <c r="B273" s="2" t="s">
        <v>308</v>
      </c>
      <c r="C273" s="2" t="s">
        <v>309</v>
      </c>
      <c r="D273" s="2" t="s">
        <v>310</v>
      </c>
      <c r="E273" s="2" t="s">
        <v>311</v>
      </c>
      <c r="F273" s="32" t="s">
        <v>71</v>
      </c>
      <c r="G273" s="32"/>
      <c r="H273" s="32"/>
      <c r="J273" s="22"/>
      <c r="K273" s="22"/>
      <c r="L273" s="11"/>
    </row>
    <row r="274" spans="1:12" x14ac:dyDescent="0.25">
      <c r="A274" s="10" t="s">
        <v>44</v>
      </c>
      <c r="B274" s="12" t="s">
        <v>45</v>
      </c>
      <c r="C274" s="12"/>
      <c r="D274" s="12"/>
      <c r="E274" s="13"/>
      <c r="F274" s="14" t="s">
        <v>28</v>
      </c>
      <c r="G274" s="14" t="s">
        <v>29</v>
      </c>
      <c r="H274" s="14" t="s">
        <v>31</v>
      </c>
      <c r="J274" s="22"/>
      <c r="K274" s="22"/>
      <c r="L274" s="11"/>
    </row>
    <row r="275" spans="1:12" x14ac:dyDescent="0.25">
      <c r="A275" t="s">
        <v>63</v>
      </c>
      <c r="B275" s="11">
        <v>76.180000000000007</v>
      </c>
      <c r="C275" s="11">
        <v>70</v>
      </c>
      <c r="D275" s="11">
        <v>75.22</v>
      </c>
      <c r="E275" s="11">
        <v>73.48</v>
      </c>
      <c r="F275" s="11">
        <v>2.17</v>
      </c>
      <c r="G275" s="11">
        <v>1.49</v>
      </c>
      <c r="H275" s="11">
        <v>72.069999999999993</v>
      </c>
      <c r="J275" s="22"/>
      <c r="K275" s="22"/>
      <c r="L275" s="11"/>
    </row>
    <row r="276" spans="1:12" x14ac:dyDescent="0.25">
      <c r="A276" t="s">
        <v>118</v>
      </c>
      <c r="B276" s="11">
        <v>10</v>
      </c>
      <c r="C276" s="11">
        <v>0</v>
      </c>
      <c r="D276" s="11">
        <v>0</v>
      </c>
      <c r="E276" s="11">
        <v>0</v>
      </c>
      <c r="F276" s="11">
        <v>1.1499999999999999</v>
      </c>
      <c r="G276" s="11">
        <v>0.59</v>
      </c>
      <c r="H276" s="11">
        <v>2.97</v>
      </c>
      <c r="J276" s="22"/>
      <c r="K276" s="22"/>
      <c r="L276" s="11"/>
    </row>
    <row r="277" spans="1:12" x14ac:dyDescent="0.25">
      <c r="A277" t="s">
        <v>66</v>
      </c>
      <c r="B277" s="11">
        <v>0</v>
      </c>
      <c r="C277" s="11">
        <v>13.8</v>
      </c>
      <c r="D277" s="11">
        <v>0</v>
      </c>
      <c r="E277" s="11">
        <v>0</v>
      </c>
      <c r="F277" s="11">
        <v>1.56</v>
      </c>
      <c r="G277" s="11">
        <v>0.96</v>
      </c>
      <c r="H277" s="11">
        <v>32.58</v>
      </c>
      <c r="J277" s="22"/>
      <c r="K277" s="22"/>
      <c r="L277" s="11"/>
    </row>
    <row r="278" spans="1:12" x14ac:dyDescent="0.25">
      <c r="A278" t="s">
        <v>317</v>
      </c>
      <c r="B278" s="11">
        <v>0</v>
      </c>
      <c r="C278" s="11">
        <v>0</v>
      </c>
      <c r="D278" s="11">
        <v>7.8</v>
      </c>
      <c r="E278" s="11">
        <v>0</v>
      </c>
      <c r="F278" s="11">
        <v>0.97</v>
      </c>
      <c r="G278" s="11">
        <v>0.42</v>
      </c>
      <c r="H278" s="11">
        <v>1.64</v>
      </c>
      <c r="J278" s="22"/>
      <c r="K278" s="22"/>
      <c r="L278" s="11"/>
    </row>
    <row r="279" spans="1:12" x14ac:dyDescent="0.25">
      <c r="A279" t="s">
        <v>67</v>
      </c>
      <c r="B279" s="11">
        <v>0</v>
      </c>
      <c r="C279" s="11">
        <v>0</v>
      </c>
      <c r="D279" s="11">
        <v>0</v>
      </c>
      <c r="E279" s="11">
        <v>9.8000000000000007</v>
      </c>
      <c r="F279" s="11">
        <v>1.06</v>
      </c>
      <c r="G279" s="11">
        <v>0.51</v>
      </c>
      <c r="H279" s="11">
        <v>10.8</v>
      </c>
      <c r="J279" s="22"/>
      <c r="K279" s="22"/>
      <c r="L279" s="11"/>
    </row>
    <row r="280" spans="1:12" x14ac:dyDescent="0.25">
      <c r="A280" t="s">
        <v>318</v>
      </c>
      <c r="B280" s="11">
        <v>10</v>
      </c>
      <c r="C280" s="11">
        <v>10</v>
      </c>
      <c r="D280" s="11">
        <v>10</v>
      </c>
      <c r="E280" s="11">
        <v>10</v>
      </c>
      <c r="F280" s="11">
        <v>2.4700000000000002</v>
      </c>
      <c r="G280" s="11">
        <v>1.74</v>
      </c>
      <c r="H280" s="11">
        <v>10.68</v>
      </c>
      <c r="J280" s="22"/>
      <c r="K280" s="22"/>
      <c r="L280" s="11"/>
    </row>
    <row r="281" spans="1:12" x14ac:dyDescent="0.25">
      <c r="A281" t="s">
        <v>104</v>
      </c>
      <c r="B281" s="11">
        <v>0.84</v>
      </c>
      <c r="C281" s="11">
        <v>3.22</v>
      </c>
      <c r="D281" s="11">
        <v>4</v>
      </c>
      <c r="E281" s="11">
        <v>3.74</v>
      </c>
      <c r="F281" s="11">
        <v>1.98</v>
      </c>
      <c r="G281" s="11">
        <v>1.33</v>
      </c>
      <c r="H281" s="11">
        <v>5.05</v>
      </c>
      <c r="J281" s="22"/>
      <c r="K281" s="22"/>
      <c r="L281" s="11"/>
    </row>
    <row r="282" spans="1:12" x14ac:dyDescent="0.25">
      <c r="A282" t="s">
        <v>319</v>
      </c>
      <c r="B282" s="11">
        <v>0.15</v>
      </c>
      <c r="C282" s="11">
        <v>0.15</v>
      </c>
      <c r="D282" s="11">
        <v>0.15</v>
      </c>
      <c r="E282" s="11">
        <v>0.15</v>
      </c>
      <c r="F282" s="11">
        <v>1.65</v>
      </c>
      <c r="G282" s="11">
        <v>0.93</v>
      </c>
      <c r="H282" s="11">
        <v>0</v>
      </c>
      <c r="J282" s="22"/>
      <c r="K282" s="22"/>
      <c r="L282" s="11"/>
    </row>
    <row r="283" spans="1:12" x14ac:dyDescent="0.25">
      <c r="A283" s="15" t="s">
        <v>69</v>
      </c>
      <c r="B283" s="14">
        <v>2.83</v>
      </c>
      <c r="C283" s="14">
        <v>2.83</v>
      </c>
      <c r="D283" s="14">
        <v>2.83</v>
      </c>
      <c r="E283" s="14">
        <v>2.83</v>
      </c>
      <c r="F283" s="14">
        <v>0</v>
      </c>
      <c r="G283" s="14">
        <v>0</v>
      </c>
      <c r="H283" s="14">
        <v>0</v>
      </c>
      <c r="J283" s="22"/>
      <c r="K283" s="22"/>
      <c r="L283" s="11"/>
    </row>
    <row r="284" spans="1:12" x14ac:dyDescent="0.25">
      <c r="B284" s="11">
        <f>SUM(B275:B283)</f>
        <v>100.00000000000001</v>
      </c>
      <c r="C284" s="11">
        <f>SUM(C275:C283)</f>
        <v>100</v>
      </c>
      <c r="D284" s="11">
        <f>SUM(D275:D283)</f>
        <v>100</v>
      </c>
      <c r="E284" s="11">
        <f>SUM(E275:E283)</f>
        <v>100</v>
      </c>
      <c r="F284" s="23">
        <f>SUMPRODUCT(B275:B283,F275:F283)/100</f>
        <v>2.0342129999999998</v>
      </c>
      <c r="G284" s="23">
        <f>SUMPRODUCT(B275:B283,G275:G283)/100</f>
        <v>1.3806490000000002</v>
      </c>
      <c r="H284" s="23">
        <f>SUMPRODUCT(B275:B283,H275:H283)/100</f>
        <v>56.310346000000003</v>
      </c>
      <c r="I284" s="2" t="s">
        <v>308</v>
      </c>
      <c r="J284" s="22"/>
      <c r="K284" s="22"/>
      <c r="L284" s="11"/>
    </row>
    <row r="285" spans="1:12" x14ac:dyDescent="0.25">
      <c r="F285" s="18">
        <f>SUMPRODUCT(C275:C283,F275:F283)/100</f>
        <v>2.0475109999999996</v>
      </c>
      <c r="G285" s="18">
        <f>SUMPRODUCT(C275:C283,G275:G283)/100</f>
        <v>1.3937010000000001</v>
      </c>
      <c r="H285" s="18">
        <f>SUMPRODUCT(C275:C283,H275:H283)/100</f>
        <v>56.175650000000005</v>
      </c>
      <c r="I285" s="2" t="s">
        <v>309</v>
      </c>
      <c r="J285" s="22"/>
      <c r="K285" s="22"/>
      <c r="L285" s="11"/>
    </row>
    <row r="286" spans="1:12" x14ac:dyDescent="0.25">
      <c r="F286" s="18">
        <f>SUMPRODUCT(D275:D283,F275:F283)/100</f>
        <v>2.0366089999999999</v>
      </c>
      <c r="G286" s="18">
        <f>SUMPRODUCT(D275:D283,G275:G283)/100</f>
        <v>1.3821329999999998</v>
      </c>
      <c r="H286" s="18">
        <f>SUMPRODUCT(D275:D283,H275:H283)/100</f>
        <v>55.608973999999996</v>
      </c>
      <c r="I286" s="2" t="s">
        <v>310</v>
      </c>
      <c r="J286" s="22"/>
      <c r="K286" s="22"/>
      <c r="L286" s="11"/>
    </row>
    <row r="287" spans="1:12" x14ac:dyDescent="0.25">
      <c r="F287" s="18">
        <f>SUMPRODUCT(E275:E283,F275:F283)/100</f>
        <v>2.0219230000000001</v>
      </c>
      <c r="G287" s="18">
        <f>SUMPRODUCT(E275:E283,G275:G283)/100</f>
        <v>1.3699690000000002</v>
      </c>
      <c r="H287" s="18">
        <f>SUMPRODUCT(E275:E283,H275:H283)/100</f>
        <v>55.272306</v>
      </c>
      <c r="I287" s="2" t="s">
        <v>311</v>
      </c>
      <c r="J287" s="22"/>
      <c r="K287" s="22"/>
      <c r="L287" s="11"/>
    </row>
    <row r="288" spans="1:12" x14ac:dyDescent="0.25">
      <c r="F288" s="22"/>
      <c r="G288" s="22"/>
      <c r="H288" s="22"/>
      <c r="I288" s="11"/>
      <c r="J288" s="22"/>
      <c r="K288" s="22"/>
      <c r="L288" s="11"/>
    </row>
    <row r="289" spans="1:13" x14ac:dyDescent="0.25">
      <c r="A289" s="46" t="s">
        <v>227</v>
      </c>
      <c r="B289" s="2" t="s">
        <v>312</v>
      </c>
      <c r="C289" s="2" t="s">
        <v>313</v>
      </c>
      <c r="D289" s="2" t="s">
        <v>314</v>
      </c>
      <c r="E289" s="2" t="s">
        <v>315</v>
      </c>
      <c r="F289" s="32" t="s">
        <v>71</v>
      </c>
      <c r="G289" s="32"/>
      <c r="H289" s="32"/>
      <c r="J289" s="22"/>
      <c r="K289" s="22"/>
      <c r="L289" s="11"/>
    </row>
    <row r="290" spans="1:13" x14ac:dyDescent="0.25">
      <c r="A290" s="10" t="s">
        <v>44</v>
      </c>
      <c r="B290" s="12" t="s">
        <v>45</v>
      </c>
      <c r="C290" s="12"/>
      <c r="D290" s="12"/>
      <c r="E290" s="13"/>
      <c r="F290" s="14" t="s">
        <v>28</v>
      </c>
      <c r="G290" s="14" t="s">
        <v>29</v>
      </c>
      <c r="H290" s="14" t="s">
        <v>31</v>
      </c>
      <c r="J290" s="22"/>
      <c r="K290" s="22"/>
      <c r="L290" s="11"/>
    </row>
    <row r="291" spans="1:13" x14ac:dyDescent="0.25">
      <c r="A291" t="s">
        <v>63</v>
      </c>
      <c r="B291" s="11">
        <v>77.5</v>
      </c>
      <c r="C291" s="11">
        <v>70</v>
      </c>
      <c r="D291" s="11">
        <v>62.5</v>
      </c>
      <c r="E291" s="11">
        <v>55</v>
      </c>
      <c r="F291" s="11">
        <v>2.17</v>
      </c>
      <c r="G291" s="11">
        <v>1.49</v>
      </c>
      <c r="H291" s="11">
        <v>72.069999999999993</v>
      </c>
      <c r="J291" s="22"/>
      <c r="K291" s="22"/>
      <c r="L291" s="11"/>
    </row>
    <row r="292" spans="1:13" x14ac:dyDescent="0.25">
      <c r="A292" t="s">
        <v>320</v>
      </c>
      <c r="B292" s="11">
        <v>10</v>
      </c>
      <c r="C292" s="11">
        <v>10</v>
      </c>
      <c r="D292" s="11">
        <v>10</v>
      </c>
      <c r="E292" s="11">
        <v>10</v>
      </c>
      <c r="F292" s="11">
        <v>2.21</v>
      </c>
      <c r="G292" s="11">
        <v>1.52</v>
      </c>
      <c r="H292" s="11">
        <v>5.88</v>
      </c>
      <c r="J292" s="22"/>
      <c r="K292" s="22"/>
      <c r="L292" s="11"/>
    </row>
    <row r="293" spans="1:13" x14ac:dyDescent="0.25">
      <c r="A293" t="s">
        <v>321</v>
      </c>
      <c r="B293" s="11">
        <v>2.5</v>
      </c>
      <c r="C293" s="11">
        <v>5</v>
      </c>
      <c r="D293" s="11">
        <v>7.5</v>
      </c>
      <c r="E293" s="11">
        <v>10</v>
      </c>
      <c r="F293" s="11">
        <v>1.04</v>
      </c>
      <c r="G293" s="11">
        <v>0.49</v>
      </c>
      <c r="H293" s="11">
        <v>2.64</v>
      </c>
      <c r="J293" s="22"/>
      <c r="K293" s="22"/>
      <c r="L293" s="11"/>
    </row>
    <row r="294" spans="1:13" x14ac:dyDescent="0.25">
      <c r="A294" t="s">
        <v>66</v>
      </c>
      <c r="B294" s="11">
        <v>5</v>
      </c>
      <c r="C294" s="11">
        <v>10</v>
      </c>
      <c r="D294" s="11">
        <v>15</v>
      </c>
      <c r="E294" s="11">
        <v>20</v>
      </c>
      <c r="F294" s="11">
        <v>1.56</v>
      </c>
      <c r="G294" s="11">
        <v>0.96</v>
      </c>
      <c r="H294" s="11">
        <v>32.58</v>
      </c>
      <c r="J294" s="22"/>
      <c r="K294" s="22"/>
      <c r="L294" s="11"/>
    </row>
    <row r="295" spans="1:13" x14ac:dyDescent="0.25">
      <c r="A295" t="s">
        <v>68</v>
      </c>
      <c r="B295" s="11">
        <v>2.06</v>
      </c>
      <c r="C295" s="11">
        <v>2.06</v>
      </c>
      <c r="D295" s="11">
        <v>2.06</v>
      </c>
      <c r="E295" s="11">
        <v>2.06</v>
      </c>
      <c r="F295" s="11">
        <v>2.17</v>
      </c>
      <c r="G295" s="11">
        <v>1.49</v>
      </c>
      <c r="H295" s="11">
        <v>72.069999999999993</v>
      </c>
      <c r="J295" s="22"/>
      <c r="K295" s="22"/>
      <c r="L295" s="11"/>
    </row>
    <row r="296" spans="1:13" x14ac:dyDescent="0.25">
      <c r="A296" t="s">
        <v>319</v>
      </c>
      <c r="B296" s="11">
        <v>0.15</v>
      </c>
      <c r="C296" s="11">
        <v>0.15</v>
      </c>
      <c r="D296" s="11">
        <v>0.15</v>
      </c>
      <c r="E296" s="11">
        <v>0.15</v>
      </c>
      <c r="F296" s="11">
        <v>1.65</v>
      </c>
      <c r="G296" s="11">
        <v>0.93</v>
      </c>
      <c r="H296" s="11">
        <v>0</v>
      </c>
      <c r="J296" s="22"/>
      <c r="K296" s="22"/>
      <c r="L296" s="11"/>
    </row>
    <row r="297" spans="1:13" x14ac:dyDescent="0.25">
      <c r="A297" s="15" t="s">
        <v>69</v>
      </c>
      <c r="B297" s="14">
        <v>2.79</v>
      </c>
      <c r="C297" s="14">
        <v>2.79</v>
      </c>
      <c r="D297" s="14">
        <v>2.79</v>
      </c>
      <c r="E297" s="14">
        <v>2.79</v>
      </c>
      <c r="F297" s="14">
        <v>0</v>
      </c>
      <c r="G297" s="14">
        <v>0</v>
      </c>
      <c r="H297" s="14">
        <v>0</v>
      </c>
      <c r="J297" s="22"/>
      <c r="K297" s="22"/>
      <c r="L297" s="22"/>
      <c r="M297" s="11"/>
    </row>
    <row r="298" spans="1:13" x14ac:dyDescent="0.25">
      <c r="B298" s="11">
        <f>SUM(B291:B297)</f>
        <v>100.00000000000001</v>
      </c>
      <c r="C298" s="11">
        <f>SUM(C291:C297)</f>
        <v>100.00000000000001</v>
      </c>
      <c r="D298" s="11">
        <f>SUM(D291:D297)</f>
        <v>100.00000000000001</v>
      </c>
      <c r="E298" s="11">
        <f>SUM(E291:E297)</f>
        <v>100.00000000000001</v>
      </c>
      <c r="F298" s="23">
        <f>SUMPRODUCT(B291:B297,F291:F297)/100</f>
        <v>2.0539269999999998</v>
      </c>
      <c r="G298" s="23">
        <f>SUMPRODUCT(B291:B297,G291:G297)/100</f>
        <v>1.3990889999999998</v>
      </c>
      <c r="H298" s="23">
        <f>SUMPRODUCT(B291:B297,H291:H297)/100</f>
        <v>59.621891999999995</v>
      </c>
      <c r="I298" s="2" t="s">
        <v>312</v>
      </c>
      <c r="J298" s="22"/>
      <c r="K298" s="22"/>
      <c r="L298" s="22"/>
      <c r="M298" s="11"/>
    </row>
    <row r="299" spans="1:13" x14ac:dyDescent="0.25">
      <c r="F299" s="18">
        <f>SUMPRODUCT(C291:C297,F291:F297)/100</f>
        <v>1.995177</v>
      </c>
      <c r="G299" s="18">
        <f>SUMPRODUCT(C291:C297,G291:G297)/100</f>
        <v>1.3475890000000001</v>
      </c>
      <c r="H299" s="18">
        <f>SUMPRODUCT(C291:C297,H291:H297)/100</f>
        <v>55.911642000000001</v>
      </c>
      <c r="I299" s="2" t="s">
        <v>313</v>
      </c>
      <c r="J299" s="22"/>
      <c r="K299" s="22"/>
      <c r="L299" s="22"/>
      <c r="M299" s="11"/>
    </row>
    <row r="300" spans="1:13" x14ac:dyDescent="0.25">
      <c r="F300" s="18">
        <f>SUMPRODUCT(D291:D297,F291:F297)/100</f>
        <v>1.9364270000000001</v>
      </c>
      <c r="G300" s="18">
        <f>SUMPRODUCT(D291:D297,G291:G297)/100</f>
        <v>1.296089</v>
      </c>
      <c r="H300" s="18">
        <f>SUMPRODUCT(D291:D297,H291:H297)/100</f>
        <v>52.201392000000006</v>
      </c>
      <c r="I300" s="2" t="s">
        <v>314</v>
      </c>
      <c r="J300" s="22"/>
      <c r="K300" s="22"/>
      <c r="L300" s="22"/>
      <c r="M300" s="11"/>
    </row>
    <row r="301" spans="1:13" x14ac:dyDescent="0.25">
      <c r="F301" s="18">
        <f>SUMPRODUCT(E291:E297,F291:F297)/100</f>
        <v>1.8776770000000003</v>
      </c>
      <c r="G301" s="18">
        <f>SUMPRODUCT(E291:E297,G291:G297)/100</f>
        <v>1.2445890000000002</v>
      </c>
      <c r="H301" s="18">
        <f>SUMPRODUCT(E291:E297,H291:H297)/100</f>
        <v>48.491141999999996</v>
      </c>
      <c r="I301" s="2" t="s">
        <v>315</v>
      </c>
    </row>
    <row r="302" spans="1:13" x14ac:dyDescent="0.25">
      <c r="F302" s="22"/>
      <c r="G302" s="22"/>
      <c r="H302" s="22"/>
      <c r="I302" s="2"/>
    </row>
    <row r="303" spans="1:13" x14ac:dyDescent="0.25">
      <c r="A303" s="21" t="s">
        <v>354</v>
      </c>
      <c r="B303" s="2"/>
      <c r="F303" s="22"/>
      <c r="G303" s="22"/>
      <c r="H303" s="22"/>
      <c r="I303" s="2"/>
    </row>
    <row r="304" spans="1:13" x14ac:dyDescent="0.25">
      <c r="A304" s="21"/>
      <c r="B304" s="2"/>
      <c r="F304" s="22"/>
      <c r="G304" s="22"/>
      <c r="H304" s="22"/>
      <c r="I304" s="2"/>
    </row>
    <row r="305" spans="1:30" x14ac:dyDescent="0.25">
      <c r="B305" s="2" t="s">
        <v>350</v>
      </c>
      <c r="C305" s="2" t="s">
        <v>351</v>
      </c>
      <c r="D305" s="2" t="s">
        <v>352</v>
      </c>
      <c r="E305" s="2" t="s">
        <v>353</v>
      </c>
      <c r="F305" s="32" t="s">
        <v>71</v>
      </c>
      <c r="G305" s="32"/>
      <c r="H305" s="22"/>
      <c r="I305" s="2"/>
    </row>
    <row r="306" spans="1:30" x14ac:dyDescent="0.25">
      <c r="A306" s="10" t="s">
        <v>44</v>
      </c>
      <c r="B306" s="12" t="s">
        <v>45</v>
      </c>
      <c r="C306" s="12"/>
      <c r="D306" s="12"/>
      <c r="E306" s="13"/>
      <c r="F306" s="14" t="s">
        <v>28</v>
      </c>
      <c r="G306" s="14" t="s">
        <v>29</v>
      </c>
      <c r="V306" s="46" t="s">
        <v>226</v>
      </c>
      <c r="W306" s="2" t="s">
        <v>308</v>
      </c>
      <c r="X306" s="2" t="s">
        <v>309</v>
      </c>
      <c r="Y306" s="2" t="s">
        <v>310</v>
      </c>
      <c r="Z306" s="2" t="s">
        <v>311</v>
      </c>
      <c r="AA306" s="32" t="s">
        <v>71</v>
      </c>
      <c r="AB306" s="32"/>
      <c r="AC306" s="22"/>
      <c r="AD306" s="2"/>
    </row>
    <row r="307" spans="1:30" x14ac:dyDescent="0.25">
      <c r="A307" t="s">
        <v>153</v>
      </c>
      <c r="B307" s="11">
        <v>6</v>
      </c>
      <c r="C307" s="11">
        <v>0</v>
      </c>
      <c r="D307" s="11">
        <v>6</v>
      </c>
      <c r="E307" s="11">
        <v>0</v>
      </c>
      <c r="F307" s="11">
        <v>1.33</v>
      </c>
      <c r="G307" s="11">
        <v>0.75</v>
      </c>
      <c r="V307" s="10" t="s">
        <v>44</v>
      </c>
      <c r="W307" s="12" t="s">
        <v>45</v>
      </c>
      <c r="X307" s="12"/>
      <c r="Y307" s="12"/>
      <c r="Z307" s="13"/>
      <c r="AA307" s="14" t="s">
        <v>28</v>
      </c>
      <c r="AB307" s="14" t="s">
        <v>29</v>
      </c>
      <c r="AC307" s="22"/>
      <c r="AD307" s="2"/>
    </row>
    <row r="308" spans="1:30" x14ac:dyDescent="0.25">
      <c r="A308" t="s">
        <v>355</v>
      </c>
      <c r="B308" s="11">
        <v>0</v>
      </c>
      <c r="C308" s="11">
        <v>6</v>
      </c>
      <c r="D308" s="11">
        <v>0</v>
      </c>
      <c r="E308" s="11">
        <v>6</v>
      </c>
      <c r="F308" s="11">
        <v>0.91</v>
      </c>
      <c r="G308" s="11">
        <v>0.36</v>
      </c>
      <c r="V308" t="s">
        <v>63</v>
      </c>
      <c r="W308" s="11">
        <v>76.180000000000007</v>
      </c>
      <c r="X308" s="11">
        <v>70</v>
      </c>
      <c r="Y308" s="11">
        <v>75.22</v>
      </c>
      <c r="Z308" s="11">
        <v>73.48</v>
      </c>
      <c r="AA308" s="11">
        <v>2.17</v>
      </c>
      <c r="AB308" s="11">
        <v>1.49</v>
      </c>
      <c r="AC308" s="22"/>
      <c r="AD308" s="2"/>
    </row>
    <row r="309" spans="1:30" x14ac:dyDescent="0.25">
      <c r="A309" t="s">
        <v>356</v>
      </c>
      <c r="B309" s="11">
        <v>89</v>
      </c>
      <c r="C309" s="11">
        <v>89</v>
      </c>
      <c r="D309" s="11">
        <v>0</v>
      </c>
      <c r="E309" s="11">
        <v>0</v>
      </c>
      <c r="F309" s="11">
        <v>2.06</v>
      </c>
      <c r="G309" s="11">
        <v>1.4</v>
      </c>
      <c r="V309" t="s">
        <v>118</v>
      </c>
      <c r="W309" s="11">
        <v>10</v>
      </c>
      <c r="X309" s="11">
        <v>0</v>
      </c>
      <c r="Y309" s="11">
        <v>0</v>
      </c>
      <c r="Z309" s="11">
        <v>0</v>
      </c>
      <c r="AA309" s="11">
        <v>1.1499999999999999</v>
      </c>
      <c r="AB309" s="11">
        <v>0.59</v>
      </c>
      <c r="AC309" s="22"/>
      <c r="AD309" s="2"/>
    </row>
    <row r="310" spans="1:30" x14ac:dyDescent="0.25">
      <c r="A310" t="s">
        <v>357</v>
      </c>
      <c r="B310" s="11">
        <v>0</v>
      </c>
      <c r="C310" s="11">
        <v>0</v>
      </c>
      <c r="D310" s="11">
        <v>89</v>
      </c>
      <c r="E310" s="11">
        <v>89</v>
      </c>
      <c r="F310" s="11">
        <v>2.06</v>
      </c>
      <c r="G310" s="11">
        <v>1.4</v>
      </c>
      <c r="V310" t="s">
        <v>66</v>
      </c>
      <c r="W310" s="11">
        <v>0</v>
      </c>
      <c r="X310" s="11">
        <v>13.8</v>
      </c>
      <c r="Y310" s="11">
        <v>0</v>
      </c>
      <c r="Z310" s="11">
        <v>0</v>
      </c>
      <c r="AA310" s="11">
        <v>1.56</v>
      </c>
      <c r="AB310" s="11">
        <v>0.96</v>
      </c>
      <c r="AC310" s="22"/>
      <c r="AD310" s="2"/>
    </row>
    <row r="311" spans="1:30" x14ac:dyDescent="0.25">
      <c r="A311" t="s">
        <v>359</v>
      </c>
      <c r="B311" s="11">
        <v>2.7350000000000003</v>
      </c>
      <c r="C311" s="11">
        <v>2.7350000000000003</v>
      </c>
      <c r="D311" s="11">
        <v>2.7350000000000003</v>
      </c>
      <c r="E311" s="11">
        <v>2.7350000000000003</v>
      </c>
      <c r="F311" s="11">
        <v>2.06</v>
      </c>
      <c r="G311" s="11">
        <v>1.4</v>
      </c>
      <c r="W311" s="11"/>
      <c r="X311" s="11"/>
      <c r="Y311" s="11"/>
      <c r="Z311" s="11"/>
      <c r="AA311" s="11"/>
      <c r="AB311" s="11"/>
      <c r="AC311" s="22"/>
      <c r="AD311" s="2"/>
    </row>
    <row r="312" spans="1:30" x14ac:dyDescent="0.25">
      <c r="A312" t="s">
        <v>360</v>
      </c>
      <c r="B312" s="11">
        <v>0.48499999999999999</v>
      </c>
      <c r="C312" s="11">
        <v>0.48499999999999999</v>
      </c>
      <c r="D312" s="11">
        <v>0.48499999999999999</v>
      </c>
      <c r="E312" s="11">
        <v>0.48499999999999999</v>
      </c>
      <c r="F312" s="11">
        <v>1.67</v>
      </c>
      <c r="G312" s="11">
        <v>1.06</v>
      </c>
      <c r="V312" t="s">
        <v>317</v>
      </c>
      <c r="W312" s="11">
        <v>0</v>
      </c>
      <c r="X312" s="11">
        <v>0</v>
      </c>
      <c r="Y312" s="11">
        <v>7.8</v>
      </c>
      <c r="Z312" s="11">
        <v>0</v>
      </c>
      <c r="AA312" s="11">
        <v>0.97</v>
      </c>
      <c r="AB312" s="11">
        <v>0.42</v>
      </c>
      <c r="AC312" s="22"/>
      <c r="AD312" s="2"/>
    </row>
    <row r="313" spans="1:30" x14ac:dyDescent="0.25">
      <c r="A313" s="15" t="s">
        <v>69</v>
      </c>
      <c r="B313" s="14">
        <v>1.78</v>
      </c>
      <c r="C313" s="14">
        <v>1.78</v>
      </c>
      <c r="D313" s="14">
        <v>1.78</v>
      </c>
      <c r="E313" s="14">
        <v>1.78</v>
      </c>
      <c r="F313" s="14">
        <v>0</v>
      </c>
      <c r="G313" s="14">
        <v>0</v>
      </c>
      <c r="V313" t="s">
        <v>67</v>
      </c>
      <c r="W313" s="11">
        <v>0</v>
      </c>
      <c r="X313" s="11">
        <v>0</v>
      </c>
      <c r="Y313" s="11">
        <v>0</v>
      </c>
      <c r="Z313" s="11">
        <v>9.8000000000000007</v>
      </c>
      <c r="AA313" s="11">
        <v>1.06</v>
      </c>
      <c r="AB313" s="11">
        <v>0.51</v>
      </c>
      <c r="AC313" s="22"/>
      <c r="AD313" s="2"/>
    </row>
    <row r="314" spans="1:30" x14ac:dyDescent="0.25">
      <c r="B314" s="11">
        <f>SUM(B307:B313)</f>
        <v>100</v>
      </c>
      <c r="C314" s="11">
        <f>SUM(C307:C313)</f>
        <v>100</v>
      </c>
      <c r="D314" s="11">
        <f>SUM(D307:D313)</f>
        <v>100</v>
      </c>
      <c r="E314" s="11">
        <f>SUM(E307:E313)</f>
        <v>100</v>
      </c>
      <c r="F314" s="23">
        <f>SUMPRODUCT(B307:B313,F307:F313)/100</f>
        <v>1.9776404999999997</v>
      </c>
      <c r="G314" s="23">
        <f>SUMPRODUCT(B307:B313,G307:G313)/100</f>
        <v>1.3344310000000001</v>
      </c>
      <c r="H314" s="2" t="s">
        <v>350</v>
      </c>
      <c r="V314" t="s">
        <v>318</v>
      </c>
      <c r="W314" s="11">
        <v>10</v>
      </c>
      <c r="X314" s="11">
        <v>10</v>
      </c>
      <c r="Y314" s="11">
        <v>10</v>
      </c>
      <c r="Z314" s="11">
        <v>10</v>
      </c>
      <c r="AA314" s="11">
        <v>2.4700000000000002</v>
      </c>
      <c r="AB314" s="11">
        <v>1.74</v>
      </c>
      <c r="AC314" s="22"/>
      <c r="AD314" s="2"/>
    </row>
    <row r="315" spans="1:30" x14ac:dyDescent="0.25">
      <c r="F315" s="18">
        <f>SUMPRODUCT(C307:C313,F307:F313)/100</f>
        <v>1.9524404999999998</v>
      </c>
      <c r="G315" s="18">
        <f>SUMPRODUCT(C307:C313,G307:G313)/100</f>
        <v>1.3110310000000001</v>
      </c>
      <c r="H315" s="2" t="s">
        <v>351</v>
      </c>
      <c r="V315" t="s">
        <v>104</v>
      </c>
      <c r="W315" s="11">
        <v>0.84</v>
      </c>
      <c r="X315" s="11">
        <v>3.22</v>
      </c>
      <c r="Y315" s="11">
        <v>4</v>
      </c>
      <c r="Z315" s="11">
        <v>3.74</v>
      </c>
      <c r="AA315" s="11">
        <v>1.98</v>
      </c>
      <c r="AB315" s="11">
        <v>1.33</v>
      </c>
      <c r="AC315" s="22"/>
      <c r="AD315" s="2"/>
    </row>
    <row r="316" spans="1:30" x14ac:dyDescent="0.25">
      <c r="F316" s="18">
        <f>SUMPRODUCT(D307:D313,F307:F313)/100</f>
        <v>1.9776404999999997</v>
      </c>
      <c r="G316" s="18">
        <f>SUMPRODUCT(D307:D313,G307:G313)/100</f>
        <v>1.3344310000000001</v>
      </c>
      <c r="H316" s="2" t="s">
        <v>352</v>
      </c>
      <c r="V316" t="s">
        <v>319</v>
      </c>
      <c r="W316" s="11">
        <v>0.15</v>
      </c>
      <c r="X316" s="11">
        <v>0.15</v>
      </c>
      <c r="Y316" s="11">
        <v>0.15</v>
      </c>
      <c r="Z316" s="11">
        <v>0.15</v>
      </c>
      <c r="AA316" s="11">
        <v>1.65</v>
      </c>
      <c r="AB316" s="11">
        <v>0.93</v>
      </c>
      <c r="AC316" s="22"/>
      <c r="AD316" s="2"/>
    </row>
    <row r="317" spans="1:30" x14ac:dyDescent="0.25">
      <c r="F317" s="18">
        <f>SUMPRODUCT(E307:E313,F307:F313)/100</f>
        <v>1.9524404999999998</v>
      </c>
      <c r="G317" s="18">
        <f>SUMPRODUCT(E307:E313,G307:G313)/100</f>
        <v>1.3110310000000001</v>
      </c>
      <c r="H317" s="2" t="s">
        <v>353</v>
      </c>
      <c r="V317" s="15" t="s">
        <v>69</v>
      </c>
      <c r="W317" s="14">
        <v>2.83</v>
      </c>
      <c r="X317" s="14">
        <v>2.83</v>
      </c>
      <c r="Y317" s="14">
        <v>2.83</v>
      </c>
      <c r="Z317" s="14">
        <v>2.83</v>
      </c>
      <c r="AA317" s="14">
        <v>0</v>
      </c>
      <c r="AB317" s="14">
        <v>0</v>
      </c>
      <c r="AC317" s="22"/>
      <c r="AD317" s="2"/>
    </row>
    <row r="318" spans="1:30" x14ac:dyDescent="0.25">
      <c r="W318" s="11">
        <f>SUM(W308:W317)</f>
        <v>100.00000000000001</v>
      </c>
      <c r="X318" s="11">
        <f>SUM(X308:X317)</f>
        <v>100</v>
      </c>
      <c r="Y318" s="11">
        <f>SUM(Y308:Y317)</f>
        <v>100</v>
      </c>
      <c r="Z318" s="11">
        <f>SUM(Z308:Z317)</f>
        <v>100</v>
      </c>
      <c r="AA318" s="23">
        <f>SUMPRODUCT(W308:W317,AA308:AA317)/100</f>
        <v>2.0342129999999998</v>
      </c>
      <c r="AB318" s="23">
        <f>SUMPRODUCT(W308:W317,AB308:AB317)/100</f>
        <v>1.3806490000000002</v>
      </c>
      <c r="AC318" s="22"/>
      <c r="AD318" s="2"/>
    </row>
    <row r="319" spans="1:30" x14ac:dyDescent="0.25">
      <c r="A319" s="21" t="s">
        <v>326</v>
      </c>
      <c r="B319" s="2"/>
      <c r="F319" s="22"/>
      <c r="G319" s="22"/>
    </row>
    <row r="320" spans="1:30" x14ac:dyDescent="0.25">
      <c r="F320" s="22"/>
      <c r="G320" s="22"/>
    </row>
    <row r="321" spans="1:8" x14ac:dyDescent="0.25">
      <c r="A321" s="54" t="s">
        <v>329</v>
      </c>
      <c r="F321" s="22"/>
      <c r="G321" s="22"/>
      <c r="H321" s="37"/>
    </row>
    <row r="322" spans="1:8" x14ac:dyDescent="0.25">
      <c r="A322" s="54" t="s">
        <v>330</v>
      </c>
      <c r="F322" s="22"/>
      <c r="G322" s="22"/>
    </row>
    <row r="323" spans="1:8" x14ac:dyDescent="0.25">
      <c r="A323" s="54"/>
      <c r="F323" s="22"/>
      <c r="G323" s="22"/>
    </row>
    <row r="324" spans="1:8" x14ac:dyDescent="0.25">
      <c r="F324" s="22"/>
      <c r="G324" s="22"/>
    </row>
    <row r="325" spans="1:8" x14ac:dyDescent="0.25">
      <c r="A325" s="21" t="s">
        <v>269</v>
      </c>
      <c r="B325" s="2"/>
    </row>
    <row r="327" spans="1:8" x14ac:dyDescent="0.25">
      <c r="A327" s="46"/>
      <c r="B327" s="2" t="s">
        <v>264</v>
      </c>
      <c r="C327" s="2" t="s">
        <v>265</v>
      </c>
      <c r="D327" s="2" t="s">
        <v>267</v>
      </c>
      <c r="E327" s="2" t="s">
        <v>266</v>
      </c>
      <c r="F327" s="32" t="s">
        <v>71</v>
      </c>
      <c r="G327" s="32"/>
    </row>
    <row r="328" spans="1:8" x14ac:dyDescent="0.25">
      <c r="A328" s="10" t="s">
        <v>44</v>
      </c>
      <c r="B328" s="12" t="s">
        <v>45</v>
      </c>
      <c r="C328" s="12"/>
      <c r="D328" s="12"/>
      <c r="E328" s="15"/>
      <c r="F328" s="14" t="s">
        <v>28</v>
      </c>
      <c r="G328" s="14" t="s">
        <v>29</v>
      </c>
    </row>
    <row r="329" spans="1:8" x14ac:dyDescent="0.25">
      <c r="A329" t="s">
        <v>127</v>
      </c>
      <c r="B329" s="11">
        <v>82.8</v>
      </c>
      <c r="C329" s="11">
        <v>59.8</v>
      </c>
      <c r="D329" s="11">
        <v>76.599999999999994</v>
      </c>
      <c r="E329" s="11">
        <v>54.9</v>
      </c>
      <c r="F329" s="11">
        <v>2.38</v>
      </c>
      <c r="G329" s="11">
        <v>1.67</v>
      </c>
    </row>
    <row r="330" spans="1:8" x14ac:dyDescent="0.25">
      <c r="A330" t="s">
        <v>170</v>
      </c>
      <c r="B330" s="11">
        <v>0</v>
      </c>
      <c r="C330" s="11">
        <v>24.3</v>
      </c>
      <c r="D330" s="11">
        <v>0</v>
      </c>
      <c r="E330" s="11">
        <v>24</v>
      </c>
      <c r="F330" s="11">
        <v>2.21</v>
      </c>
      <c r="G330" s="11">
        <v>1.52</v>
      </c>
    </row>
    <row r="331" spans="1:8" x14ac:dyDescent="0.25">
      <c r="A331" t="s">
        <v>118</v>
      </c>
      <c r="B331" s="11">
        <v>5.6</v>
      </c>
      <c r="C331" s="11">
        <v>5.6</v>
      </c>
      <c r="D331" s="11">
        <v>0</v>
      </c>
      <c r="E331" s="11">
        <v>0</v>
      </c>
      <c r="F331" s="11">
        <v>1.1499999999999999</v>
      </c>
      <c r="G331" s="11">
        <v>0.59</v>
      </c>
    </row>
    <row r="332" spans="1:8" x14ac:dyDescent="0.25">
      <c r="A332" t="s">
        <v>270</v>
      </c>
      <c r="B332" s="11">
        <v>6</v>
      </c>
      <c r="C332" s="11">
        <v>6.1</v>
      </c>
      <c r="D332" s="11">
        <v>6</v>
      </c>
      <c r="E332" s="11">
        <v>6</v>
      </c>
      <c r="F332" s="11">
        <v>2.4700000000000002</v>
      </c>
      <c r="G332" s="11">
        <v>1.74</v>
      </c>
    </row>
    <row r="333" spans="1:8" x14ac:dyDescent="0.25">
      <c r="A333" t="s">
        <v>66</v>
      </c>
      <c r="B333" s="11">
        <v>0</v>
      </c>
      <c r="C333" s="11">
        <v>0</v>
      </c>
      <c r="D333" s="11">
        <v>11</v>
      </c>
      <c r="E333" s="11">
        <v>11</v>
      </c>
      <c r="F333" s="11">
        <v>1.56</v>
      </c>
      <c r="G333" s="11">
        <v>0.96</v>
      </c>
    </row>
    <row r="334" spans="1:8" x14ac:dyDescent="0.25">
      <c r="A334" t="s">
        <v>104</v>
      </c>
      <c r="B334" s="11">
        <v>0</v>
      </c>
      <c r="C334" s="11">
        <v>0</v>
      </c>
      <c r="D334" s="11">
        <v>0.8</v>
      </c>
      <c r="E334" s="11">
        <v>0</v>
      </c>
      <c r="F334" s="11">
        <v>1.98</v>
      </c>
      <c r="G334" s="11">
        <v>1.33</v>
      </c>
    </row>
    <row r="335" spans="1:8" x14ac:dyDescent="0.25">
      <c r="A335" t="s">
        <v>128</v>
      </c>
      <c r="B335" s="11">
        <v>2.6</v>
      </c>
      <c r="C335" s="11">
        <v>2.5</v>
      </c>
      <c r="D335" s="11">
        <v>2.7</v>
      </c>
      <c r="E335" s="11">
        <v>2.5</v>
      </c>
      <c r="F335" s="11">
        <v>1.74</v>
      </c>
      <c r="G335" s="11">
        <v>1.19</v>
      </c>
      <c r="H335" s="37" t="s">
        <v>271</v>
      </c>
    </row>
    <row r="336" spans="1:8" x14ac:dyDescent="0.25">
      <c r="A336" s="15" t="s">
        <v>69</v>
      </c>
      <c r="B336" s="14">
        <v>3</v>
      </c>
      <c r="C336" s="14">
        <v>1.7</v>
      </c>
      <c r="D336" s="14">
        <v>2.9</v>
      </c>
      <c r="E336" s="14">
        <v>1.6</v>
      </c>
      <c r="F336" s="14">
        <v>0</v>
      </c>
      <c r="G336" s="14">
        <v>0</v>
      </c>
    </row>
    <row r="337" spans="1:8" x14ac:dyDescent="0.25">
      <c r="B337" s="11">
        <f>SUM(B329:B336)</f>
        <v>99.999999999999986</v>
      </c>
      <c r="C337" s="11">
        <f>SUM(C329:C336)</f>
        <v>99.999999999999986</v>
      </c>
      <c r="D337" s="11">
        <f>SUM(D329:D336)</f>
        <v>100</v>
      </c>
      <c r="E337" s="11">
        <f>SUM(E329:E336)</f>
        <v>100</v>
      </c>
      <c r="F337" s="23">
        <f>SUMPRODUCT(B329:B336,F329:F336)/100</f>
        <v>2.2284799999999998</v>
      </c>
      <c r="G337" s="23">
        <f>SUMPRODUCT(B329:B336,G329:G336)/100</f>
        <v>1.5511399999999997</v>
      </c>
      <c r="H337" s="11" t="str" cm="1">
        <f t="array" ref="H337:H340">TRANSPOSE(B327:E327)</f>
        <v>AH-0DDGS</v>
      </c>
    </row>
    <row r="338" spans="1:8" x14ac:dyDescent="0.25">
      <c r="F338" s="18">
        <f>SUMPRODUCT(C329:C336,F329:F336)/100</f>
        <v>2.2188399999999997</v>
      </c>
      <c r="G338" s="18">
        <f>SUMPRODUCT(C329:C336,G329:G336)/100</f>
        <v>1.53695</v>
      </c>
      <c r="H338" s="11" t="str">
        <v>AH-25DDGS</v>
      </c>
    </row>
    <row r="339" spans="1:8" x14ac:dyDescent="0.25">
      <c r="F339" s="18">
        <f>SUMPRODUCT(D329:D336,F329:F336)/100</f>
        <v>2.2056999999999998</v>
      </c>
      <c r="G339" s="18">
        <f>SUMPRODUCT(D329:D336,G329:G336)/100</f>
        <v>1.5319899999999997</v>
      </c>
      <c r="H339" s="11" t="str">
        <v>CS-0DDGS</v>
      </c>
    </row>
    <row r="340" spans="1:8" x14ac:dyDescent="0.25">
      <c r="F340" s="18">
        <f>SUMPRODUCT(E329:E336,F329:F336)/100</f>
        <v>2.2003199999999996</v>
      </c>
      <c r="G340" s="18">
        <f>SUMPRODUCT(E329:E336,G329:G336)/100</f>
        <v>1.52138</v>
      </c>
      <c r="H340" s="11" t="str">
        <v>CS-25DDGS</v>
      </c>
    </row>
    <row r="342" spans="1:8" x14ac:dyDescent="0.25">
      <c r="A342" s="21" t="s">
        <v>337</v>
      </c>
    </row>
    <row r="344" spans="1:8" x14ac:dyDescent="0.25">
      <c r="A344" s="46"/>
      <c r="B344" s="2" t="s">
        <v>331</v>
      </c>
      <c r="C344" s="2" t="s">
        <v>332</v>
      </c>
      <c r="D344" s="2" t="s">
        <v>333</v>
      </c>
      <c r="E344" s="2" t="s">
        <v>334</v>
      </c>
      <c r="F344" s="32" t="s">
        <v>71</v>
      </c>
    </row>
    <row r="345" spans="1:8" x14ac:dyDescent="0.25">
      <c r="A345" s="10" t="s">
        <v>44</v>
      </c>
      <c r="B345" s="12" t="s">
        <v>45</v>
      </c>
      <c r="C345" s="12"/>
      <c r="D345" s="12"/>
      <c r="E345" s="15"/>
      <c r="F345" s="14" t="s">
        <v>31</v>
      </c>
    </row>
    <row r="346" spans="1:8" x14ac:dyDescent="0.25">
      <c r="A346" t="s">
        <v>127</v>
      </c>
      <c r="B346" s="11">
        <v>50.95</v>
      </c>
      <c r="C346" s="11">
        <v>50.96</v>
      </c>
      <c r="D346" s="11">
        <v>44.64</v>
      </c>
      <c r="E346" s="11">
        <v>38.32</v>
      </c>
      <c r="F346" s="11">
        <v>76.239999999999995</v>
      </c>
    </row>
    <row r="347" spans="1:8" x14ac:dyDescent="0.25">
      <c r="A347" t="s">
        <v>170</v>
      </c>
      <c r="B347" s="11">
        <v>3.64</v>
      </c>
      <c r="C347" s="11">
        <v>3.64</v>
      </c>
      <c r="D347" s="11">
        <v>3.64</v>
      </c>
      <c r="E347" s="11">
        <v>3.63</v>
      </c>
      <c r="F347" s="11">
        <v>5.88</v>
      </c>
    </row>
    <row r="348" spans="1:8" x14ac:dyDescent="0.25">
      <c r="A348" t="s">
        <v>338</v>
      </c>
      <c r="B348" s="11">
        <v>17.29</v>
      </c>
      <c r="C348" s="11">
        <v>17.29</v>
      </c>
      <c r="D348" s="11">
        <v>17.29</v>
      </c>
      <c r="E348" s="11">
        <v>17.29</v>
      </c>
      <c r="F348" s="11">
        <v>6.06</v>
      </c>
    </row>
    <row r="349" spans="1:8" x14ac:dyDescent="0.25">
      <c r="A349" t="s">
        <v>339</v>
      </c>
      <c r="B349" s="11">
        <v>17.57</v>
      </c>
      <c r="C349" s="11">
        <v>17.57</v>
      </c>
      <c r="D349" s="11">
        <v>17.59</v>
      </c>
      <c r="E349" s="11">
        <v>17.579999999999998</v>
      </c>
      <c r="F349" s="11">
        <v>0</v>
      </c>
      <c r="G349" s="37" t="s">
        <v>336</v>
      </c>
    </row>
    <row r="350" spans="1:8" x14ac:dyDescent="0.25">
      <c r="A350" t="s">
        <v>340</v>
      </c>
      <c r="B350" s="11">
        <v>7.08</v>
      </c>
      <c r="C350" s="11">
        <v>7.08</v>
      </c>
      <c r="D350" s="11">
        <v>13.07</v>
      </c>
      <c r="E350" s="11">
        <v>19.079999999999998</v>
      </c>
      <c r="F350" s="11">
        <v>10.8</v>
      </c>
      <c r="G350" s="37"/>
    </row>
    <row r="351" spans="1:8" x14ac:dyDescent="0.25">
      <c r="A351" t="s">
        <v>341</v>
      </c>
      <c r="B351" s="11">
        <v>2.0499999999999998</v>
      </c>
      <c r="C351" s="11">
        <v>2.0499999999999998</v>
      </c>
      <c r="D351" s="11">
        <v>2.06</v>
      </c>
      <c r="E351" s="11">
        <v>2.0499999999999998</v>
      </c>
      <c r="F351" s="11">
        <v>0</v>
      </c>
    </row>
    <row r="352" spans="1:8" x14ac:dyDescent="0.25">
      <c r="A352" t="s">
        <v>196</v>
      </c>
      <c r="B352" s="11">
        <v>1.4</v>
      </c>
      <c r="C352" s="11">
        <v>1.4</v>
      </c>
      <c r="D352" s="11">
        <v>1.7</v>
      </c>
      <c r="E352" s="11">
        <v>2.02</v>
      </c>
      <c r="F352" s="11">
        <v>0</v>
      </c>
    </row>
    <row r="353" spans="1:7" x14ac:dyDescent="0.25">
      <c r="A353" s="15" t="s">
        <v>69</v>
      </c>
      <c r="B353" s="14">
        <v>0.02</v>
      </c>
      <c r="C353" s="14">
        <v>0.01</v>
      </c>
      <c r="D353" s="14">
        <v>0.01</v>
      </c>
      <c r="E353" s="14">
        <v>0.03</v>
      </c>
      <c r="F353" s="14">
        <v>0</v>
      </c>
    </row>
    <row r="354" spans="1:7" x14ac:dyDescent="0.25">
      <c r="B354" s="11">
        <f>SUM(B346:B353)</f>
        <v>99.999999999999986</v>
      </c>
      <c r="C354" s="11">
        <f>SUM(C346:C353)</f>
        <v>100.00000000000001</v>
      </c>
      <c r="D354" s="11">
        <f>SUM(D346:D353)</f>
        <v>100</v>
      </c>
      <c r="E354" s="11">
        <f>SUM(E346:E353)</f>
        <v>99.999999999999986</v>
      </c>
      <c r="F354" s="23">
        <f>SUMPRODUCT(B346:B353,F346:F353)/100</f>
        <v>40.870725999999998</v>
      </c>
      <c r="G354" s="2" t="s">
        <v>331</v>
      </c>
    </row>
    <row r="355" spans="1:7" x14ac:dyDescent="0.25">
      <c r="F355" s="18">
        <f>SUMPRODUCT(C346:C353,F346:F353)/100</f>
        <v>40.878349999999998</v>
      </c>
      <c r="G355" s="2" t="s">
        <v>332</v>
      </c>
    </row>
    <row r="356" spans="1:7" x14ac:dyDescent="0.25">
      <c r="F356" s="18">
        <f>SUMPRODUCT(D346:D353,F346:F353)/100</f>
        <v>36.706901999999999</v>
      </c>
      <c r="G356" s="2" t="s">
        <v>333</v>
      </c>
    </row>
    <row r="357" spans="1:7" x14ac:dyDescent="0.25">
      <c r="F357" s="18">
        <f>SUMPRODUCT(E346:E353,F346:F353)/100</f>
        <v>32.537025999999997</v>
      </c>
      <c r="G357" s="2" t="s">
        <v>334</v>
      </c>
    </row>
    <row r="359" spans="1:7" x14ac:dyDescent="0.25">
      <c r="A359" s="21" t="s">
        <v>345</v>
      </c>
      <c r="B359" s="2"/>
    </row>
    <row r="361" spans="1:7" x14ac:dyDescent="0.25">
      <c r="A361" s="54" t="s">
        <v>329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662B0-D2E6-4012-93E9-0F28DF499201}">
  <dimension ref="A1:I37"/>
  <sheetViews>
    <sheetView workbookViewId="0"/>
  </sheetViews>
  <sheetFormatPr defaultRowHeight="15" x14ac:dyDescent="0.25"/>
  <cols>
    <col min="1" max="1" width="17.28515625" customWidth="1"/>
  </cols>
  <sheetData>
    <row r="1" spans="1:9" x14ac:dyDescent="0.25">
      <c r="A1" s="41" t="s">
        <v>211</v>
      </c>
    </row>
    <row r="3" spans="1:9" x14ac:dyDescent="0.25">
      <c r="A3" s="42" t="s">
        <v>215</v>
      </c>
      <c r="B3" s="42"/>
      <c r="C3" s="42"/>
      <c r="D3" s="42"/>
      <c r="E3" s="42"/>
      <c r="F3" s="42"/>
    </row>
    <row r="4" spans="1:9" x14ac:dyDescent="0.25">
      <c r="A4" s="17" t="s">
        <v>212</v>
      </c>
      <c r="B4" s="17"/>
      <c r="C4" s="17"/>
      <c r="D4" s="17"/>
      <c r="E4" s="17"/>
      <c r="F4" s="17"/>
    </row>
    <row r="5" spans="1:9" x14ac:dyDescent="0.25">
      <c r="A5" s="17" t="s">
        <v>213</v>
      </c>
      <c r="B5" s="17"/>
      <c r="C5" s="17"/>
      <c r="D5" s="17"/>
      <c r="E5" s="17"/>
      <c r="F5" s="17"/>
    </row>
    <row r="7" spans="1:9" x14ac:dyDescent="0.25">
      <c r="A7" s="42" t="s">
        <v>228</v>
      </c>
      <c r="B7" s="42"/>
      <c r="C7" s="42"/>
      <c r="D7" s="42"/>
      <c r="E7" s="42"/>
      <c r="F7" s="42"/>
    </row>
    <row r="9" spans="1:9" x14ac:dyDescent="0.25">
      <c r="A9" s="17" t="s">
        <v>229</v>
      </c>
      <c r="B9" s="17"/>
      <c r="C9" s="17"/>
      <c r="D9" s="17"/>
      <c r="E9" s="17"/>
      <c r="F9" s="17"/>
      <c r="G9" s="17"/>
      <c r="H9" s="17"/>
      <c r="I9" s="17"/>
    </row>
    <row r="10" spans="1:9" x14ac:dyDescent="0.25">
      <c r="A10" s="17"/>
      <c r="B10" s="47" t="s">
        <v>35</v>
      </c>
      <c r="C10" s="47" t="s">
        <v>225</v>
      </c>
      <c r="D10" s="47" t="s">
        <v>219</v>
      </c>
      <c r="E10" s="47" t="s">
        <v>220</v>
      </c>
      <c r="F10" s="47" t="s">
        <v>28</v>
      </c>
      <c r="G10" s="47" t="s">
        <v>29</v>
      </c>
      <c r="H10" s="47" t="s">
        <v>30</v>
      </c>
      <c r="I10" s="47" t="s">
        <v>31</v>
      </c>
    </row>
    <row r="11" spans="1:9" x14ac:dyDescent="0.25">
      <c r="A11" s="17" t="s">
        <v>195</v>
      </c>
      <c r="B11" s="16">
        <v>23.97</v>
      </c>
      <c r="C11" s="16">
        <v>0</v>
      </c>
      <c r="D11" s="16">
        <v>0</v>
      </c>
      <c r="E11" s="16">
        <v>0</v>
      </c>
      <c r="F11" s="16">
        <v>1.62</v>
      </c>
      <c r="G11" s="16">
        <v>1.02</v>
      </c>
      <c r="H11" s="16">
        <v>33.6</v>
      </c>
      <c r="I11" s="16">
        <v>1.7</v>
      </c>
    </row>
    <row r="12" spans="1:9" x14ac:dyDescent="0.25">
      <c r="A12" s="42" t="s">
        <v>230</v>
      </c>
      <c r="B12" s="48">
        <v>0</v>
      </c>
      <c r="C12" s="48">
        <v>28.27</v>
      </c>
      <c r="D12" s="48">
        <v>20.34</v>
      </c>
      <c r="E12" s="48">
        <v>12.45</v>
      </c>
      <c r="F12" s="48">
        <v>2.12</v>
      </c>
      <c r="G12" s="48">
        <v>1.45</v>
      </c>
      <c r="H12" s="48">
        <v>7.2</v>
      </c>
      <c r="I12" s="48">
        <v>71.16</v>
      </c>
    </row>
    <row r="13" spans="1:9" x14ac:dyDescent="0.25">
      <c r="A13" s="16" t="str" cm="1">
        <f t="array" ref="A13:A16">TRANSPOSE(F10:I10)</f>
        <v>NEm</v>
      </c>
      <c r="B13" s="49">
        <f>SUMPRODUCT(B11:B12,$F11:$F12)/100</f>
        <v>0.38831400000000005</v>
      </c>
      <c r="C13" s="49">
        <f t="shared" ref="C13:E13" si="0">SUMPRODUCT(C11:C12,$F11:$F12)/100</f>
        <v>0.59932399999999997</v>
      </c>
      <c r="D13" s="49">
        <f t="shared" si="0"/>
        <v>0.43120800000000004</v>
      </c>
      <c r="E13" s="49">
        <f t="shared" si="0"/>
        <v>0.26394000000000001</v>
      </c>
      <c r="F13" s="17"/>
      <c r="G13" s="17"/>
      <c r="H13" s="17"/>
      <c r="I13" s="17"/>
    </row>
    <row r="14" spans="1:9" x14ac:dyDescent="0.25">
      <c r="A14" s="16" t="str">
        <v>NEg</v>
      </c>
      <c r="B14" s="49">
        <f>SUMPRODUCT(B11:B12,$G11:$G12)/100</f>
        <v>0.24449400000000002</v>
      </c>
      <c r="C14" s="49">
        <f t="shared" ref="C14:E14" si="1">SUMPRODUCT(C11:C12,$G11:$G12)/100</f>
        <v>0.40991499999999997</v>
      </c>
      <c r="D14" s="49">
        <f t="shared" si="1"/>
        <v>0.29492999999999997</v>
      </c>
      <c r="E14" s="49">
        <f t="shared" si="1"/>
        <v>0.18052499999999999</v>
      </c>
      <c r="F14" s="17"/>
      <c r="G14" s="17"/>
      <c r="H14" s="17"/>
      <c r="I14" s="17"/>
    </row>
    <row r="15" spans="1:9" x14ac:dyDescent="0.25">
      <c r="A15" s="16" t="str">
        <v>NDF</v>
      </c>
      <c r="B15" s="49">
        <f>SUMPRODUCT(B11:B12,$H11:$H12)/100</f>
        <v>8.0539199999999997</v>
      </c>
      <c r="C15" s="49">
        <f t="shared" ref="C15:E15" si="2">SUMPRODUCT(C11:C12,$H11:$H12)/100</f>
        <v>2.0354399999999999</v>
      </c>
      <c r="D15" s="49">
        <f t="shared" si="2"/>
        <v>1.46448</v>
      </c>
      <c r="E15" s="49">
        <f t="shared" si="2"/>
        <v>0.89639999999999997</v>
      </c>
      <c r="F15" s="17"/>
      <c r="G15" s="17"/>
      <c r="H15" s="17"/>
      <c r="I15" s="17"/>
    </row>
    <row r="16" spans="1:9" x14ac:dyDescent="0.25">
      <c r="A16" s="16" t="str">
        <v>Starch</v>
      </c>
      <c r="B16" s="49">
        <f>SUMPRODUCT(B11:B12,$I11:$I12)/100</f>
        <v>0.40748999999999996</v>
      </c>
      <c r="C16" s="49">
        <f t="shared" ref="C16:E16" si="3">SUMPRODUCT(C11:C12,$I11:$I12)/100</f>
        <v>20.116931999999998</v>
      </c>
      <c r="D16" s="49">
        <f t="shared" si="3"/>
        <v>14.473943999999999</v>
      </c>
      <c r="E16" s="49">
        <f t="shared" si="3"/>
        <v>8.8594199999999983</v>
      </c>
      <c r="F16" s="17"/>
      <c r="G16" s="17"/>
      <c r="H16" s="17"/>
      <c r="I16" s="17"/>
    </row>
    <row r="18" spans="1:8" x14ac:dyDescent="0.25">
      <c r="A18" t="s">
        <v>231</v>
      </c>
    </row>
    <row r="19" spans="1:8" x14ac:dyDescent="0.25">
      <c r="A19" s="17"/>
      <c r="B19" s="47" t="s">
        <v>240</v>
      </c>
      <c r="C19" s="47" t="s">
        <v>241</v>
      </c>
      <c r="D19" s="47" t="s">
        <v>242</v>
      </c>
      <c r="E19" s="47" t="s">
        <v>28</v>
      </c>
      <c r="F19" s="47" t="s">
        <v>29</v>
      </c>
      <c r="G19" s="47" t="s">
        <v>30</v>
      </c>
      <c r="H19" s="47" t="s">
        <v>31</v>
      </c>
    </row>
    <row r="20" spans="1:8" x14ac:dyDescent="0.25">
      <c r="A20" s="17" t="s">
        <v>195</v>
      </c>
      <c r="B20" s="16">
        <v>3.08</v>
      </c>
      <c r="C20" s="16">
        <v>0</v>
      </c>
      <c r="D20" s="16">
        <v>0</v>
      </c>
      <c r="E20" s="16">
        <v>1.62</v>
      </c>
      <c r="F20" s="16">
        <v>1.02</v>
      </c>
      <c r="G20" s="16">
        <v>33.6</v>
      </c>
      <c r="H20" s="16">
        <v>1.7</v>
      </c>
    </row>
    <row r="21" spans="1:8" x14ac:dyDescent="0.25">
      <c r="A21" s="17" t="s">
        <v>243</v>
      </c>
      <c r="B21" s="16">
        <v>15</v>
      </c>
      <c r="C21" s="16">
        <v>0</v>
      </c>
      <c r="D21" s="16">
        <v>11.22</v>
      </c>
      <c r="E21" s="16">
        <v>1.92</v>
      </c>
      <c r="F21" s="16">
        <v>1.27</v>
      </c>
      <c r="G21" s="16">
        <v>25.8</v>
      </c>
      <c r="H21" s="16">
        <v>0.74</v>
      </c>
    </row>
    <row r="22" spans="1:8" x14ac:dyDescent="0.25">
      <c r="A22" s="17" t="s">
        <v>244</v>
      </c>
      <c r="B22" s="16">
        <v>17.66</v>
      </c>
      <c r="C22" s="16">
        <v>0</v>
      </c>
      <c r="D22" s="16">
        <v>0</v>
      </c>
      <c r="E22" s="16">
        <v>1.96</v>
      </c>
      <c r="F22" s="16">
        <v>1.32</v>
      </c>
      <c r="G22" s="16">
        <v>19.89</v>
      </c>
      <c r="H22" s="16">
        <v>6.93</v>
      </c>
    </row>
    <row r="23" spans="1:8" x14ac:dyDescent="0.25">
      <c r="A23" s="17" t="s">
        <v>245</v>
      </c>
      <c r="B23" s="16">
        <v>36.81</v>
      </c>
      <c r="C23" s="16">
        <v>0</v>
      </c>
      <c r="D23" s="16">
        <v>50</v>
      </c>
      <c r="E23" s="16">
        <v>1.52</v>
      </c>
      <c r="F23" s="16">
        <v>0.93</v>
      </c>
      <c r="G23" s="16">
        <v>41.71</v>
      </c>
      <c r="H23" s="16">
        <v>1.07</v>
      </c>
    </row>
    <row r="24" spans="1:8" x14ac:dyDescent="0.25">
      <c r="A24" s="17" t="s">
        <v>246</v>
      </c>
      <c r="B24" s="16">
        <v>0</v>
      </c>
      <c r="C24" s="16">
        <v>11.52</v>
      </c>
      <c r="D24" s="16">
        <v>0</v>
      </c>
      <c r="E24" s="16">
        <v>0.28000000000000003</v>
      </c>
      <c r="F24" s="16">
        <v>0</v>
      </c>
      <c r="G24" s="16">
        <v>53.84</v>
      </c>
      <c r="H24" s="16">
        <v>0</v>
      </c>
    </row>
    <row r="25" spans="1:8" x14ac:dyDescent="0.25">
      <c r="A25" s="42" t="s">
        <v>247</v>
      </c>
      <c r="B25" s="48">
        <v>0</v>
      </c>
      <c r="C25" s="48">
        <v>64.569999999999993</v>
      </c>
      <c r="D25" s="48">
        <v>0.36</v>
      </c>
      <c r="E25" s="48">
        <v>1.73</v>
      </c>
      <c r="F25" s="48">
        <v>1.1100000000000001</v>
      </c>
      <c r="G25" s="48">
        <v>38.33</v>
      </c>
      <c r="H25" s="48">
        <v>25.56</v>
      </c>
    </row>
    <row r="26" spans="1:8" x14ac:dyDescent="0.25">
      <c r="A26" s="16" t="str" cm="1">
        <f t="array" ref="A26:A29">TRANSPOSE(E19:H19)</f>
        <v>NEm</v>
      </c>
      <c r="B26" s="49">
        <f>SUMPRODUCT(B20:B25,$E20:$E25)/100</f>
        <v>1.243544</v>
      </c>
      <c r="C26" s="49">
        <f>SUMPRODUCT(C20:C25,$E20:$E25)/100</f>
        <v>1.1493169999999999</v>
      </c>
      <c r="D26" s="49">
        <f>SUMPRODUCT(D20:D25,$E20:$E25)/100</f>
        <v>0.98165199999999997</v>
      </c>
      <c r="E26" s="17"/>
      <c r="F26" s="17"/>
      <c r="G26" s="17"/>
      <c r="H26" s="17"/>
    </row>
    <row r="27" spans="1:8" x14ac:dyDescent="0.25">
      <c r="A27" s="16" t="str">
        <v>NEg</v>
      </c>
      <c r="B27" s="49">
        <f>SUMPRODUCT(B20:B25,$F20:$F25)/100</f>
        <v>0.79736100000000021</v>
      </c>
      <c r="C27" s="49">
        <f>SUMPRODUCT(C20:C25,$F20:$F25)/100</f>
        <v>0.71672699999999989</v>
      </c>
      <c r="D27" s="49">
        <f>SUMPRODUCT(D20:D25,$F20:$F25)/100</f>
        <v>0.61148999999999998</v>
      </c>
      <c r="E27" s="17"/>
      <c r="F27" s="17"/>
      <c r="G27" s="17"/>
      <c r="H27" s="17"/>
    </row>
    <row r="28" spans="1:8" x14ac:dyDescent="0.25">
      <c r="A28" s="16" t="str">
        <v>NDF</v>
      </c>
      <c r="B28" s="49">
        <f>SUMPRODUCT(B20:B25,$G20:$G25)/100</f>
        <v>23.770905000000003</v>
      </c>
      <c r="C28" s="49">
        <f>SUMPRODUCT(C20:C25,$G20:$G25)/100</f>
        <v>30.952048999999999</v>
      </c>
      <c r="D28" s="49">
        <f>SUMPRODUCT(D20:D25,$G20:$G25)/100</f>
        <v>23.887748000000002</v>
      </c>
      <c r="E28" s="17"/>
      <c r="F28" s="17"/>
      <c r="G28" s="17"/>
      <c r="H28" s="17"/>
    </row>
    <row r="29" spans="1:8" x14ac:dyDescent="0.25">
      <c r="A29" s="16" t="str">
        <v>Starch</v>
      </c>
      <c r="B29" s="49">
        <f>SUMPRODUCT(B20:B25,$H20:$H25)/100</f>
        <v>1.7810649999999999</v>
      </c>
      <c r="C29" s="49">
        <f>SUMPRODUCT(C20:C25,$H20:$H25)/100</f>
        <v>16.504092</v>
      </c>
      <c r="D29" s="49">
        <f>SUMPRODUCT(D20:D25,$H20:$H25)/100</f>
        <v>0.71004400000000001</v>
      </c>
      <c r="E29" s="17"/>
      <c r="F29" s="17"/>
      <c r="G29" s="17"/>
      <c r="H29" s="17"/>
    </row>
    <row r="31" spans="1:8" x14ac:dyDescent="0.25">
      <c r="A31" s="47" t="s">
        <v>282</v>
      </c>
      <c r="B31" s="42"/>
      <c r="C31" s="42"/>
      <c r="D31" s="42"/>
      <c r="E31" s="42"/>
      <c r="F31" s="42"/>
    </row>
    <row r="33" spans="1:7" x14ac:dyDescent="0.25">
      <c r="A33" s="17" t="s">
        <v>336</v>
      </c>
      <c r="B33" s="17"/>
      <c r="C33" s="17"/>
      <c r="D33" s="17"/>
      <c r="E33" s="17"/>
      <c r="F33" s="17"/>
    </row>
    <row r="35" spans="1:7" x14ac:dyDescent="0.25">
      <c r="A35" s="47" t="s">
        <v>284</v>
      </c>
      <c r="B35" s="42"/>
      <c r="C35" s="42"/>
      <c r="D35" s="42"/>
      <c r="E35" s="42"/>
      <c r="F35" s="42"/>
      <c r="G35" s="42"/>
    </row>
    <row r="36" spans="1:7" x14ac:dyDescent="0.25">
      <c r="A36" s="17"/>
      <c r="B36" s="17"/>
      <c r="C36" s="17"/>
      <c r="D36" s="17"/>
      <c r="E36" s="17"/>
      <c r="F36" s="17"/>
      <c r="G36" s="17"/>
    </row>
    <row r="37" spans="1:7" x14ac:dyDescent="0.25">
      <c r="A37" s="17" t="s">
        <v>346</v>
      </c>
      <c r="B37" s="17"/>
      <c r="C37" s="17"/>
      <c r="D37" s="17"/>
      <c r="E37" s="17"/>
      <c r="F37" s="17"/>
      <c r="G37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Diet Data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Galyean, Michael</dc:creator>
  <cp:lastModifiedBy>Galyean, Michael</cp:lastModifiedBy>
  <dcterms:created xsi:type="dcterms:W3CDTF">2025-04-29T15:01:58Z</dcterms:created>
  <dcterms:modified xsi:type="dcterms:W3CDTF">2025-10-01T16:43:37Z</dcterms:modified>
</cp:coreProperties>
</file>