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3.xml" ContentType="application/vnd.ms-excel.controlproperti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trlProps/ctrlProp4.xml" ContentType="application/vnd.ms-excel.controlproperti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trlProps/ctrlProp5.xml" ContentType="application/vnd.ms-excel.controlpropertie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trlProps/ctrlProp6.xml" ContentType="application/vnd.ms-excel.controlpropertie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filterPrivacy="1" codeName="ThisWorkbook" defaultThemeVersion="124226"/>
  <bookViews>
    <workbookView xWindow="240" yWindow="108" windowWidth="14808" windowHeight="8016" tabRatio="763" activeTab="4"/>
  </bookViews>
  <sheets>
    <sheet name="PAHs in PDMS" sheetId="2" r:id="rId1"/>
    <sheet name="PCBs in PDMS" sheetId="8" r:id="rId2"/>
    <sheet name="Dioxins in PDMS" sheetId="12" r:id="rId3"/>
    <sheet name="PAHs in PE" sheetId="9" r:id="rId4"/>
    <sheet name="PCBs in PE" sheetId="10" r:id="rId5"/>
    <sheet name="Dioxins in PE" sheetId="13" r:id="rId6"/>
  </sheets>
  <functionGroups builtInGroupCount="18"/>
  <externalReferences>
    <externalReference r:id="rId7"/>
  </externalReference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'PAHs in PDMS'!#REF!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C15" i="13" l="1"/>
  <c r="D15" i="13"/>
  <c r="E15" i="13"/>
  <c r="B15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37" i="13"/>
  <c r="D53" i="13"/>
  <c r="E53" i="13" s="1"/>
  <c r="D54" i="13"/>
  <c r="E54" i="13" s="1"/>
  <c r="D55" i="13"/>
  <c r="E55" i="13" s="1"/>
  <c r="D56" i="13"/>
  <c r="E56" i="13" s="1"/>
  <c r="D57" i="13"/>
  <c r="E57" i="13" s="1"/>
  <c r="D52" i="13"/>
  <c r="E52" i="13" s="1"/>
  <c r="D51" i="13"/>
  <c r="D50" i="13"/>
  <c r="D49" i="13"/>
  <c r="D48" i="13"/>
  <c r="D47" i="13"/>
  <c r="D46" i="13"/>
  <c r="D45" i="13"/>
  <c r="D44" i="13"/>
  <c r="D43" i="13"/>
  <c r="D42" i="13"/>
  <c r="E42" i="13" s="1"/>
  <c r="D41" i="13"/>
  <c r="E41" i="13" s="1"/>
  <c r="D40" i="13"/>
  <c r="E40" i="13" s="1"/>
  <c r="D39" i="13"/>
  <c r="D38" i="13"/>
  <c r="D37" i="13"/>
  <c r="D53" i="12"/>
  <c r="F53" i="12" s="1"/>
  <c r="D54" i="12"/>
  <c r="F54" i="12" s="1"/>
  <c r="D55" i="12"/>
  <c r="F55" i="12" s="1"/>
  <c r="D56" i="12"/>
  <c r="F56" i="12" s="1"/>
  <c r="D57" i="12"/>
  <c r="F57" i="12" s="1"/>
  <c r="C15" i="12"/>
  <c r="D15" i="12"/>
  <c r="E15" i="12"/>
  <c r="B15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37" i="12"/>
  <c r="K11" i="13"/>
  <c r="E12" i="13"/>
  <c r="C12" i="13"/>
  <c r="B12" i="13"/>
  <c r="D12" i="13"/>
  <c r="E51" i="13" l="1"/>
  <c r="E44" i="13"/>
  <c r="E37" i="13"/>
  <c r="E38" i="13"/>
  <c r="E43" i="13"/>
  <c r="E50" i="13"/>
  <c r="E45" i="13"/>
  <c r="E48" i="13"/>
  <c r="E46" i="13"/>
  <c r="E47" i="13"/>
  <c r="E49" i="13"/>
  <c r="E39" i="13"/>
  <c r="E57" i="12"/>
  <c r="E54" i="12"/>
  <c r="E55" i="12"/>
  <c r="E56" i="12"/>
  <c r="E53" i="12"/>
  <c r="G54" i="12" l="1"/>
  <c r="G53" i="12"/>
  <c r="G56" i="12"/>
  <c r="G55" i="12"/>
  <c r="G57" i="12"/>
  <c r="H54" i="12"/>
  <c r="H56" i="12"/>
  <c r="H55" i="12"/>
  <c r="H57" i="12"/>
  <c r="H53" i="12"/>
  <c r="A97" i="12" l="1"/>
  <c r="A98" i="12" s="1"/>
  <c r="A99" i="12" s="1"/>
  <c r="D52" i="12"/>
  <c r="F52" i="12" s="1"/>
  <c r="E52" i="12"/>
  <c r="D51" i="12"/>
  <c r="F51" i="12" s="1"/>
  <c r="D50" i="12"/>
  <c r="F50" i="12" s="1"/>
  <c r="D49" i="12"/>
  <c r="F49" i="12" s="1"/>
  <c r="D48" i="12"/>
  <c r="F48" i="12" s="1"/>
  <c r="D47" i="12"/>
  <c r="F47" i="12" s="1"/>
  <c r="D46" i="12"/>
  <c r="F46" i="12" s="1"/>
  <c r="D45" i="12"/>
  <c r="F45" i="12" s="1"/>
  <c r="D44" i="12"/>
  <c r="F44" i="12" s="1"/>
  <c r="D43" i="12"/>
  <c r="F43" i="12" s="1"/>
  <c r="D42" i="12"/>
  <c r="F42" i="12" s="1"/>
  <c r="D41" i="12"/>
  <c r="F41" i="12" s="1"/>
  <c r="D40" i="12"/>
  <c r="F40" i="12" s="1"/>
  <c r="D39" i="12"/>
  <c r="F39" i="12" s="1"/>
  <c r="D38" i="12"/>
  <c r="F38" i="12" s="1"/>
  <c r="D37" i="12"/>
  <c r="F37" i="12" s="1"/>
  <c r="V12" i="12"/>
  <c r="S12" i="12"/>
  <c r="K12" i="12"/>
  <c r="F12" i="12"/>
  <c r="T12" i="12"/>
  <c r="Y12" i="12"/>
  <c r="M12" i="12"/>
  <c r="Z12" i="12"/>
  <c r="W12" i="12"/>
  <c r="U12" i="12"/>
  <c r="R12" i="12"/>
  <c r="E12" i="12"/>
  <c r="C12" i="12"/>
  <c r="P12" i="12"/>
  <c r="L12" i="12"/>
  <c r="X12" i="12"/>
  <c r="N12" i="12"/>
  <c r="Q12" i="12"/>
  <c r="D12" i="12"/>
  <c r="O12" i="12"/>
  <c r="B12" i="12"/>
  <c r="E44" i="12" l="1"/>
  <c r="E41" i="12"/>
  <c r="E39" i="12"/>
  <c r="E40" i="12"/>
  <c r="E37" i="12"/>
  <c r="G37" i="12" s="1"/>
  <c r="H37" i="12" s="1"/>
  <c r="E49" i="12"/>
  <c r="E42" i="12"/>
  <c r="G42" i="12" s="1"/>
  <c r="E45" i="12"/>
  <c r="G45" i="12" s="1"/>
  <c r="E47" i="12"/>
  <c r="G47" i="12" s="1"/>
  <c r="E50" i="12"/>
  <c r="G50" i="12" s="1"/>
  <c r="E46" i="12"/>
  <c r="G46" i="12" s="1"/>
  <c r="E51" i="12"/>
  <c r="E38" i="12"/>
  <c r="G38" i="12" s="1"/>
  <c r="E43" i="12"/>
  <c r="G43" i="12" s="1"/>
  <c r="G41" i="12"/>
  <c r="H41" i="12" s="1"/>
  <c r="G40" i="12"/>
  <c r="H40" i="12" s="1"/>
  <c r="G49" i="12"/>
  <c r="H49" i="12" s="1"/>
  <c r="G52" i="12"/>
  <c r="H52" i="12" s="1"/>
  <c r="E48" i="12"/>
  <c r="G39" i="12"/>
  <c r="H39" i="12" s="1"/>
  <c r="G44" i="12"/>
  <c r="H44" i="12" s="1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E68" i="10" s="1"/>
  <c r="D69" i="10"/>
  <c r="E69" i="10" s="1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E100" i="10" s="1"/>
  <c r="D101" i="10"/>
  <c r="E101" i="10" s="1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E132" i="10" s="1"/>
  <c r="D133" i="10"/>
  <c r="E133" i="10" s="1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E164" i="10" s="1"/>
  <c r="D165" i="10"/>
  <c r="E165" i="10" s="1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E196" i="10" s="1"/>
  <c r="D197" i="10"/>
  <c r="E197" i="10" s="1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E228" i="10" s="1"/>
  <c r="D229" i="10"/>
  <c r="E229" i="10" s="1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37" i="10"/>
  <c r="P28" i="10"/>
  <c r="O28" i="10"/>
  <c r="N28" i="10"/>
  <c r="M28" i="10"/>
  <c r="L28" i="10"/>
  <c r="K28" i="10"/>
  <c r="Q23" i="10"/>
  <c r="P23" i="10"/>
  <c r="O23" i="10"/>
  <c r="N23" i="10"/>
  <c r="M23" i="10"/>
  <c r="L23" i="10"/>
  <c r="K23" i="10"/>
  <c r="H15" i="10"/>
  <c r="G15" i="10"/>
  <c r="F15" i="10"/>
  <c r="E15" i="10"/>
  <c r="D15" i="10"/>
  <c r="C15" i="10"/>
  <c r="B15" i="10"/>
  <c r="H42" i="12"/>
  <c r="H50" i="12"/>
  <c r="H47" i="12"/>
  <c r="H46" i="12"/>
  <c r="H38" i="12"/>
  <c r="H45" i="12"/>
  <c r="H43" i="12"/>
  <c r="N11" i="10"/>
  <c r="H12" i="10"/>
  <c r="D12" i="10"/>
  <c r="Q12" i="10"/>
  <c r="P12" i="10"/>
  <c r="O12" i="10"/>
  <c r="F12" i="10"/>
  <c r="C12" i="10"/>
  <c r="B12" i="10"/>
  <c r="E12" i="10"/>
  <c r="G12" i="10"/>
  <c r="E237" i="10" l="1"/>
  <c r="E205" i="10"/>
  <c r="E173" i="10"/>
  <c r="E141" i="10"/>
  <c r="E109" i="10"/>
  <c r="E77" i="10"/>
  <c r="E45" i="10"/>
  <c r="E236" i="10"/>
  <c r="E204" i="10"/>
  <c r="E140" i="10"/>
  <c r="G51" i="12"/>
  <c r="H51" i="12" s="1"/>
  <c r="E245" i="10"/>
  <c r="E213" i="10"/>
  <c r="E181" i="10"/>
  <c r="E149" i="10"/>
  <c r="E117" i="10"/>
  <c r="E85" i="10"/>
  <c r="E53" i="10"/>
  <c r="G48" i="12"/>
  <c r="H48" i="12" s="1"/>
  <c r="E212" i="10"/>
  <c r="E180" i="10"/>
  <c r="E148" i="10"/>
  <c r="E116" i="10"/>
  <c r="E84" i="10"/>
  <c r="E52" i="10"/>
  <c r="E243" i="10"/>
  <c r="E211" i="10"/>
  <c r="E179" i="10"/>
  <c r="E147" i="10"/>
  <c r="E115" i="10"/>
  <c r="E83" i="10"/>
  <c r="E51" i="10"/>
  <c r="E242" i="10"/>
  <c r="E210" i="10"/>
  <c r="E178" i="10"/>
  <c r="E146" i="10"/>
  <c r="E114" i="10"/>
  <c r="E82" i="10"/>
  <c r="E50" i="10"/>
  <c r="E241" i="10"/>
  <c r="E209" i="10"/>
  <c r="E177" i="10"/>
  <c r="E145" i="10"/>
  <c r="E113" i="10"/>
  <c r="E81" i="10"/>
  <c r="E49" i="10"/>
  <c r="E244" i="10"/>
  <c r="E240" i="10"/>
  <c r="E208" i="10"/>
  <c r="E176" i="10"/>
  <c r="E144" i="10"/>
  <c r="E112" i="10"/>
  <c r="E80" i="10"/>
  <c r="E48" i="10"/>
  <c r="E239" i="10"/>
  <c r="E207" i="10"/>
  <c r="E175" i="10"/>
  <c r="E143" i="10"/>
  <c r="E111" i="10"/>
  <c r="E79" i="10"/>
  <c r="E47" i="10"/>
  <c r="E238" i="10"/>
  <c r="E206" i="10"/>
  <c r="E174" i="10"/>
  <c r="E142" i="10"/>
  <c r="E110" i="10"/>
  <c r="E78" i="10"/>
  <c r="E46" i="10"/>
  <c r="E172" i="10"/>
  <c r="E108" i="10"/>
  <c r="E76" i="10"/>
  <c r="E44" i="10"/>
  <c r="E171" i="10"/>
  <c r="E139" i="10"/>
  <c r="E43" i="10"/>
  <c r="E202" i="10"/>
  <c r="E138" i="10"/>
  <c r="E74" i="10"/>
  <c r="E42" i="10"/>
  <c r="E203" i="10"/>
  <c r="E75" i="10"/>
  <c r="E234" i="10"/>
  <c r="E106" i="10"/>
  <c r="E233" i="10"/>
  <c r="E201" i="10"/>
  <c r="E137" i="10"/>
  <c r="E105" i="10"/>
  <c r="E73" i="10"/>
  <c r="E41" i="10"/>
  <c r="E232" i="10"/>
  <c r="E200" i="10"/>
  <c r="E168" i="10"/>
  <c r="E136" i="10"/>
  <c r="E104" i="10"/>
  <c r="E72" i="10"/>
  <c r="E40" i="10"/>
  <c r="E235" i="10"/>
  <c r="E107" i="10"/>
  <c r="E170" i="10"/>
  <c r="E169" i="10"/>
  <c r="E231" i="10"/>
  <c r="E199" i="10"/>
  <c r="E167" i="10"/>
  <c r="E135" i="10"/>
  <c r="E103" i="10"/>
  <c r="E71" i="10"/>
  <c r="E39" i="10"/>
  <c r="E230" i="10"/>
  <c r="E198" i="10"/>
  <c r="E166" i="10"/>
  <c r="E134" i="10"/>
  <c r="E102" i="10"/>
  <c r="E70" i="10"/>
  <c r="E38" i="10"/>
  <c r="E90" i="10"/>
  <c r="E58" i="10"/>
  <c r="E226" i="10"/>
  <c r="E66" i="10"/>
  <c r="E129" i="10"/>
  <c r="E224" i="10"/>
  <c r="E65" i="10"/>
  <c r="E194" i="10"/>
  <c r="E161" i="10"/>
  <c r="E221" i="10"/>
  <c r="E189" i="10"/>
  <c r="E157" i="10"/>
  <c r="E125" i="10"/>
  <c r="E93" i="10"/>
  <c r="E61" i="10"/>
  <c r="E98" i="10"/>
  <c r="E96" i="10"/>
  <c r="E124" i="10"/>
  <c r="E92" i="10"/>
  <c r="E60" i="10"/>
  <c r="E130" i="10"/>
  <c r="E64" i="10"/>
  <c r="E220" i="10"/>
  <c r="E219" i="10"/>
  <c r="E155" i="10"/>
  <c r="E123" i="10"/>
  <c r="E91" i="10"/>
  <c r="E59" i="10"/>
  <c r="E186" i="10"/>
  <c r="E97" i="10"/>
  <c r="E188" i="10"/>
  <c r="E187" i="10"/>
  <c r="E218" i="10"/>
  <c r="E160" i="10"/>
  <c r="E162" i="10"/>
  <c r="E193" i="10"/>
  <c r="E128" i="10"/>
  <c r="E156" i="10"/>
  <c r="E154" i="10"/>
  <c r="E225" i="10"/>
  <c r="E192" i="10"/>
  <c r="E122" i="10"/>
  <c r="E222" i="10"/>
  <c r="E190" i="10"/>
  <c r="E158" i="10"/>
  <c r="E126" i="10"/>
  <c r="E94" i="10"/>
  <c r="E62" i="10"/>
  <c r="E227" i="10"/>
  <c r="E195" i="10"/>
  <c r="E163" i="10"/>
  <c r="E131" i="10"/>
  <c r="E99" i="10"/>
  <c r="E67" i="10"/>
  <c r="E223" i="10"/>
  <c r="E191" i="10"/>
  <c r="E159" i="10"/>
  <c r="E127" i="10"/>
  <c r="E95" i="10"/>
  <c r="E63" i="10"/>
  <c r="E185" i="10"/>
  <c r="E57" i="10"/>
  <c r="E217" i="10"/>
  <c r="E89" i="10"/>
  <c r="E153" i="10"/>
  <c r="E183" i="10"/>
  <c r="E184" i="10"/>
  <c r="E88" i="10"/>
  <c r="E55" i="10"/>
  <c r="E215" i="10"/>
  <c r="E37" i="10"/>
  <c r="E182" i="10"/>
  <c r="E54" i="10"/>
  <c r="E152" i="10"/>
  <c r="E214" i="10"/>
  <c r="E86" i="10"/>
  <c r="E118" i="10"/>
  <c r="E121" i="10"/>
  <c r="E150" i="10"/>
  <c r="E151" i="10"/>
  <c r="E56" i="10"/>
  <c r="E87" i="10"/>
  <c r="E216" i="10"/>
  <c r="E120" i="10"/>
  <c r="E119" i="10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37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K24" i="9"/>
  <c r="J24" i="9"/>
  <c r="I24" i="9"/>
  <c r="H24" i="9"/>
  <c r="E12" i="9"/>
  <c r="K11" i="9"/>
  <c r="B12" i="9"/>
  <c r="D12" i="9"/>
  <c r="C12" i="9"/>
  <c r="E40" i="9" l="1"/>
  <c r="E39" i="9"/>
  <c r="E38" i="9"/>
  <c r="E51" i="9"/>
  <c r="E50" i="9"/>
  <c r="E48" i="9"/>
  <c r="E46" i="9"/>
  <c r="E45" i="9"/>
  <c r="E52" i="9"/>
  <c r="E49" i="9"/>
  <c r="E47" i="9"/>
  <c r="E44" i="9"/>
  <c r="E43" i="9"/>
  <c r="E42" i="9"/>
  <c r="E41" i="9"/>
  <c r="E37" i="9"/>
  <c r="C42" i="8"/>
  <c r="D42" i="8"/>
  <c r="F42" i="8" s="1"/>
  <c r="C38" i="8"/>
  <c r="D38" i="8"/>
  <c r="C39" i="8"/>
  <c r="D39" i="8"/>
  <c r="F39" i="8" s="1"/>
  <c r="C40" i="8"/>
  <c r="D40" i="8"/>
  <c r="F40" i="8" s="1"/>
  <c r="C41" i="8"/>
  <c r="D41" i="8"/>
  <c r="C43" i="8"/>
  <c r="D43" i="8"/>
  <c r="F43" i="8" s="1"/>
  <c r="C44" i="8"/>
  <c r="D44" i="8"/>
  <c r="C45" i="8"/>
  <c r="D45" i="8"/>
  <c r="C46" i="8"/>
  <c r="D46" i="8"/>
  <c r="C47" i="8"/>
  <c r="D47" i="8"/>
  <c r="F47" i="8" s="1"/>
  <c r="C48" i="8"/>
  <c r="D48" i="8"/>
  <c r="F48" i="8" s="1"/>
  <c r="C49" i="8"/>
  <c r="D49" i="8"/>
  <c r="F49" i="8" s="1"/>
  <c r="C50" i="8"/>
  <c r="D50" i="8"/>
  <c r="F50" i="8" s="1"/>
  <c r="C51" i="8"/>
  <c r="D51" i="8"/>
  <c r="C52" i="8"/>
  <c r="D52" i="8"/>
  <c r="C53" i="8"/>
  <c r="D53" i="8"/>
  <c r="C54" i="8"/>
  <c r="D54" i="8"/>
  <c r="C55" i="8"/>
  <c r="D55" i="8"/>
  <c r="F55" i="8" s="1"/>
  <c r="C56" i="8"/>
  <c r="D56" i="8"/>
  <c r="E56" i="8" s="1"/>
  <c r="G56" i="8" s="1"/>
  <c r="C57" i="8"/>
  <c r="D57" i="8"/>
  <c r="F57" i="8" s="1"/>
  <c r="C58" i="8"/>
  <c r="D58" i="8"/>
  <c r="F58" i="8" s="1"/>
  <c r="C59" i="8"/>
  <c r="D59" i="8"/>
  <c r="F59" i="8" s="1"/>
  <c r="C60" i="8"/>
  <c r="D60" i="8"/>
  <c r="C61" i="8"/>
  <c r="D61" i="8"/>
  <c r="C62" i="8"/>
  <c r="D62" i="8"/>
  <c r="E62" i="8" s="1"/>
  <c r="C63" i="8"/>
  <c r="D63" i="8"/>
  <c r="C64" i="8"/>
  <c r="D64" i="8"/>
  <c r="F64" i="8" s="1"/>
  <c r="C65" i="8"/>
  <c r="D65" i="8"/>
  <c r="F65" i="8" s="1"/>
  <c r="C66" i="8"/>
  <c r="D66" i="8"/>
  <c r="C67" i="8"/>
  <c r="D67" i="8"/>
  <c r="F67" i="8" s="1"/>
  <c r="C68" i="8"/>
  <c r="D68" i="8"/>
  <c r="C69" i="8"/>
  <c r="D69" i="8"/>
  <c r="C70" i="8"/>
  <c r="D70" i="8"/>
  <c r="C71" i="8"/>
  <c r="D71" i="8"/>
  <c r="F71" i="8" s="1"/>
  <c r="C72" i="8"/>
  <c r="D72" i="8"/>
  <c r="F72" i="8" s="1"/>
  <c r="C73" i="8"/>
  <c r="D73" i="8"/>
  <c r="C74" i="8"/>
  <c r="D74" i="8"/>
  <c r="F74" i="8" s="1"/>
  <c r="C75" i="8"/>
  <c r="D75" i="8"/>
  <c r="F75" i="8" s="1"/>
  <c r="C76" i="8"/>
  <c r="D76" i="8"/>
  <c r="C77" i="8"/>
  <c r="D77" i="8"/>
  <c r="C78" i="8"/>
  <c r="D78" i="8"/>
  <c r="E78" i="8" s="1"/>
  <c r="C79" i="8"/>
  <c r="D79" i="8"/>
  <c r="F79" i="8" s="1"/>
  <c r="C80" i="8"/>
  <c r="D80" i="8"/>
  <c r="C81" i="8"/>
  <c r="D81" i="8"/>
  <c r="F81" i="8" s="1"/>
  <c r="C82" i="8"/>
  <c r="D82" i="8"/>
  <c r="C83" i="8"/>
  <c r="D83" i="8"/>
  <c r="F83" i="8" s="1"/>
  <c r="C84" i="8"/>
  <c r="D84" i="8"/>
  <c r="F84" i="8" s="1"/>
  <c r="C85" i="8"/>
  <c r="D85" i="8"/>
  <c r="C86" i="8"/>
  <c r="D86" i="8"/>
  <c r="E86" i="8" s="1"/>
  <c r="G86" i="8" s="1"/>
  <c r="C87" i="8"/>
  <c r="D87" i="8"/>
  <c r="F87" i="8" s="1"/>
  <c r="C88" i="8"/>
  <c r="D88" i="8"/>
  <c r="E88" i="8" s="1"/>
  <c r="G88" i="8" s="1"/>
  <c r="C89" i="8"/>
  <c r="D89" i="8"/>
  <c r="F89" i="8" s="1"/>
  <c r="C90" i="8"/>
  <c r="D90" i="8"/>
  <c r="F90" i="8" s="1"/>
  <c r="C91" i="8"/>
  <c r="D91" i="8"/>
  <c r="F91" i="8" s="1"/>
  <c r="C92" i="8"/>
  <c r="D92" i="8"/>
  <c r="F92" i="8" s="1"/>
  <c r="C93" i="8"/>
  <c r="D93" i="8"/>
  <c r="C94" i="8"/>
  <c r="D94" i="8"/>
  <c r="F94" i="8" s="1"/>
  <c r="C95" i="8"/>
  <c r="D95" i="8"/>
  <c r="C96" i="8"/>
  <c r="D96" i="8"/>
  <c r="E96" i="8" s="1"/>
  <c r="G96" i="8" s="1"/>
  <c r="C97" i="8"/>
  <c r="D97" i="8"/>
  <c r="F97" i="8" s="1"/>
  <c r="C98" i="8"/>
  <c r="D98" i="8"/>
  <c r="C99" i="8"/>
  <c r="D99" i="8"/>
  <c r="C100" i="8"/>
  <c r="D100" i="8"/>
  <c r="C101" i="8"/>
  <c r="D101" i="8"/>
  <c r="C102" i="8"/>
  <c r="D102" i="8"/>
  <c r="F102" i="8" s="1"/>
  <c r="C103" i="8"/>
  <c r="D103" i="8"/>
  <c r="F103" i="8" s="1"/>
  <c r="C104" i="8"/>
  <c r="D104" i="8"/>
  <c r="F104" i="8" s="1"/>
  <c r="C105" i="8"/>
  <c r="D105" i="8"/>
  <c r="F105" i="8" s="1"/>
  <c r="C106" i="8"/>
  <c r="D106" i="8"/>
  <c r="F106" i="8" s="1"/>
  <c r="C107" i="8"/>
  <c r="D107" i="8"/>
  <c r="F107" i="8" s="1"/>
  <c r="C108" i="8"/>
  <c r="D108" i="8"/>
  <c r="F108" i="8" s="1"/>
  <c r="C109" i="8"/>
  <c r="D109" i="8"/>
  <c r="C110" i="8"/>
  <c r="D110" i="8"/>
  <c r="F110" i="8" s="1"/>
  <c r="C111" i="8"/>
  <c r="D111" i="8"/>
  <c r="F111" i="8" s="1"/>
  <c r="C112" i="8"/>
  <c r="D112" i="8"/>
  <c r="F112" i="8" s="1"/>
  <c r="C113" i="8"/>
  <c r="D113" i="8"/>
  <c r="F113" i="8" s="1"/>
  <c r="C114" i="8"/>
  <c r="D114" i="8"/>
  <c r="E114" i="8" s="1"/>
  <c r="G114" i="8" s="1"/>
  <c r="C115" i="8"/>
  <c r="D115" i="8"/>
  <c r="E115" i="8" s="1"/>
  <c r="G115" i="8" s="1"/>
  <c r="C116" i="8"/>
  <c r="D116" i="8"/>
  <c r="F116" i="8" s="1"/>
  <c r="C117" i="8"/>
  <c r="D117" i="8"/>
  <c r="C118" i="8"/>
  <c r="D118" i="8"/>
  <c r="C119" i="8"/>
  <c r="D119" i="8"/>
  <c r="F119" i="8" s="1"/>
  <c r="C120" i="8"/>
  <c r="D120" i="8"/>
  <c r="F120" i="8" s="1"/>
  <c r="C121" i="8"/>
  <c r="D121" i="8"/>
  <c r="F121" i="8" s="1"/>
  <c r="C122" i="8"/>
  <c r="D122" i="8"/>
  <c r="F122" i="8" s="1"/>
  <c r="C123" i="8"/>
  <c r="D123" i="8"/>
  <c r="F123" i="8" s="1"/>
  <c r="C124" i="8"/>
  <c r="D124" i="8"/>
  <c r="F124" i="8" s="1"/>
  <c r="C125" i="8"/>
  <c r="D125" i="8"/>
  <c r="C126" i="8"/>
  <c r="D126" i="8"/>
  <c r="F126" i="8" s="1"/>
  <c r="C127" i="8"/>
  <c r="D127" i="8"/>
  <c r="F127" i="8" s="1"/>
  <c r="C128" i="8"/>
  <c r="D128" i="8"/>
  <c r="C129" i="8"/>
  <c r="D129" i="8"/>
  <c r="F129" i="8" s="1"/>
  <c r="C130" i="8"/>
  <c r="D130" i="8"/>
  <c r="C131" i="8"/>
  <c r="D131" i="8"/>
  <c r="F131" i="8" s="1"/>
  <c r="C132" i="8"/>
  <c r="D132" i="8"/>
  <c r="F132" i="8" s="1"/>
  <c r="C133" i="8"/>
  <c r="D133" i="8"/>
  <c r="C134" i="8"/>
  <c r="D134" i="8"/>
  <c r="C135" i="8"/>
  <c r="D135" i="8"/>
  <c r="F135" i="8" s="1"/>
  <c r="C136" i="8"/>
  <c r="D136" i="8"/>
  <c r="C137" i="8"/>
  <c r="D137" i="8"/>
  <c r="F137" i="8" s="1"/>
  <c r="C138" i="8"/>
  <c r="D138" i="8"/>
  <c r="F138" i="8" s="1"/>
  <c r="C139" i="8"/>
  <c r="D139" i="8"/>
  <c r="F139" i="8" s="1"/>
  <c r="C140" i="8"/>
  <c r="D140" i="8"/>
  <c r="F140" i="8" s="1"/>
  <c r="C141" i="8"/>
  <c r="D141" i="8"/>
  <c r="E141" i="8" s="1"/>
  <c r="C142" i="8"/>
  <c r="D142" i="8"/>
  <c r="F142" i="8" s="1"/>
  <c r="C143" i="8"/>
  <c r="D143" i="8"/>
  <c r="F143" i="8" s="1"/>
  <c r="C144" i="8"/>
  <c r="D144" i="8"/>
  <c r="F144" i="8" s="1"/>
  <c r="C145" i="8"/>
  <c r="D145" i="8"/>
  <c r="F145" i="8" s="1"/>
  <c r="C146" i="8"/>
  <c r="D146" i="8"/>
  <c r="C147" i="8"/>
  <c r="D147" i="8"/>
  <c r="F147" i="8" s="1"/>
  <c r="C148" i="8"/>
  <c r="D148" i="8"/>
  <c r="C149" i="8"/>
  <c r="D149" i="8"/>
  <c r="C150" i="8"/>
  <c r="D150" i="8"/>
  <c r="F150" i="8" s="1"/>
  <c r="C151" i="8"/>
  <c r="D151" i="8"/>
  <c r="F151" i="8" s="1"/>
  <c r="C152" i="8"/>
  <c r="D152" i="8"/>
  <c r="F152" i="8" s="1"/>
  <c r="C153" i="8"/>
  <c r="D153" i="8"/>
  <c r="F153" i="8" s="1"/>
  <c r="C154" i="8"/>
  <c r="D154" i="8"/>
  <c r="F154" i="8" s="1"/>
  <c r="C155" i="8"/>
  <c r="D155" i="8"/>
  <c r="F155" i="8" s="1"/>
  <c r="C156" i="8"/>
  <c r="D156" i="8"/>
  <c r="F156" i="8" s="1"/>
  <c r="C157" i="8"/>
  <c r="D157" i="8"/>
  <c r="E157" i="8" s="1"/>
  <c r="C158" i="8"/>
  <c r="D158" i="8"/>
  <c r="F158" i="8" s="1"/>
  <c r="C159" i="8"/>
  <c r="D159" i="8"/>
  <c r="F159" i="8" s="1"/>
  <c r="C160" i="8"/>
  <c r="D160" i="8"/>
  <c r="F160" i="8" s="1"/>
  <c r="C161" i="8"/>
  <c r="D161" i="8"/>
  <c r="F161" i="8" s="1"/>
  <c r="C162" i="8"/>
  <c r="D162" i="8"/>
  <c r="E162" i="8" s="1"/>
  <c r="G162" i="8" s="1"/>
  <c r="C163" i="8"/>
  <c r="D163" i="8"/>
  <c r="E163" i="8" s="1"/>
  <c r="G163" i="8" s="1"/>
  <c r="C164" i="8"/>
  <c r="D164" i="8"/>
  <c r="F164" i="8" s="1"/>
  <c r="C165" i="8"/>
  <c r="D165" i="8"/>
  <c r="C166" i="8"/>
  <c r="D166" i="8"/>
  <c r="F166" i="8" s="1"/>
  <c r="C167" i="8"/>
  <c r="D167" i="8"/>
  <c r="F167" i="8" s="1"/>
  <c r="C168" i="8"/>
  <c r="D168" i="8"/>
  <c r="F168" i="8" s="1"/>
  <c r="C169" i="8"/>
  <c r="D169" i="8"/>
  <c r="F169" i="8" s="1"/>
  <c r="C170" i="8"/>
  <c r="D170" i="8"/>
  <c r="F170" i="8" s="1"/>
  <c r="C171" i="8"/>
  <c r="D171" i="8"/>
  <c r="F171" i="8" s="1"/>
  <c r="C172" i="8"/>
  <c r="D172" i="8"/>
  <c r="C173" i="8"/>
  <c r="D173" i="8"/>
  <c r="C174" i="8"/>
  <c r="D174" i="8"/>
  <c r="F174" i="8" s="1"/>
  <c r="C175" i="8"/>
  <c r="D175" i="8"/>
  <c r="F175" i="8" s="1"/>
  <c r="C176" i="8"/>
  <c r="D176" i="8"/>
  <c r="F176" i="8" s="1"/>
  <c r="C177" i="8"/>
  <c r="D177" i="8"/>
  <c r="F177" i="8" s="1"/>
  <c r="C178" i="8"/>
  <c r="D178" i="8"/>
  <c r="F178" i="8" s="1"/>
  <c r="C179" i="8"/>
  <c r="D179" i="8"/>
  <c r="F179" i="8" s="1"/>
  <c r="C180" i="8"/>
  <c r="D180" i="8"/>
  <c r="F180" i="8" s="1"/>
  <c r="C181" i="8"/>
  <c r="D181" i="8"/>
  <c r="C182" i="8"/>
  <c r="D182" i="8"/>
  <c r="C183" i="8"/>
  <c r="D183" i="8"/>
  <c r="F183" i="8" s="1"/>
  <c r="C184" i="8"/>
  <c r="D184" i="8"/>
  <c r="E184" i="8" s="1"/>
  <c r="G184" i="8" s="1"/>
  <c r="C185" i="8"/>
  <c r="D185" i="8"/>
  <c r="F185" i="8" s="1"/>
  <c r="C186" i="8"/>
  <c r="D186" i="8"/>
  <c r="F186" i="8" s="1"/>
  <c r="C187" i="8"/>
  <c r="D187" i="8"/>
  <c r="F187" i="8" s="1"/>
  <c r="C188" i="8"/>
  <c r="D188" i="8"/>
  <c r="F188" i="8" s="1"/>
  <c r="C189" i="8"/>
  <c r="D189" i="8"/>
  <c r="C190" i="8"/>
  <c r="D190" i="8"/>
  <c r="F190" i="8" s="1"/>
  <c r="C191" i="8"/>
  <c r="D191" i="8"/>
  <c r="F191" i="8" s="1"/>
  <c r="C192" i="8"/>
  <c r="D192" i="8"/>
  <c r="F192" i="8" s="1"/>
  <c r="C193" i="8"/>
  <c r="D193" i="8"/>
  <c r="F193" i="8" s="1"/>
  <c r="C194" i="8"/>
  <c r="D194" i="8"/>
  <c r="F194" i="8" s="1"/>
  <c r="C195" i="8"/>
  <c r="D195" i="8"/>
  <c r="F195" i="8" s="1"/>
  <c r="C196" i="8"/>
  <c r="D196" i="8"/>
  <c r="F196" i="8" s="1"/>
  <c r="C197" i="8"/>
  <c r="D197" i="8"/>
  <c r="C198" i="8"/>
  <c r="D198" i="8"/>
  <c r="F198" i="8" s="1"/>
  <c r="C199" i="8"/>
  <c r="D199" i="8"/>
  <c r="F199" i="8" s="1"/>
  <c r="C200" i="8"/>
  <c r="D200" i="8"/>
  <c r="F200" i="8" s="1"/>
  <c r="C201" i="8"/>
  <c r="D201" i="8"/>
  <c r="F201" i="8" s="1"/>
  <c r="C202" i="8"/>
  <c r="D202" i="8"/>
  <c r="F202" i="8" s="1"/>
  <c r="C203" i="8"/>
  <c r="D203" i="8"/>
  <c r="F203" i="8" s="1"/>
  <c r="C204" i="8"/>
  <c r="D204" i="8"/>
  <c r="F204" i="8" s="1"/>
  <c r="C205" i="8"/>
  <c r="D205" i="8"/>
  <c r="C206" i="8"/>
  <c r="D206" i="8"/>
  <c r="F206" i="8" s="1"/>
  <c r="C207" i="8"/>
  <c r="D207" i="8"/>
  <c r="F207" i="8" s="1"/>
  <c r="C208" i="8"/>
  <c r="D208" i="8"/>
  <c r="F208" i="8" s="1"/>
  <c r="C209" i="8"/>
  <c r="D209" i="8"/>
  <c r="F209" i="8" s="1"/>
  <c r="C210" i="8"/>
  <c r="D210" i="8"/>
  <c r="F210" i="8" s="1"/>
  <c r="C211" i="8"/>
  <c r="D211" i="8"/>
  <c r="F211" i="8" s="1"/>
  <c r="C212" i="8"/>
  <c r="D212" i="8"/>
  <c r="F212" i="8" s="1"/>
  <c r="C213" i="8"/>
  <c r="D213" i="8"/>
  <c r="F213" i="8" s="1"/>
  <c r="C214" i="8"/>
  <c r="D214" i="8"/>
  <c r="F214" i="8" s="1"/>
  <c r="C215" i="8"/>
  <c r="D215" i="8"/>
  <c r="F215" i="8" s="1"/>
  <c r="C216" i="8"/>
  <c r="D216" i="8"/>
  <c r="F216" i="8" s="1"/>
  <c r="C217" i="8"/>
  <c r="D217" i="8"/>
  <c r="F217" i="8" s="1"/>
  <c r="C218" i="8"/>
  <c r="D218" i="8"/>
  <c r="F218" i="8" s="1"/>
  <c r="C219" i="8"/>
  <c r="D219" i="8"/>
  <c r="F219" i="8" s="1"/>
  <c r="C220" i="8"/>
  <c r="D220" i="8"/>
  <c r="F220" i="8" s="1"/>
  <c r="C221" i="8"/>
  <c r="D221" i="8"/>
  <c r="C222" i="8"/>
  <c r="D222" i="8"/>
  <c r="F222" i="8" s="1"/>
  <c r="C223" i="8"/>
  <c r="D223" i="8"/>
  <c r="F223" i="8" s="1"/>
  <c r="C224" i="8"/>
  <c r="D224" i="8"/>
  <c r="F224" i="8" s="1"/>
  <c r="C225" i="8"/>
  <c r="D225" i="8"/>
  <c r="F225" i="8" s="1"/>
  <c r="C226" i="8"/>
  <c r="D226" i="8"/>
  <c r="C227" i="8"/>
  <c r="D227" i="8"/>
  <c r="E227" i="8" s="1"/>
  <c r="G227" i="8" s="1"/>
  <c r="C228" i="8"/>
  <c r="D228" i="8"/>
  <c r="F228" i="8" s="1"/>
  <c r="C229" i="8"/>
  <c r="D229" i="8"/>
  <c r="F229" i="8" s="1"/>
  <c r="C230" i="8"/>
  <c r="D230" i="8"/>
  <c r="F230" i="8" s="1"/>
  <c r="C231" i="8"/>
  <c r="D231" i="8"/>
  <c r="F231" i="8" s="1"/>
  <c r="C232" i="8"/>
  <c r="D232" i="8"/>
  <c r="F232" i="8" s="1"/>
  <c r="C233" i="8"/>
  <c r="D233" i="8"/>
  <c r="F233" i="8" s="1"/>
  <c r="C234" i="8"/>
  <c r="D234" i="8"/>
  <c r="F234" i="8" s="1"/>
  <c r="C235" i="8"/>
  <c r="D235" i="8"/>
  <c r="F235" i="8" s="1"/>
  <c r="C236" i="8"/>
  <c r="D236" i="8"/>
  <c r="F236" i="8" s="1"/>
  <c r="C237" i="8"/>
  <c r="D237" i="8"/>
  <c r="C238" i="8"/>
  <c r="D238" i="8"/>
  <c r="F238" i="8" s="1"/>
  <c r="C239" i="8"/>
  <c r="D239" i="8"/>
  <c r="F239" i="8" s="1"/>
  <c r="C240" i="8"/>
  <c r="D240" i="8"/>
  <c r="E240" i="8" s="1"/>
  <c r="G240" i="8" s="1"/>
  <c r="C241" i="8"/>
  <c r="D241" i="8"/>
  <c r="F241" i="8" s="1"/>
  <c r="C242" i="8"/>
  <c r="D242" i="8"/>
  <c r="F242" i="8" s="1"/>
  <c r="C243" i="8"/>
  <c r="D243" i="8"/>
  <c r="F243" i="8" s="1"/>
  <c r="C244" i="8"/>
  <c r="D244" i="8"/>
  <c r="F244" i="8" s="1"/>
  <c r="C245" i="8"/>
  <c r="D245" i="8"/>
  <c r="F245" i="8" s="1"/>
  <c r="C37" i="8"/>
  <c r="E44" i="8" l="1"/>
  <c r="G44" i="8" s="1"/>
  <c r="E172" i="8"/>
  <c r="G172" i="8" s="1"/>
  <c r="E73" i="8"/>
  <c r="E197" i="8"/>
  <c r="G197" i="8" s="1"/>
  <c r="E181" i="8"/>
  <c r="E101" i="8"/>
  <c r="E53" i="8"/>
  <c r="E51" i="8"/>
  <c r="G51" i="8" s="1"/>
  <c r="E95" i="8"/>
  <c r="G95" i="8" s="1"/>
  <c r="E63" i="8"/>
  <c r="G63" i="8" s="1"/>
  <c r="E40" i="8"/>
  <c r="E41" i="8"/>
  <c r="G41" i="8" s="1"/>
  <c r="E226" i="8"/>
  <c r="G226" i="8" s="1"/>
  <c r="E54" i="8"/>
  <c r="G54" i="8" s="1"/>
  <c r="E38" i="8"/>
  <c r="G38" i="8" s="1"/>
  <c r="E148" i="8"/>
  <c r="G148" i="8" s="1"/>
  <c r="E52" i="8"/>
  <c r="G52" i="8" s="1"/>
  <c r="E213" i="8"/>
  <c r="E156" i="8"/>
  <c r="G156" i="8" s="1"/>
  <c r="F226" i="8"/>
  <c r="E152" i="8"/>
  <c r="G152" i="8" s="1"/>
  <c r="E188" i="8"/>
  <c r="G188" i="8" s="1"/>
  <c r="E204" i="8"/>
  <c r="G204" i="8" s="1"/>
  <c r="F114" i="8"/>
  <c r="H114" i="8" s="1"/>
  <c r="E109" i="8"/>
  <c r="G109" i="8" s="1"/>
  <c r="E47" i="8"/>
  <c r="E61" i="8"/>
  <c r="G61" i="8" s="1"/>
  <c r="E46" i="8"/>
  <c r="G46" i="8" s="1"/>
  <c r="F227" i="8"/>
  <c r="F197" i="8"/>
  <c r="H197" i="8" s="1"/>
  <c r="E76" i="8"/>
  <c r="G76" i="8" s="1"/>
  <c r="E60" i="8"/>
  <c r="G60" i="8" s="1"/>
  <c r="E45" i="8"/>
  <c r="G45" i="8" s="1"/>
  <c r="E134" i="8"/>
  <c r="G134" i="8" s="1"/>
  <c r="E118" i="8"/>
  <c r="G118" i="8" s="1"/>
  <c r="E70" i="8"/>
  <c r="G70" i="8" s="1"/>
  <c r="F54" i="8"/>
  <c r="E100" i="8"/>
  <c r="G100" i="8" s="1"/>
  <c r="E130" i="8"/>
  <c r="G130" i="8" s="1"/>
  <c r="E68" i="8"/>
  <c r="G68" i="8" s="1"/>
  <c r="E242" i="8"/>
  <c r="E82" i="8"/>
  <c r="G82" i="8" s="1"/>
  <c r="E66" i="8"/>
  <c r="G66" i="8" s="1"/>
  <c r="E64" i="8"/>
  <c r="G64" i="8" s="1"/>
  <c r="E208" i="8"/>
  <c r="G208" i="8" s="1"/>
  <c r="E179" i="8"/>
  <c r="F148" i="8"/>
  <c r="E166" i="8"/>
  <c r="E164" i="8"/>
  <c r="G164" i="8" s="1"/>
  <c r="F60" i="8"/>
  <c r="E79" i="8"/>
  <c r="F51" i="8"/>
  <c r="H51" i="8" s="1"/>
  <c r="F46" i="8"/>
  <c r="E139" i="8"/>
  <c r="G139" i="8" s="1"/>
  <c r="E124" i="8"/>
  <c r="G124" i="8" s="1"/>
  <c r="E111" i="8"/>
  <c r="G111" i="8" s="1"/>
  <c r="F163" i="8"/>
  <c r="H163" i="8" s="1"/>
  <c r="F95" i="8"/>
  <c r="H95" i="8" s="1"/>
  <c r="F82" i="8"/>
  <c r="F44" i="8"/>
  <c r="H44" i="8" s="1"/>
  <c r="E232" i="8"/>
  <c r="E176" i="8"/>
  <c r="G176" i="8" s="1"/>
  <c r="E216" i="8"/>
  <c r="F52" i="8"/>
  <c r="H52" i="8" s="1"/>
  <c r="F41" i="8"/>
  <c r="E230" i="8"/>
  <c r="E243" i="8"/>
  <c r="E147" i="8"/>
  <c r="F118" i="8"/>
  <c r="E229" i="8"/>
  <c r="F63" i="8"/>
  <c r="E104" i="8"/>
  <c r="F240" i="8"/>
  <c r="E145" i="8"/>
  <c r="G145" i="8" s="1"/>
  <c r="E131" i="8"/>
  <c r="E198" i="8"/>
  <c r="G198" i="8" s="1"/>
  <c r="F62" i="8"/>
  <c r="E144" i="8"/>
  <c r="G144" i="8" s="1"/>
  <c r="E116" i="8"/>
  <c r="G116" i="8" s="1"/>
  <c r="E102" i="8"/>
  <c r="E196" i="8"/>
  <c r="G196" i="8" s="1"/>
  <c r="F38" i="8"/>
  <c r="H38" i="8" s="1"/>
  <c r="E194" i="8"/>
  <c r="E42" i="8"/>
  <c r="G42" i="8" s="1"/>
  <c r="E108" i="8"/>
  <c r="G108" i="8" s="1"/>
  <c r="H108" i="8" s="1"/>
  <c r="E67" i="8"/>
  <c r="E80" i="8"/>
  <c r="G80" i="8" s="1"/>
  <c r="F66" i="8"/>
  <c r="E160" i="8"/>
  <c r="G160" i="8" s="1"/>
  <c r="E150" i="8"/>
  <c r="G150" i="8" s="1"/>
  <c r="E133" i="8"/>
  <c r="G133" i="8" s="1"/>
  <c r="E92" i="8"/>
  <c r="G92" i="8" s="1"/>
  <c r="E43" i="8"/>
  <c r="G43" i="8" s="1"/>
  <c r="E200" i="8"/>
  <c r="E212" i="8"/>
  <c r="G212" i="8" s="1"/>
  <c r="E132" i="8"/>
  <c r="G132" i="8" s="1"/>
  <c r="E77" i="8"/>
  <c r="G77" i="8" s="1"/>
  <c r="E211" i="8"/>
  <c r="G211" i="8" s="1"/>
  <c r="E117" i="8"/>
  <c r="G117" i="8" s="1"/>
  <c r="F76" i="8"/>
  <c r="E185" i="8"/>
  <c r="G185" i="8" s="1"/>
  <c r="E222" i="8"/>
  <c r="G222" i="8" s="1"/>
  <c r="E183" i="8"/>
  <c r="G183" i="8" s="1"/>
  <c r="E170" i="8"/>
  <c r="G170" i="8" s="1"/>
  <c r="E89" i="8"/>
  <c r="G89" i="8" s="1"/>
  <c r="E138" i="8"/>
  <c r="G138" i="8" s="1"/>
  <c r="E182" i="8"/>
  <c r="G182" i="8" s="1"/>
  <c r="E236" i="8"/>
  <c r="G236" i="8" s="1"/>
  <c r="E220" i="8"/>
  <c r="G220" i="8" s="1"/>
  <c r="E99" i="8"/>
  <c r="G99" i="8" s="1"/>
  <c r="E123" i="8"/>
  <c r="G123" i="8" s="1"/>
  <c r="E238" i="8"/>
  <c r="G238" i="8" s="1"/>
  <c r="E210" i="8"/>
  <c r="E195" i="8"/>
  <c r="G195" i="8" s="1"/>
  <c r="E205" i="8"/>
  <c r="G205" i="8" s="1"/>
  <c r="E72" i="8"/>
  <c r="E192" i="8"/>
  <c r="G192" i="8" s="1"/>
  <c r="E48" i="8"/>
  <c r="G48" i="8" s="1"/>
  <c r="E84" i="8"/>
  <c r="E55" i="8"/>
  <c r="G55" i="8" s="1"/>
  <c r="E140" i="8"/>
  <c r="G140" i="8" s="1"/>
  <c r="E90" i="8"/>
  <c r="G90" i="8" s="1"/>
  <c r="E186" i="8"/>
  <c r="G186" i="8" s="1"/>
  <c r="F162" i="8"/>
  <c r="H162" i="8" s="1"/>
  <c r="E65" i="8"/>
  <c r="G65" i="8" s="1"/>
  <c r="E91" i="8"/>
  <c r="G91" i="8" s="1"/>
  <c r="E228" i="8"/>
  <c r="G228" i="8" s="1"/>
  <c r="F184" i="8"/>
  <c r="H184" i="8" s="1"/>
  <c r="F172" i="8"/>
  <c r="H172" i="8" s="1"/>
  <c r="E112" i="8"/>
  <c r="G112" i="8" s="1"/>
  <c r="F99" i="8"/>
  <c r="E136" i="8"/>
  <c r="G136" i="8" s="1"/>
  <c r="E98" i="8"/>
  <c r="G98" i="8" s="1"/>
  <c r="E85" i="8"/>
  <c r="G85" i="8" s="1"/>
  <c r="E74" i="8"/>
  <c r="G74" i="8" s="1"/>
  <c r="E121" i="8"/>
  <c r="G121" i="8" s="1"/>
  <c r="E214" i="8"/>
  <c r="G214" i="8" s="1"/>
  <c r="E245" i="8"/>
  <c r="G245" i="8" s="1"/>
  <c r="E159" i="8"/>
  <c r="G159" i="8" s="1"/>
  <c r="E244" i="8"/>
  <c r="G244" i="8" s="1"/>
  <c r="E203" i="8"/>
  <c r="G203" i="8" s="1"/>
  <c r="E146" i="8"/>
  <c r="G146" i="8" s="1"/>
  <c r="E120" i="8"/>
  <c r="E224" i="8"/>
  <c r="G224" i="8" s="1"/>
  <c r="E180" i="8"/>
  <c r="G180" i="8" s="1"/>
  <c r="E168" i="8"/>
  <c r="G168" i="8" s="1"/>
  <c r="E83" i="8"/>
  <c r="E50" i="8"/>
  <c r="E187" i="8"/>
  <c r="G187" i="8" s="1"/>
  <c r="E234" i="8"/>
  <c r="G234" i="8" s="1"/>
  <c r="E167" i="8"/>
  <c r="G167" i="8" s="1"/>
  <c r="E49" i="8"/>
  <c r="G49" i="8" s="1"/>
  <c r="E59" i="8"/>
  <c r="G59" i="8" s="1"/>
  <c r="E39" i="8"/>
  <c r="G39" i="8" s="1"/>
  <c r="E106" i="8"/>
  <c r="G106" i="8" s="1"/>
  <c r="H106" i="8" s="1"/>
  <c r="E241" i="8"/>
  <c r="G241" i="8" s="1"/>
  <c r="E155" i="8"/>
  <c r="G155" i="8" s="1"/>
  <c r="E178" i="8"/>
  <c r="G178" i="8" s="1"/>
  <c r="E105" i="8"/>
  <c r="G105" i="8" s="1"/>
  <c r="E221" i="8"/>
  <c r="G221" i="8" s="1"/>
  <c r="E154" i="8"/>
  <c r="G154" i="8" s="1"/>
  <c r="E128" i="8"/>
  <c r="G128" i="8" s="1"/>
  <c r="F56" i="8"/>
  <c r="E158" i="8"/>
  <c r="G158" i="8" s="1"/>
  <c r="F130" i="8"/>
  <c r="F100" i="8"/>
  <c r="E217" i="8"/>
  <c r="E165" i="8"/>
  <c r="G165" i="8" s="1"/>
  <c r="E119" i="8"/>
  <c r="G119" i="8" s="1"/>
  <c r="E110" i="8"/>
  <c r="G110" i="8" s="1"/>
  <c r="E129" i="8"/>
  <c r="G129" i="8" s="1"/>
  <c r="E81" i="8"/>
  <c r="G81" i="8" s="1"/>
  <c r="E71" i="8"/>
  <c r="G71" i="8" s="1"/>
  <c r="E193" i="8"/>
  <c r="G193" i="8" s="1"/>
  <c r="F182" i="8"/>
  <c r="E137" i="8"/>
  <c r="G137" i="8" s="1"/>
  <c r="F128" i="8"/>
  <c r="F80" i="8"/>
  <c r="F70" i="8"/>
  <c r="H70" i="8" s="1"/>
  <c r="E235" i="8"/>
  <c r="G235" i="8" s="1"/>
  <c r="E174" i="8"/>
  <c r="G174" i="8" s="1"/>
  <c r="E175" i="8"/>
  <c r="G175" i="8" s="1"/>
  <c r="E209" i="8"/>
  <c r="G209" i="8" s="1"/>
  <c r="E173" i="8"/>
  <c r="G173" i="8" s="1"/>
  <c r="F146" i="8"/>
  <c r="H146" i="8" s="1"/>
  <c r="F136" i="8"/>
  <c r="H136" i="8" s="1"/>
  <c r="F98" i="8"/>
  <c r="H98" i="8" s="1"/>
  <c r="F88" i="8"/>
  <c r="H88" i="8" s="1"/>
  <c r="E69" i="8"/>
  <c r="G69" i="8" s="1"/>
  <c r="E199" i="8"/>
  <c r="G199" i="8" s="1"/>
  <c r="E191" i="8"/>
  <c r="E127" i="8"/>
  <c r="G127" i="8" s="1"/>
  <c r="E107" i="8"/>
  <c r="G107" i="8" s="1"/>
  <c r="E153" i="8"/>
  <c r="G153" i="8" s="1"/>
  <c r="F68" i="8"/>
  <c r="E231" i="8"/>
  <c r="G231" i="8" s="1"/>
  <c r="E190" i="8"/>
  <c r="E135" i="8"/>
  <c r="G135" i="8" s="1"/>
  <c r="E126" i="8"/>
  <c r="G126" i="8" s="1"/>
  <c r="E97" i="8"/>
  <c r="G97" i="8" s="1"/>
  <c r="E87" i="8"/>
  <c r="G87" i="8" s="1"/>
  <c r="F78" i="8"/>
  <c r="F134" i="8"/>
  <c r="F115" i="8"/>
  <c r="F96" i="8"/>
  <c r="F86" i="8"/>
  <c r="H86" i="8" s="1"/>
  <c r="E207" i="8"/>
  <c r="G207" i="8" s="1"/>
  <c r="E189" i="8"/>
  <c r="G189" i="8" s="1"/>
  <c r="E171" i="8"/>
  <c r="G171" i="8" s="1"/>
  <c r="E125" i="8"/>
  <c r="G125" i="8" s="1"/>
  <c r="E223" i="8"/>
  <c r="G223" i="8" s="1"/>
  <c r="E206" i="8"/>
  <c r="G206" i="8" s="1"/>
  <c r="E58" i="8"/>
  <c r="G58" i="8" s="1"/>
  <c r="E218" i="8"/>
  <c r="G218" i="8" s="1"/>
  <c r="E57" i="8"/>
  <c r="G57" i="8" s="1"/>
  <c r="E233" i="8"/>
  <c r="E239" i="8"/>
  <c r="G239" i="8" s="1"/>
  <c r="E169" i="8"/>
  <c r="G169" i="8" s="1"/>
  <c r="E151" i="8"/>
  <c r="G151" i="8" s="1"/>
  <c r="E202" i="8"/>
  <c r="G202" i="8" s="1"/>
  <c r="E161" i="8"/>
  <c r="G161" i="8" s="1"/>
  <c r="E143" i="8"/>
  <c r="G143" i="8" s="1"/>
  <c r="E177" i="8"/>
  <c r="G177" i="8" s="1"/>
  <c r="E219" i="8"/>
  <c r="G219" i="8" s="1"/>
  <c r="E225" i="8"/>
  <c r="G225" i="8" s="1"/>
  <c r="E142" i="8"/>
  <c r="G142" i="8" s="1"/>
  <c r="E103" i="8"/>
  <c r="G103" i="8" s="1"/>
  <c r="E94" i="8"/>
  <c r="G94" i="8" s="1"/>
  <c r="E75" i="8"/>
  <c r="G75" i="8" s="1"/>
  <c r="E201" i="8"/>
  <c r="G201" i="8" s="1"/>
  <c r="E237" i="8"/>
  <c r="G237" i="8" s="1"/>
  <c r="E122" i="8"/>
  <c r="G122" i="8" s="1"/>
  <c r="E113" i="8"/>
  <c r="G113" i="8" s="1"/>
  <c r="E93" i="8"/>
  <c r="G93" i="8" s="1"/>
  <c r="E149" i="8"/>
  <c r="G149" i="8" s="1"/>
  <c r="E215" i="8"/>
  <c r="G215" i="8" s="1"/>
  <c r="F73" i="8"/>
  <c r="G73" i="8"/>
  <c r="G53" i="8"/>
  <c r="G62" i="8"/>
  <c r="H62" i="8" s="1"/>
  <c r="G181" i="8"/>
  <c r="G157" i="8"/>
  <c r="H157" i="8" s="1"/>
  <c r="G101" i="8"/>
  <c r="G78" i="8"/>
  <c r="H78" i="8" s="1"/>
  <c r="G141" i="8"/>
  <c r="H141" i="8" s="1"/>
  <c r="F181" i="8"/>
  <c r="H181" i="8" s="1"/>
  <c r="F165" i="8"/>
  <c r="F149" i="8"/>
  <c r="F133" i="8"/>
  <c r="F117" i="8"/>
  <c r="H117" i="8" s="1"/>
  <c r="F101" i="8"/>
  <c r="F85" i="8"/>
  <c r="H85" i="8" s="1"/>
  <c r="F69" i="8"/>
  <c r="F53" i="8"/>
  <c r="F237" i="8"/>
  <c r="F221" i="8"/>
  <c r="F205" i="8"/>
  <c r="F189" i="8"/>
  <c r="F173" i="8"/>
  <c r="F157" i="8"/>
  <c r="F141" i="8"/>
  <c r="F125" i="8"/>
  <c r="F109" i="8"/>
  <c r="F93" i="8"/>
  <c r="F77" i="8"/>
  <c r="F61" i="8"/>
  <c r="F45" i="8"/>
  <c r="H56" i="8"/>
  <c r="H103" i="8"/>
  <c r="H100" i="8"/>
  <c r="H119" i="8"/>
  <c r="H156" i="8"/>
  <c r="H130" i="8"/>
  <c r="H208" i="8"/>
  <c r="H57" i="8"/>
  <c r="H182" i="8"/>
  <c r="H222" i="8"/>
  <c r="H236" i="8"/>
  <c r="H54" i="8"/>
  <c r="H118" i="8"/>
  <c r="H115" i="8"/>
  <c r="H63" i="8"/>
  <c r="H240" i="8"/>
  <c r="H71" i="8"/>
  <c r="H96" i="8"/>
  <c r="H68" i="8"/>
  <c r="H93" i="8"/>
  <c r="H74" i="8"/>
  <c r="H148" i="8"/>
  <c r="H231" i="8"/>
  <c r="H245" i="8"/>
  <c r="H234" i="8"/>
  <c r="H244" i="8"/>
  <c r="H239" i="8"/>
  <c r="H226" i="8"/>
  <c r="H205" i="8"/>
  <c r="H227" i="8"/>
  <c r="H237" i="8"/>
  <c r="H43" i="8" l="1"/>
  <c r="H111" i="8"/>
  <c r="H152" i="8"/>
  <c r="H139" i="8"/>
  <c r="H188" i="8"/>
  <c r="H41" i="8"/>
  <c r="H46" i="8"/>
  <c r="H101" i="8"/>
  <c r="H186" i="8"/>
  <c r="H76" i="8"/>
  <c r="H48" i="8"/>
  <c r="H164" i="8"/>
  <c r="H171" i="8"/>
  <c r="H206" i="8"/>
  <c r="H127" i="8"/>
  <c r="H105" i="8"/>
  <c r="H143" i="8"/>
  <c r="H45" i="8"/>
  <c r="H154" i="8"/>
  <c r="H155" i="8"/>
  <c r="H173" i="8"/>
  <c r="H112" i="8"/>
  <c r="H221" i="8"/>
  <c r="H59" i="8"/>
  <c r="H92" i="8"/>
  <c r="H175" i="8"/>
  <c r="H60" i="8"/>
  <c r="H125" i="8"/>
  <c r="H211" i="8"/>
  <c r="H133" i="8"/>
  <c r="H187" i="8"/>
  <c r="H212" i="8"/>
  <c r="H65" i="8"/>
  <c r="H223" i="8"/>
  <c r="H140" i="8"/>
  <c r="H77" i="8"/>
  <c r="H134" i="8"/>
  <c r="H169" i="8"/>
  <c r="H90" i="8"/>
  <c r="H209" i="8"/>
  <c r="H124" i="8"/>
  <c r="H132" i="8"/>
  <c r="H174" i="8"/>
  <c r="H91" i="8"/>
  <c r="H178" i="8"/>
  <c r="H202" i="8"/>
  <c r="H151" i="8"/>
  <c r="H167" i="8"/>
  <c r="H235" i="8"/>
  <c r="H218" i="8"/>
  <c r="H55" i="8"/>
  <c r="H39" i="8"/>
  <c r="H49" i="8"/>
  <c r="H58" i="8"/>
  <c r="H128" i="8"/>
  <c r="H150" i="8"/>
  <c r="H204" i="8"/>
  <c r="H69" i="8"/>
  <c r="H61" i="8"/>
  <c r="H109" i="8"/>
  <c r="H192" i="8"/>
  <c r="H176" i="8"/>
  <c r="H80" i="8"/>
  <c r="H160" i="8"/>
  <c r="G40" i="8"/>
  <c r="H40" i="8" s="1"/>
  <c r="G213" i="8"/>
  <c r="H213" i="8" s="1"/>
  <c r="G242" i="8"/>
  <c r="G47" i="8"/>
  <c r="H47" i="8" s="1"/>
  <c r="G179" i="8"/>
  <c r="H179" i="8" s="1"/>
  <c r="G79" i="8"/>
  <c r="G166" i="8"/>
  <c r="H166" i="8" s="1"/>
  <c r="G194" i="8"/>
  <c r="H194" i="8" s="1"/>
  <c r="G104" i="8"/>
  <c r="H104" i="8" s="1"/>
  <c r="G102" i="8"/>
  <c r="H102" i="8" s="1"/>
  <c r="G229" i="8"/>
  <c r="G147" i="8"/>
  <c r="H147" i="8" s="1"/>
  <c r="G243" i="8"/>
  <c r="G131" i="8"/>
  <c r="H131" i="8" s="1"/>
  <c r="G230" i="8"/>
  <c r="G216" i="8"/>
  <c r="H216" i="8" s="1"/>
  <c r="G232" i="8"/>
  <c r="G210" i="8"/>
  <c r="H210" i="8" s="1"/>
  <c r="G72" i="8"/>
  <c r="H72" i="8" s="1"/>
  <c r="G200" i="8"/>
  <c r="H200" i="8" s="1"/>
  <c r="G84" i="8"/>
  <c r="H84" i="8" s="1"/>
  <c r="G67" i="8"/>
  <c r="G50" i="8"/>
  <c r="H50" i="8" s="1"/>
  <c r="G83" i="8"/>
  <c r="H83" i="8" s="1"/>
  <c r="G120" i="8"/>
  <c r="H120" i="8" s="1"/>
  <c r="G190" i="8"/>
  <c r="H190" i="8" s="1"/>
  <c r="G233" i="8"/>
  <c r="H233" i="8" s="1"/>
  <c r="G191" i="8"/>
  <c r="G217" i="8"/>
  <c r="H217" i="8" s="1"/>
  <c r="H159" i="8"/>
  <c r="H224" i="8"/>
  <c r="H191" i="8"/>
  <c r="H99" i="8"/>
  <c r="H110" i="8"/>
  <c r="H145" i="8"/>
  <c r="H193" i="8"/>
  <c r="H168" i="8"/>
  <c r="H123" i="8"/>
  <c r="H94" i="8"/>
  <c r="H129" i="8"/>
  <c r="H66" i="8"/>
  <c r="H113" i="8"/>
  <c r="H142" i="8"/>
  <c r="H238" i="8"/>
  <c r="H161" i="8"/>
  <c r="H138" i="8"/>
  <c r="H196" i="8"/>
  <c r="H203" i="8"/>
  <c r="H97" i="8"/>
  <c r="H219" i="8"/>
  <c r="H116" i="8"/>
  <c r="H199" i="8"/>
  <c r="H185" i="8"/>
  <c r="H220" i="8"/>
  <c r="H207" i="8"/>
  <c r="H126" i="8"/>
  <c r="H183" i="8"/>
  <c r="H89" i="8"/>
  <c r="H82" i="8"/>
  <c r="H149" i="8"/>
  <c r="H170" i="8"/>
  <c r="H81" i="8"/>
  <c r="H215" i="8"/>
  <c r="H214" i="8"/>
  <c r="H75" i="8"/>
  <c r="H135" i="8"/>
  <c r="H137" i="8"/>
  <c r="H158" i="8"/>
  <c r="H121" i="8"/>
  <c r="H42" i="8"/>
  <c r="H180" i="8"/>
  <c r="H107" i="8"/>
  <c r="H64" i="8"/>
  <c r="H177" i="8"/>
  <c r="H153" i="8"/>
  <c r="H195" i="8"/>
  <c r="H87" i="8"/>
  <c r="H201" i="8"/>
  <c r="H189" i="8"/>
  <c r="H53" i="8"/>
  <c r="H122" i="8"/>
  <c r="H198" i="8"/>
  <c r="H144" i="8"/>
  <c r="H165" i="8"/>
  <c r="H73" i="8"/>
  <c r="H79" i="8"/>
  <c r="H67" i="8"/>
  <c r="H225" i="8"/>
  <c r="H232" i="8"/>
  <c r="H229" i="8"/>
  <c r="H228" i="8"/>
  <c r="H243" i="8"/>
  <c r="H241" i="8"/>
  <c r="H230" i="8"/>
  <c r="H242" i="8"/>
  <c r="D37" i="8" l="1"/>
  <c r="P31" i="8"/>
  <c r="O31" i="8"/>
  <c r="N31" i="8"/>
  <c r="M31" i="8"/>
  <c r="L31" i="8"/>
  <c r="K31" i="8"/>
  <c r="Q26" i="8"/>
  <c r="P26" i="8"/>
  <c r="O26" i="8"/>
  <c r="N26" i="8"/>
  <c r="M26" i="8"/>
  <c r="L26" i="8"/>
  <c r="K26" i="8"/>
  <c r="P12" i="8"/>
  <c r="Q12" i="8"/>
  <c r="O12" i="8"/>
  <c r="N12" i="8"/>
  <c r="F37" i="8" l="1"/>
  <c r="E37" i="8"/>
  <c r="G37" i="8" s="1"/>
  <c r="B12" i="8"/>
  <c r="F12" i="8"/>
  <c r="G12" i="8"/>
  <c r="E12" i="8"/>
  <c r="H12" i="8"/>
  <c r="C12" i="8"/>
  <c r="D12" i="8"/>
  <c r="H37" i="8" l="1"/>
  <c r="D37" i="2"/>
  <c r="F37" i="2" s="1"/>
  <c r="D38" i="2" l="1"/>
  <c r="F38" i="2" s="1"/>
  <c r="D39" i="2"/>
  <c r="F39" i="2" s="1"/>
  <c r="D40" i="2"/>
  <c r="F40" i="2" s="1"/>
  <c r="D41" i="2"/>
  <c r="F41" i="2" s="1"/>
  <c r="D42" i="2"/>
  <c r="D43" i="2"/>
  <c r="D44" i="2"/>
  <c r="F44" i="2" s="1"/>
  <c r="D45" i="2"/>
  <c r="F45" i="2" s="1"/>
  <c r="D46" i="2"/>
  <c r="D47" i="2"/>
  <c r="F47" i="2" s="1"/>
  <c r="D48" i="2"/>
  <c r="F48" i="2" s="1"/>
  <c r="D49" i="2"/>
  <c r="F49" i="2" s="1"/>
  <c r="D50" i="2"/>
  <c r="D51" i="2"/>
  <c r="F51" i="2" s="1"/>
  <c r="D52" i="2"/>
  <c r="F52" i="2" s="1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E37" i="2" s="1"/>
  <c r="G37" i="2" s="1"/>
  <c r="E50" i="2" l="1"/>
  <c r="E42" i="2"/>
  <c r="E43" i="2"/>
  <c r="G43" i="2" s="1"/>
  <c r="E46" i="2"/>
  <c r="E51" i="2"/>
  <c r="E47" i="2"/>
  <c r="G47" i="2" s="1"/>
  <c r="F50" i="2"/>
  <c r="E52" i="2"/>
  <c r="G52" i="2" s="1"/>
  <c r="E48" i="2"/>
  <c r="E49" i="2"/>
  <c r="E45" i="2"/>
  <c r="F46" i="2"/>
  <c r="E40" i="2"/>
  <c r="G40" i="2" s="1"/>
  <c r="E41" i="2"/>
  <c r="G41" i="2" s="1"/>
  <c r="E44" i="2"/>
  <c r="G44" i="2" s="1"/>
  <c r="F43" i="2"/>
  <c r="F42" i="2"/>
  <c r="E38" i="2"/>
  <c r="G38" i="2" s="1"/>
  <c r="E39" i="2"/>
  <c r="G39" i="2" s="1"/>
  <c r="H39" i="2" s="1"/>
  <c r="G46" i="2"/>
  <c r="G48" i="2"/>
  <c r="H48" i="2" s="1"/>
  <c r="G45" i="2"/>
  <c r="H45" i="2" s="1"/>
  <c r="G49" i="2"/>
  <c r="H49" i="2" s="1"/>
  <c r="G51" i="2"/>
  <c r="H51" i="2" s="1"/>
  <c r="G42" i="2"/>
  <c r="H42" i="2" s="1"/>
  <c r="G50" i="2"/>
  <c r="H50" i="2" s="1"/>
  <c r="H40" i="2"/>
  <c r="H38" i="2"/>
  <c r="H43" i="2"/>
  <c r="H41" i="2"/>
  <c r="H37" i="2"/>
  <c r="H52" i="2"/>
  <c r="M12" i="2"/>
  <c r="N12" i="2"/>
  <c r="U12" i="2"/>
  <c r="L12" i="2"/>
  <c r="K12" i="2"/>
  <c r="T12" i="2"/>
  <c r="W12" i="2"/>
  <c r="V12" i="2"/>
  <c r="Q12" i="2"/>
  <c r="R12" i="2"/>
  <c r="P12" i="2"/>
  <c r="O12" i="2"/>
  <c r="S12" i="2"/>
  <c r="H46" i="2" l="1"/>
  <c r="H47" i="2"/>
  <c r="H44" i="2"/>
  <c r="A97" i="2"/>
  <c r="A98" i="2" s="1"/>
  <c r="A99" i="2" s="1"/>
  <c r="F12" i="2"/>
  <c r="E12" i="2"/>
  <c r="X12" i="2"/>
  <c r="B12" i="2"/>
  <c r="Y12" i="2"/>
  <c r="Z12" i="2"/>
  <c r="C12" i="2"/>
  <c r="D12" i="2"/>
</calcChain>
</file>

<file path=xl/sharedStrings.xml><?xml version="1.0" encoding="utf-8"?>
<sst xmlns="http://schemas.openxmlformats.org/spreadsheetml/2006/main" count="899" uniqueCount="343">
  <si>
    <t>days</t>
  </si>
  <si>
    <t>Li</t>
  </si>
  <si>
    <t>Lo</t>
  </si>
  <si>
    <t>t</t>
  </si>
  <si>
    <t>Parameters</t>
  </si>
  <si>
    <t>Unit</t>
  </si>
  <si>
    <t>Value</t>
  </si>
  <si>
    <t>Symbol</t>
  </si>
  <si>
    <t>Sampling time</t>
  </si>
  <si>
    <t>Number of PRCs</t>
  </si>
  <si>
    <t>PRC #</t>
  </si>
  <si>
    <t>PRC name</t>
  </si>
  <si>
    <t>D</t>
  </si>
  <si>
    <t>α</t>
  </si>
  <si>
    <t>β</t>
  </si>
  <si>
    <t>cm</t>
  </si>
  <si>
    <t>Results</t>
  </si>
  <si>
    <t>ξ</t>
  </si>
  <si>
    <t>τ</t>
  </si>
  <si>
    <t>ω</t>
  </si>
  <si>
    <t>fss</t>
  </si>
  <si>
    <t>Cylindrical diffusion model</t>
  </si>
  <si>
    <t>Inner radius</t>
  </si>
  <si>
    <t>Outer radius</t>
  </si>
  <si>
    <t>Shen, X., &amp; Reible, D. (2019). An analytical model for the fate and transport of performance reference compounds and target compounds around cylindrical passive samplers. Chemosphere.</t>
  </si>
  <si>
    <t>PRCs set 1</t>
  </si>
  <si>
    <t>C13-fluoranthene</t>
  </si>
  <si>
    <t>C13-chrysene</t>
  </si>
  <si>
    <t>C13-indeno[1,2,3-CD]pyrene</t>
  </si>
  <si>
    <t>C13-phenanthrene</t>
  </si>
  <si>
    <t>Measured PRC Fss</t>
  </si>
  <si>
    <t>Brief techical note</t>
  </si>
  <si>
    <t>1. The 'Fss' values refer to the fractional approach to steady state, which is the 1-C/C0 for PRCs and C/Ceq for target compounds</t>
  </si>
  <si>
    <t>3. The fitting process is to find parameters for the following correlation between sediment retardation factor R and Kow at given effective diffusivities D</t>
  </si>
  <si>
    <t xml:space="preserve">6. The alpha value of the above correlation could be fixed to a given constant  </t>
  </si>
  <si>
    <t>Procedure</t>
  </si>
  <si>
    <r>
      <t>1. Update the properties of sampler and PRCs on this sheet in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</t>
    </r>
  </si>
  <si>
    <t>2. Input a list of desired effective diffusivity (D) in column A starting row 33.</t>
  </si>
  <si>
    <t>3. Start the fitting by clicking on  "Fit fss Data"</t>
  </si>
  <si>
    <t xml:space="preserve">4. Check the fitted results (parameters in Row 28, results in the following figure), if it is not desired, change the list of D  </t>
  </si>
  <si>
    <t>5. View model results in the following figure, the returned data are in cyl_fitted_plot</t>
  </si>
  <si>
    <t>Database of frequently used PRCs</t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</si>
  <si>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</si>
  <si>
    <r>
      <t>4. The fitted parameters (Row 28) is automatically derived by maximizing 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from simulated results at different Ds  </t>
    </r>
  </si>
  <si>
    <t xml:space="preserve">5. The ‘Nonlinear’ in 'Option' is set to minimize the difference in Fss from calibrated to measurements, 'Linearized' is to minimuze the calibrated R values </t>
  </si>
  <si>
    <t>Log Kow</t>
  </si>
  <si>
    <t>Log Kpw</t>
  </si>
  <si>
    <t>Log Kpw = 0.725 * Log Kow + 0.049</t>
  </si>
  <si>
    <t>Log R = α * Log Kow + β</t>
  </si>
  <si>
    <t>Log R</t>
  </si>
  <si>
    <t>PCB PRC CALIBRATION MODEL FOR PDMS SAMPLER</t>
  </si>
  <si>
    <t xml:space="preserve">2. The 'Kpw' values refer to the PDMS-water partition coefficients, and can be estimated from octanol-water coefficients Kow using the correlations </t>
  </si>
  <si>
    <t>(Ghosh et al., 2014)</t>
  </si>
  <si>
    <t xml:space="preserve">naphthalene </t>
  </si>
  <si>
    <t xml:space="preserve">acenaphthylene </t>
  </si>
  <si>
    <t xml:space="preserve">acenaphthene </t>
  </si>
  <si>
    <t xml:space="preserve">fluorene </t>
  </si>
  <si>
    <t xml:space="preserve">phenanthrene </t>
  </si>
  <si>
    <t xml:space="preserve">anthracene </t>
  </si>
  <si>
    <t xml:space="preserve">fluoranthene </t>
  </si>
  <si>
    <t xml:space="preserve">pyrene </t>
  </si>
  <si>
    <t>benz(a)anthracene</t>
  </si>
  <si>
    <t xml:space="preserve">chrysene </t>
  </si>
  <si>
    <t xml:space="preserve">benzo(b)fluoranthene </t>
  </si>
  <si>
    <t xml:space="preserve">benzo(k)fluoranthene </t>
  </si>
  <si>
    <t xml:space="preserve">benzo(a)pyrene </t>
  </si>
  <si>
    <t xml:space="preserve">indeno(123-cd)pyrene </t>
  </si>
  <si>
    <t xml:space="preserve">dibenzo(ah)anthracene </t>
  </si>
  <si>
    <t xml:space="preserve">benzo(ghi)perylene </t>
  </si>
  <si>
    <t>Target Compound</t>
  </si>
  <si>
    <t>Model prediction</t>
  </si>
  <si>
    <t>13C-PCB28</t>
  </si>
  <si>
    <t>13C-PCB47</t>
  </si>
  <si>
    <t>13C-PCB70</t>
  </si>
  <si>
    <t>13C-PCB80</t>
  </si>
  <si>
    <t>13C-PCB111</t>
  </si>
  <si>
    <t>13C-PCB141</t>
  </si>
  <si>
    <t>13C-PCB182</t>
  </si>
  <si>
    <t>Log Kpw = 0.947 * Log Kow-0.017</t>
  </si>
  <si>
    <t>High sensitivity group</t>
  </si>
  <si>
    <t>Low sensitivity group</t>
  </si>
  <si>
    <t xml:space="preserve">13C-PCB 37 </t>
  </si>
  <si>
    <t xml:space="preserve">13C-PCB 47 </t>
  </si>
  <si>
    <t xml:space="preserve">13C-PCB 54 </t>
  </si>
  <si>
    <t>13C-PCB 111</t>
  </si>
  <si>
    <t xml:space="preserve">13C-PCB 138 </t>
  </si>
  <si>
    <t xml:space="preserve">13C-PCB 178 </t>
  </si>
  <si>
    <t>PCB 1</t>
  </si>
  <si>
    <t>PCB 2</t>
  </si>
  <si>
    <t>PCB 3</t>
  </si>
  <si>
    <t>PCB 4</t>
  </si>
  <si>
    <t>PCB 5</t>
  </si>
  <si>
    <t>PCB 6</t>
  </si>
  <si>
    <t>PCB 7</t>
  </si>
  <si>
    <t>PCB 8</t>
  </si>
  <si>
    <t>PCB 9</t>
  </si>
  <si>
    <t>PCB 10</t>
  </si>
  <si>
    <t>PCB 11</t>
  </si>
  <si>
    <t>PCB 12</t>
  </si>
  <si>
    <t>PCB 13</t>
  </si>
  <si>
    <t>PCB 14</t>
  </si>
  <si>
    <t>PCB 15</t>
  </si>
  <si>
    <t>PCB 16</t>
  </si>
  <si>
    <t>PCB 17</t>
  </si>
  <si>
    <t>PCB 18</t>
  </si>
  <si>
    <t>PCB 19</t>
  </si>
  <si>
    <t>PCB 20</t>
  </si>
  <si>
    <t>PCB 21</t>
  </si>
  <si>
    <t>PCB 22</t>
  </si>
  <si>
    <t>PCB 23</t>
  </si>
  <si>
    <t>PCB 24</t>
  </si>
  <si>
    <t>PCB 25</t>
  </si>
  <si>
    <t>PCB 26</t>
  </si>
  <si>
    <t>PCB 27</t>
  </si>
  <si>
    <t>PCB 28</t>
  </si>
  <si>
    <t>PCB 29</t>
  </si>
  <si>
    <t>PCB 30</t>
  </si>
  <si>
    <t>PCB 31</t>
  </si>
  <si>
    <t>PCB 32</t>
  </si>
  <si>
    <t>PCB 33</t>
  </si>
  <si>
    <t>PCB 34</t>
  </si>
  <si>
    <t>PCB 35</t>
  </si>
  <si>
    <t>PCB 36</t>
  </si>
  <si>
    <t>PCB 37</t>
  </si>
  <si>
    <t>PCB 38</t>
  </si>
  <si>
    <t>PCB 39</t>
  </si>
  <si>
    <t>PCB 40</t>
  </si>
  <si>
    <t>PCB 41</t>
  </si>
  <si>
    <t>PCB 42</t>
  </si>
  <si>
    <t>PCB 43</t>
  </si>
  <si>
    <t>PCB 44</t>
  </si>
  <si>
    <t>PCB 45</t>
  </si>
  <si>
    <t>PCB 46</t>
  </si>
  <si>
    <t>PCB 47</t>
  </si>
  <si>
    <t>PCB 48</t>
  </si>
  <si>
    <t>PCB 49</t>
  </si>
  <si>
    <t>PCB 50</t>
  </si>
  <si>
    <t>PCB 51</t>
  </si>
  <si>
    <t>PCB 52</t>
  </si>
  <si>
    <t>PCB 53</t>
  </si>
  <si>
    <t>PCB 54</t>
  </si>
  <si>
    <t>PCB 55</t>
  </si>
  <si>
    <t>PCB 56</t>
  </si>
  <si>
    <t>PCB 57</t>
  </si>
  <si>
    <t>PCB 58</t>
  </si>
  <si>
    <t>PCB 59</t>
  </si>
  <si>
    <t>PCB 60</t>
  </si>
  <si>
    <t>PCB 61</t>
  </si>
  <si>
    <t>PCB 62</t>
  </si>
  <si>
    <t>PCB 63</t>
  </si>
  <si>
    <t>PCB 64</t>
  </si>
  <si>
    <t>PCB 65</t>
  </si>
  <si>
    <t>PCB 66</t>
  </si>
  <si>
    <t>PCB 67</t>
  </si>
  <si>
    <t>PCB 68</t>
  </si>
  <si>
    <t>PCB 69</t>
  </si>
  <si>
    <t>PCB 70</t>
  </si>
  <si>
    <t>PCB 71</t>
  </si>
  <si>
    <t>PCB 72</t>
  </si>
  <si>
    <t>PCB 73</t>
  </si>
  <si>
    <t>PCB 74</t>
  </si>
  <si>
    <t>PCB 75</t>
  </si>
  <si>
    <t>PCB 76</t>
  </si>
  <si>
    <t>PCB 77</t>
  </si>
  <si>
    <t>PCB 78</t>
  </si>
  <si>
    <t>PCB 79</t>
  </si>
  <si>
    <t>PCB 80</t>
  </si>
  <si>
    <t>PCB 81</t>
  </si>
  <si>
    <t>PCB 82</t>
  </si>
  <si>
    <t>PCB 83</t>
  </si>
  <si>
    <t>PCB 84</t>
  </si>
  <si>
    <t>PCB 85</t>
  </si>
  <si>
    <t>PCB 86</t>
  </si>
  <si>
    <t>PCB 87</t>
  </si>
  <si>
    <t>PCB 88</t>
  </si>
  <si>
    <t>PCB 89</t>
  </si>
  <si>
    <t>PCB 90</t>
  </si>
  <si>
    <t>PCB 91</t>
  </si>
  <si>
    <t>PCB 92</t>
  </si>
  <si>
    <t>PCB 93</t>
  </si>
  <si>
    <t>PCB 94</t>
  </si>
  <si>
    <t>PCB 95</t>
  </si>
  <si>
    <t>PCB 96</t>
  </si>
  <si>
    <t>PCB 97</t>
  </si>
  <si>
    <t>PCB 98</t>
  </si>
  <si>
    <t>PCB 99</t>
  </si>
  <si>
    <t>PCB 100</t>
  </si>
  <si>
    <t>PCB 101</t>
  </si>
  <si>
    <t>PCB 102</t>
  </si>
  <si>
    <t>PCB 103</t>
  </si>
  <si>
    <t>PCB 104</t>
  </si>
  <si>
    <t>PCB 105</t>
  </si>
  <si>
    <t>PCB 106</t>
  </si>
  <si>
    <t>PCB 107</t>
  </si>
  <si>
    <t>PCB 108</t>
  </si>
  <si>
    <t>PCB 109</t>
  </si>
  <si>
    <t>PCB 110</t>
  </si>
  <si>
    <t>PCB 111</t>
  </si>
  <si>
    <t>PCB 112</t>
  </si>
  <si>
    <t>PCB 113</t>
  </si>
  <si>
    <t>PCB 114</t>
  </si>
  <si>
    <t>PCB 115</t>
  </si>
  <si>
    <t>PCB 116</t>
  </si>
  <si>
    <t>PCB 117</t>
  </si>
  <si>
    <t>PCB 118</t>
  </si>
  <si>
    <t>PCB 119</t>
  </si>
  <si>
    <t>PCB 120</t>
  </si>
  <si>
    <t>PCB 121</t>
  </si>
  <si>
    <t>PCB 122</t>
  </si>
  <si>
    <t>PCB 123</t>
  </si>
  <si>
    <t>PCB 124</t>
  </si>
  <si>
    <t>PCB 125</t>
  </si>
  <si>
    <t>PCB 126</t>
  </si>
  <si>
    <t>PCB 127</t>
  </si>
  <si>
    <t>PCB 128</t>
  </si>
  <si>
    <t>PCB 129</t>
  </si>
  <si>
    <t>PCB 130</t>
  </si>
  <si>
    <t>PCB 131</t>
  </si>
  <si>
    <t>PCB 132</t>
  </si>
  <si>
    <t>PCB 133</t>
  </si>
  <si>
    <t>PCB 134</t>
  </si>
  <si>
    <t>PCB 135</t>
  </si>
  <si>
    <t>PCB 136</t>
  </si>
  <si>
    <t>PCB 137</t>
  </si>
  <si>
    <t>PCB 138</t>
  </si>
  <si>
    <t>PCB 139</t>
  </si>
  <si>
    <t>PCB 140</t>
  </si>
  <si>
    <t>PCB 141</t>
  </si>
  <si>
    <t>PCB 142</t>
  </si>
  <si>
    <t>PCB 143</t>
  </si>
  <si>
    <t>PCB 144</t>
  </si>
  <si>
    <t>PCB 145</t>
  </si>
  <si>
    <t>PCB 146</t>
  </si>
  <si>
    <t>PCB 147</t>
  </si>
  <si>
    <t>PCB 148</t>
  </si>
  <si>
    <t>PCB 149</t>
  </si>
  <si>
    <t>PCB 150</t>
  </si>
  <si>
    <t>PCB 151</t>
  </si>
  <si>
    <t>PCB 152</t>
  </si>
  <si>
    <t>PCB 153</t>
  </si>
  <si>
    <t>PCB 154</t>
  </si>
  <si>
    <t>PCB 155</t>
  </si>
  <si>
    <t>PCB 156</t>
  </si>
  <si>
    <t>PCB 157</t>
  </si>
  <si>
    <t>PCB 158</t>
  </si>
  <si>
    <t>PCB 159</t>
  </si>
  <si>
    <t>PCB 160</t>
  </si>
  <si>
    <t>PCB 161</t>
  </si>
  <si>
    <t>PCB 162</t>
  </si>
  <si>
    <t>PCB 163</t>
  </si>
  <si>
    <t>PCB 164</t>
  </si>
  <si>
    <t>PCB 165</t>
  </si>
  <si>
    <t>PCB 166</t>
  </si>
  <si>
    <t>PCB 167</t>
  </si>
  <si>
    <t>PCB 168</t>
  </si>
  <si>
    <t>PCB 169</t>
  </si>
  <si>
    <t>PCB 170</t>
  </si>
  <si>
    <t>PCB 171</t>
  </si>
  <si>
    <t>PCB 172</t>
  </si>
  <si>
    <t>PCB 173</t>
  </si>
  <si>
    <t>PCB 174</t>
  </si>
  <si>
    <t>PCB 175</t>
  </si>
  <si>
    <t>PCB 176</t>
  </si>
  <si>
    <t>PCB 177</t>
  </si>
  <si>
    <t>PCB 178</t>
  </si>
  <si>
    <t>PCB 179</t>
  </si>
  <si>
    <t>PCB 180</t>
  </si>
  <si>
    <t>PCB 181</t>
  </si>
  <si>
    <t>PCB 182</t>
  </si>
  <si>
    <t>PCB 183</t>
  </si>
  <si>
    <t>PCB 184</t>
  </si>
  <si>
    <t>PCB 185</t>
  </si>
  <si>
    <t>PCB 186</t>
  </si>
  <si>
    <t>PCB 187</t>
  </si>
  <si>
    <t>PCB 188</t>
  </si>
  <si>
    <t>PCB 189</t>
  </si>
  <si>
    <t>PCB 190</t>
  </si>
  <si>
    <t>PCB 191</t>
  </si>
  <si>
    <t>PCB 192</t>
  </si>
  <si>
    <t>PCB 193</t>
  </si>
  <si>
    <t>PCB 194</t>
  </si>
  <si>
    <t>PCB 195</t>
  </si>
  <si>
    <t>PCB 196</t>
  </si>
  <si>
    <t>PCB 197</t>
  </si>
  <si>
    <t>PCB 198</t>
  </si>
  <si>
    <t>PCB 199</t>
  </si>
  <si>
    <t>PCB 200</t>
  </si>
  <si>
    <t>PCB 201</t>
  </si>
  <si>
    <t>PCB 202</t>
  </si>
  <si>
    <t>PCB 203</t>
  </si>
  <si>
    <t>PCB 204</t>
  </si>
  <si>
    <t>PCB 205</t>
  </si>
  <si>
    <t>PCB 206</t>
  </si>
  <si>
    <t>PCB 207</t>
  </si>
  <si>
    <t>PCB 208</t>
  </si>
  <si>
    <t>PCB 209</t>
  </si>
  <si>
    <t>PAH CALIBRATION MODEL FOR PE SAMPLER</t>
  </si>
  <si>
    <t>Thickness</t>
  </si>
  <si>
    <t>L</t>
  </si>
  <si>
    <t xml:space="preserve">2. The 'Kpw' values refer to the polymer-water partition coefficients, and can be estimated from octanol-water coefficients Kow using the correlations </t>
  </si>
  <si>
    <t>Log Kpw = 1.22 * Log Kow - 1.36</t>
  </si>
  <si>
    <t xml:space="preserve">3. The fitting process is to find parameters for the following correlation between Kow and the product of retardation factor R and effective diffusivities D   </t>
  </si>
  <si>
    <t>Log RD = a * Log Kow + b</t>
  </si>
  <si>
    <t xml:space="preserve">4. The ‘Nonlinear’ in 'Option' is set to minimize the difference in Fss from calibrated to measurements, 'Linearized' is to minimuze the calibrated R values </t>
  </si>
  <si>
    <t xml:space="preserve">5. The a value of the above correlation could be fixed to a given constant  </t>
  </si>
  <si>
    <t>2. Start the fitting by clicking on  "Fit fss Data"</t>
  </si>
  <si>
    <t>3. Check the fitted results (parameters in Row 25 results in the following figure)</t>
  </si>
  <si>
    <t>4. View model results in the following figure, the returned data are in rec_fitted_plot</t>
  </si>
  <si>
    <t>a</t>
  </si>
  <si>
    <t>b</t>
  </si>
  <si>
    <t>Log RD</t>
  </si>
  <si>
    <t>PCB CALIBRATION MODEL FOR PE SAMPLER</t>
  </si>
  <si>
    <t>Log Kpw = 1.18 * Log Kow - 1.26</t>
  </si>
  <si>
    <t>Rectangularl diffusion model</t>
  </si>
  <si>
    <t>PAH PRC CALIBRATION MODEL FOR PDMS SAMPLER</t>
  </si>
  <si>
    <t>Version 1.7</t>
  </si>
  <si>
    <t>Dioxins/Furans PRC CALIBRATION MODEL FOR PDMS SAMPLER</t>
  </si>
  <si>
    <t>C13-1234-TCDD</t>
  </si>
  <si>
    <t>C13-123789-HxCDD</t>
  </si>
  <si>
    <t>C13-2,7/2,8 DiCDD</t>
  </si>
  <si>
    <t>C13-1234678 HpCDD</t>
  </si>
  <si>
    <t>2-MCDD</t>
  </si>
  <si>
    <t>2,3-DiCDD</t>
  </si>
  <si>
    <t>2,7/2,8-DiCDD</t>
  </si>
  <si>
    <t>2,3,7-TrCDD</t>
  </si>
  <si>
    <t>2378-TCDF</t>
  </si>
  <si>
    <t>2378-TCDD</t>
  </si>
  <si>
    <t>12378-PeCDF</t>
  </si>
  <si>
    <t>23478-PeCDF</t>
  </si>
  <si>
    <t>12378-PeCDD</t>
  </si>
  <si>
    <t>123478-HxCDF</t>
  </si>
  <si>
    <t>123678-HxCDF</t>
  </si>
  <si>
    <t>234678-HxCDF</t>
  </si>
  <si>
    <t>123478-HxCDD</t>
  </si>
  <si>
    <t>123678-HxCDD</t>
  </si>
  <si>
    <t>123789-HxCDD</t>
  </si>
  <si>
    <t>123789-HxCDF</t>
  </si>
  <si>
    <t>1234678-HpCDF</t>
  </si>
  <si>
    <t>1234678-HpCDD</t>
  </si>
  <si>
    <t>1234789-HpCDF</t>
  </si>
  <si>
    <t>OCDD</t>
  </si>
  <si>
    <t>OCDF</t>
  </si>
  <si>
    <t>Dioxins/Furans CALIBRATION MODEL FOR PE SAMPLER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</si>
</sst>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1" fontId="0" fillId="0" borderId="0" xfId="0" applyNumberFormat="1"/>
    <xf numFmtId="0" fontId="6" fillId="0" borderId="0" xfId="0" applyFont="1"/>
    <xf numFmtId="0" fontId="3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/>
    <xf numFmtId="0" fontId="6" fillId="0" borderId="1" xfId="0" applyFont="1" applyBorder="1"/>
    <xf numFmtId="0" fontId="3" fillId="0" borderId="4" xfId="0" applyFont="1" applyBorder="1"/>
    <xf numFmtId="0" fontId="3" fillId="0" borderId="0" xfId="0" applyFont="1" applyBorder="1"/>
    <xf numFmtId="0" fontId="6" fillId="0" borderId="4" xfId="0" applyFont="1" applyBorder="1"/>
    <xf numFmtId="0" fontId="1" fillId="0" borderId="4" xfId="0" applyNumberFormat="1" applyFont="1" applyBorder="1"/>
    <xf numFmtId="0" fontId="10" fillId="0" borderId="0" xfId="1" applyFont="1"/>
    <xf numFmtId="2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2" fontId="3" fillId="0" borderId="0" xfId="0" applyNumberFormat="1" applyFont="1" applyAlignment="1">
      <alignment horizontal="center"/>
    </xf>
    <xf numFmtId="11" fontId="0" fillId="0" borderId="0" xfId="0" applyNumberFormat="1" applyAlignment="1">
      <alignment horizontal="center"/>
    </xf>
    <xf numFmtId="0" fontId="1" fillId="0" borderId="0" xfId="0" applyNumberFormat="1" applyFont="1"/>
    <xf numFmtId="0" fontId="3" fillId="0" borderId="5" xfId="0" applyFont="1" applyBorder="1"/>
    <xf numFmtId="2" fontId="3" fillId="0" borderId="0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1" fillId="0" borderId="0" xfId="0" applyNumberFormat="1" applyFont="1" applyBorder="1"/>
    <xf numFmtId="0" fontId="0" fillId="0" borderId="7" xfId="0" applyBorder="1"/>
    <xf numFmtId="0" fontId="0" fillId="0" borderId="8" xfId="0" applyBorder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50568678915138"/>
          <c:y val="9.3170182430899848E-2"/>
          <c:w val="0.63437795275590547"/>
          <c:h val="0.731938247302420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'PAHs in PDMS'!$A$35</c:f>
              <c:strCache>
                <c:ptCount val="1"/>
                <c:pt idx="0">
                  <c:v>Model prediction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'PAHs in PDMS'!$B$37:$B$52</c:f>
              <c:numCache>
                <c:formatCode>General</c:formatCode>
                <c:ptCount val="16"/>
                <c:pt idx="0">
                  <c:v>3.41</c:v>
                </c:pt>
                <c:pt idx="1">
                  <c:v>4</c:v>
                </c:pt>
                <c:pt idx="2">
                  <c:v>4.0599999999999996</c:v>
                </c:pt>
                <c:pt idx="3">
                  <c:v>4.2</c:v>
                </c:pt>
                <c:pt idx="4">
                  <c:v>4.74</c:v>
                </c:pt>
                <c:pt idx="5">
                  <c:v>4.6900000000000004</c:v>
                </c:pt>
                <c:pt idx="6">
                  <c:v>5.29</c:v>
                </c:pt>
                <c:pt idx="7">
                  <c:v>5.25</c:v>
                </c:pt>
                <c:pt idx="8">
                  <c:v>5.85</c:v>
                </c:pt>
                <c:pt idx="9">
                  <c:v>5.9</c:v>
                </c:pt>
                <c:pt idx="10">
                  <c:v>6.58</c:v>
                </c:pt>
                <c:pt idx="11">
                  <c:v>6.5</c:v>
                </c:pt>
                <c:pt idx="12">
                  <c:v>6.54</c:v>
                </c:pt>
                <c:pt idx="13">
                  <c:v>7.09</c:v>
                </c:pt>
                <c:pt idx="14">
                  <c:v>7.39</c:v>
                </c:pt>
                <c:pt idx="15">
                  <c:v>7.04</c:v>
                </c:pt>
              </c:numCache>
            </c:numRef>
          </c:xVal>
          <c:yVal>
            <c:numRef>
              <c:f>'PAHs in PDMS'!$H$37:$H$52</c:f>
              <c:numCache>
                <c:formatCode>0.000</c:formatCode>
                <c:ptCount val="16"/>
                <c:pt idx="0">
                  <c:v>0.84898493131737141</c:v>
                </c:pt>
                <c:pt idx="1">
                  <c:v>0.75109266098876515</c:v>
                </c:pt>
                <c:pt idx="2">
                  <c:v>0.74013590331466506</c:v>
                </c:pt>
                <c:pt idx="3">
                  <c:v>0.71402088546022857</c:v>
                </c:pt>
                <c:pt idx="4">
                  <c:v>0.60835594192370901</c:v>
                </c:pt>
                <c:pt idx="5">
                  <c:v>0.61833688236265338</c:v>
                </c:pt>
                <c:pt idx="6">
                  <c:v>0.49899647235956912</c:v>
                </c:pt>
                <c:pt idx="7">
                  <c:v>0.50682910820732729</c:v>
                </c:pt>
                <c:pt idx="8">
                  <c:v>0.3940504115909409</c:v>
                </c:pt>
                <c:pt idx="9">
                  <c:v>0.38522687957299584</c:v>
                </c:pt>
                <c:pt idx="10">
                  <c:v>0.27680310963552501</c:v>
                </c:pt>
                <c:pt idx="11">
                  <c:v>0.28836170325829824</c:v>
                </c:pt>
                <c:pt idx="12">
                  <c:v>0.28254089093253376</c:v>
                </c:pt>
                <c:pt idx="13">
                  <c:v>0.21095427088615715</c:v>
                </c:pt>
                <c:pt idx="14">
                  <c:v>0.17841742787189341</c:v>
                </c:pt>
                <c:pt idx="15">
                  <c:v>0.21681489140087451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50B-4DD7-98F9-D827E1206C9A}"/>
            </c:ext>
          </c:extLst>
        </c:ser>
        <c:ser>
          <c:idx val="1"/>
          <c:order val="1"/>
          <c:tx>
            <c:strRef>
              <c:f>'PAHs in PDMS'!$A$16</c:f>
              <c:strCache>
                <c:ptCount val="1"/>
                <c:pt idx="0">
                  <c:v>Measured PRC Fss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[1]in_situ_baseline_general!$U$108:$AA$108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[1]in_situ_baseline_general!$U$108:$AA$108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</c:errBars>
          <c:xVal>
            <c:numRef>
              <c:f>'PAHs in PDMS'!$B$14:$E$14</c:f>
              <c:numCache>
                <c:formatCode>General</c:formatCode>
                <c:ptCount val="4"/>
                <c:pt idx="0">
                  <c:v>4.74</c:v>
                </c:pt>
                <c:pt idx="1">
                  <c:v>5.29</c:v>
                </c:pt>
                <c:pt idx="2">
                  <c:v>5.9</c:v>
                </c:pt>
                <c:pt idx="3">
                  <c:v>7.09</c:v>
                </c:pt>
              </c:numCache>
            </c:numRef>
          </c:xVal>
          <c:yVal>
            <c:numRef>
              <c:f>'PAHs in PDMS'!$B$16:$E$16</c:f>
              <c:numCache>
                <c:formatCode>General</c:formatCode>
                <c:ptCount val="4"/>
                <c:pt idx="0">
                  <c:v>0.6</c:v>
                </c:pt>
                <c:pt idx="1">
                  <c:v>0.5</c:v>
                </c:pt>
                <c:pt idx="2">
                  <c:v>0.4</c:v>
                </c:pt>
                <c:pt idx="3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50B-4DD7-98F9-D827E1206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522288"/>
        <c:axId val="412522848"/>
      </c:scatterChart>
      <c:valAx>
        <c:axId val="412522288"/>
        <c:scaling>
          <c:orientation val="minMax"/>
          <c:max val="7.5"/>
          <c:min val="3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log(Kow)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22848"/>
        <c:crosses val="autoZero"/>
        <c:crossBetween val="midCat"/>
      </c:valAx>
      <c:valAx>
        <c:axId val="412522848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Fss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2228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628171478569"/>
          <c:y val="3.8713910761154872E-2"/>
          <c:w val="0.28347134733158352"/>
          <c:h val="0.155453849518810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50568678915138"/>
          <c:y val="9.3170182430899848E-2"/>
          <c:w val="0.63437795275590547"/>
          <c:h val="0.731938247302420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'PCBs in PDMS'!$A$35</c:f>
              <c:strCache>
                <c:ptCount val="1"/>
                <c:pt idx="0">
                  <c:v>Model prediction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'PCBs in PDMS'!$B$37:$B$245</c:f>
              <c:numCache>
                <c:formatCode>General</c:formatCode>
                <c:ptCount val="209"/>
                <c:pt idx="0">
                  <c:v>4.46</c:v>
                </c:pt>
                <c:pt idx="1">
                  <c:v>4.6900000000000004</c:v>
                </c:pt>
                <c:pt idx="2">
                  <c:v>4.6900000000000004</c:v>
                </c:pt>
                <c:pt idx="3">
                  <c:v>4.6500000000000004</c:v>
                </c:pt>
                <c:pt idx="4">
                  <c:v>4.97</c:v>
                </c:pt>
                <c:pt idx="5">
                  <c:v>5.0599999999999996</c:v>
                </c:pt>
                <c:pt idx="6">
                  <c:v>5.07</c:v>
                </c:pt>
                <c:pt idx="7">
                  <c:v>5.07</c:v>
                </c:pt>
                <c:pt idx="8">
                  <c:v>5.0599999999999996</c:v>
                </c:pt>
                <c:pt idx="9">
                  <c:v>4.84</c:v>
                </c:pt>
                <c:pt idx="10">
                  <c:v>5.28</c:v>
                </c:pt>
                <c:pt idx="11">
                  <c:v>5.22</c:v>
                </c:pt>
                <c:pt idx="12">
                  <c:v>5.29</c:v>
                </c:pt>
                <c:pt idx="13">
                  <c:v>5.28</c:v>
                </c:pt>
                <c:pt idx="14">
                  <c:v>5.3</c:v>
                </c:pt>
                <c:pt idx="15">
                  <c:v>5.16</c:v>
                </c:pt>
                <c:pt idx="16">
                  <c:v>5.25</c:v>
                </c:pt>
                <c:pt idx="17">
                  <c:v>5.24</c:v>
                </c:pt>
                <c:pt idx="18">
                  <c:v>5.0199999999999996</c:v>
                </c:pt>
                <c:pt idx="19">
                  <c:v>5.57</c:v>
                </c:pt>
                <c:pt idx="20">
                  <c:v>5.51</c:v>
                </c:pt>
                <c:pt idx="21">
                  <c:v>5.58</c:v>
                </c:pt>
                <c:pt idx="22">
                  <c:v>5.57</c:v>
                </c:pt>
                <c:pt idx="23">
                  <c:v>5.51</c:v>
                </c:pt>
                <c:pt idx="24">
                  <c:v>5.58</c:v>
                </c:pt>
                <c:pt idx="25">
                  <c:v>5.57</c:v>
                </c:pt>
                <c:pt idx="26">
                  <c:v>5.35</c:v>
                </c:pt>
                <c:pt idx="27">
                  <c:v>5.67</c:v>
                </c:pt>
                <c:pt idx="28">
                  <c:v>5.66</c:v>
                </c:pt>
                <c:pt idx="29">
                  <c:v>5.44</c:v>
                </c:pt>
                <c:pt idx="30">
                  <c:v>5.67</c:v>
                </c:pt>
                <c:pt idx="31">
                  <c:v>5.44</c:v>
                </c:pt>
                <c:pt idx="32">
                  <c:v>5.6</c:v>
                </c:pt>
                <c:pt idx="33">
                  <c:v>5.66</c:v>
                </c:pt>
                <c:pt idx="34">
                  <c:v>5.82</c:v>
                </c:pt>
                <c:pt idx="35">
                  <c:v>5.88</c:v>
                </c:pt>
                <c:pt idx="36">
                  <c:v>5.83</c:v>
                </c:pt>
                <c:pt idx="37">
                  <c:v>5.76</c:v>
                </c:pt>
                <c:pt idx="38">
                  <c:v>5.89</c:v>
                </c:pt>
                <c:pt idx="39">
                  <c:v>5.66</c:v>
                </c:pt>
                <c:pt idx="40">
                  <c:v>5.69</c:v>
                </c:pt>
                <c:pt idx="41">
                  <c:v>5.76</c:v>
                </c:pt>
                <c:pt idx="42">
                  <c:v>5.75</c:v>
                </c:pt>
                <c:pt idx="43">
                  <c:v>5.75</c:v>
                </c:pt>
                <c:pt idx="44">
                  <c:v>5.53</c:v>
                </c:pt>
                <c:pt idx="45">
                  <c:v>5.53</c:v>
                </c:pt>
                <c:pt idx="46">
                  <c:v>5.85</c:v>
                </c:pt>
                <c:pt idx="47">
                  <c:v>5.78</c:v>
                </c:pt>
                <c:pt idx="48">
                  <c:v>5.85</c:v>
                </c:pt>
                <c:pt idx="49">
                  <c:v>5.63</c:v>
                </c:pt>
                <c:pt idx="50">
                  <c:v>5.63</c:v>
                </c:pt>
                <c:pt idx="51">
                  <c:v>5.84</c:v>
                </c:pt>
                <c:pt idx="52">
                  <c:v>5.62</c:v>
                </c:pt>
                <c:pt idx="53">
                  <c:v>5.21</c:v>
                </c:pt>
                <c:pt idx="54">
                  <c:v>6.11</c:v>
                </c:pt>
                <c:pt idx="55">
                  <c:v>6.11</c:v>
                </c:pt>
                <c:pt idx="56">
                  <c:v>6.17</c:v>
                </c:pt>
                <c:pt idx="57">
                  <c:v>6.17</c:v>
                </c:pt>
                <c:pt idx="58">
                  <c:v>5.95</c:v>
                </c:pt>
                <c:pt idx="59">
                  <c:v>6.11</c:v>
                </c:pt>
                <c:pt idx="60">
                  <c:v>6.04</c:v>
                </c:pt>
                <c:pt idx="61">
                  <c:v>5.89</c:v>
                </c:pt>
                <c:pt idx="62">
                  <c:v>6.17</c:v>
                </c:pt>
                <c:pt idx="63">
                  <c:v>5.95</c:v>
                </c:pt>
                <c:pt idx="64">
                  <c:v>5.86</c:v>
                </c:pt>
                <c:pt idx="65">
                  <c:v>6.2</c:v>
                </c:pt>
                <c:pt idx="66">
                  <c:v>6.2</c:v>
                </c:pt>
                <c:pt idx="67">
                  <c:v>6.26</c:v>
                </c:pt>
                <c:pt idx="68">
                  <c:v>6.04</c:v>
                </c:pt>
                <c:pt idx="69">
                  <c:v>6.2</c:v>
                </c:pt>
                <c:pt idx="70">
                  <c:v>5.98</c:v>
                </c:pt>
                <c:pt idx="71">
                  <c:v>6.26</c:v>
                </c:pt>
                <c:pt idx="72">
                  <c:v>6.04</c:v>
                </c:pt>
                <c:pt idx="73">
                  <c:v>6.2</c:v>
                </c:pt>
                <c:pt idx="74">
                  <c:v>6.05</c:v>
                </c:pt>
                <c:pt idx="75">
                  <c:v>6.13</c:v>
                </c:pt>
                <c:pt idx="76">
                  <c:v>6.36</c:v>
                </c:pt>
                <c:pt idx="77">
                  <c:v>6.35</c:v>
                </c:pt>
                <c:pt idx="78">
                  <c:v>6.42</c:v>
                </c:pt>
                <c:pt idx="79">
                  <c:v>6.48</c:v>
                </c:pt>
                <c:pt idx="80">
                  <c:v>6.36</c:v>
                </c:pt>
                <c:pt idx="81">
                  <c:v>6.2</c:v>
                </c:pt>
                <c:pt idx="82">
                  <c:v>6.26</c:v>
                </c:pt>
                <c:pt idx="83">
                  <c:v>6.04</c:v>
                </c:pt>
                <c:pt idx="84">
                  <c:v>6.3</c:v>
                </c:pt>
                <c:pt idx="85">
                  <c:v>6.23</c:v>
                </c:pt>
                <c:pt idx="86">
                  <c:v>6.29</c:v>
                </c:pt>
                <c:pt idx="87">
                  <c:v>6.07</c:v>
                </c:pt>
                <c:pt idx="88">
                  <c:v>6.07</c:v>
                </c:pt>
                <c:pt idx="89">
                  <c:v>6.36</c:v>
                </c:pt>
                <c:pt idx="90">
                  <c:v>6.13</c:v>
                </c:pt>
                <c:pt idx="91">
                  <c:v>6.35</c:v>
                </c:pt>
                <c:pt idx="92">
                  <c:v>6.04</c:v>
                </c:pt>
                <c:pt idx="93">
                  <c:v>6.13</c:v>
                </c:pt>
                <c:pt idx="94">
                  <c:v>6.13</c:v>
                </c:pt>
                <c:pt idx="95">
                  <c:v>5.71</c:v>
                </c:pt>
                <c:pt idx="96">
                  <c:v>6.29</c:v>
                </c:pt>
                <c:pt idx="97">
                  <c:v>6.13</c:v>
                </c:pt>
                <c:pt idx="98">
                  <c:v>6.39</c:v>
                </c:pt>
                <c:pt idx="99">
                  <c:v>6.23</c:v>
                </c:pt>
                <c:pt idx="100">
                  <c:v>6.38</c:v>
                </c:pt>
                <c:pt idx="101">
                  <c:v>6.16</c:v>
                </c:pt>
                <c:pt idx="102">
                  <c:v>6.22</c:v>
                </c:pt>
                <c:pt idx="103">
                  <c:v>5.81</c:v>
                </c:pt>
                <c:pt idx="104">
                  <c:v>6.65</c:v>
                </c:pt>
                <c:pt idx="105">
                  <c:v>6.64</c:v>
                </c:pt>
                <c:pt idx="106">
                  <c:v>6.71</c:v>
                </c:pt>
                <c:pt idx="107">
                  <c:v>6.71</c:v>
                </c:pt>
                <c:pt idx="108">
                  <c:v>6.48</c:v>
                </c:pt>
                <c:pt idx="109">
                  <c:v>6.48</c:v>
                </c:pt>
                <c:pt idx="110">
                  <c:v>6.76</c:v>
                </c:pt>
                <c:pt idx="111">
                  <c:v>6.45</c:v>
                </c:pt>
                <c:pt idx="112">
                  <c:v>6.54</c:v>
                </c:pt>
                <c:pt idx="113">
                  <c:v>6.65</c:v>
                </c:pt>
                <c:pt idx="114">
                  <c:v>6.49</c:v>
                </c:pt>
                <c:pt idx="115">
                  <c:v>6.33</c:v>
                </c:pt>
                <c:pt idx="116">
                  <c:v>6.46</c:v>
                </c:pt>
                <c:pt idx="117">
                  <c:v>6.74</c:v>
                </c:pt>
                <c:pt idx="118">
                  <c:v>6.58</c:v>
                </c:pt>
                <c:pt idx="119">
                  <c:v>6.79</c:v>
                </c:pt>
                <c:pt idx="120">
                  <c:v>6.64</c:v>
                </c:pt>
                <c:pt idx="121">
                  <c:v>6.64</c:v>
                </c:pt>
                <c:pt idx="122">
                  <c:v>6.74</c:v>
                </c:pt>
                <c:pt idx="123">
                  <c:v>6.73</c:v>
                </c:pt>
                <c:pt idx="124">
                  <c:v>6.51</c:v>
                </c:pt>
                <c:pt idx="125">
                  <c:v>6.89</c:v>
                </c:pt>
                <c:pt idx="126">
                  <c:v>6.95</c:v>
                </c:pt>
                <c:pt idx="127">
                  <c:v>6.74</c:v>
                </c:pt>
                <c:pt idx="128">
                  <c:v>6.73</c:v>
                </c:pt>
                <c:pt idx="129">
                  <c:v>6.8</c:v>
                </c:pt>
                <c:pt idx="130">
                  <c:v>6.58</c:v>
                </c:pt>
                <c:pt idx="131">
                  <c:v>6.58</c:v>
                </c:pt>
                <c:pt idx="132">
                  <c:v>6.86</c:v>
                </c:pt>
                <c:pt idx="133">
                  <c:v>6.55</c:v>
                </c:pt>
                <c:pt idx="134">
                  <c:v>6.64</c:v>
                </c:pt>
                <c:pt idx="135">
                  <c:v>6.22</c:v>
                </c:pt>
                <c:pt idx="136">
                  <c:v>6.83</c:v>
                </c:pt>
                <c:pt idx="137">
                  <c:v>6.83</c:v>
                </c:pt>
                <c:pt idx="138">
                  <c:v>6.67</c:v>
                </c:pt>
                <c:pt idx="139">
                  <c:v>6.67</c:v>
                </c:pt>
                <c:pt idx="140">
                  <c:v>6.82</c:v>
                </c:pt>
                <c:pt idx="141">
                  <c:v>6.51</c:v>
                </c:pt>
                <c:pt idx="142">
                  <c:v>6.6</c:v>
                </c:pt>
                <c:pt idx="143">
                  <c:v>6.67</c:v>
                </c:pt>
                <c:pt idx="144">
                  <c:v>6.25</c:v>
                </c:pt>
                <c:pt idx="145">
                  <c:v>6.89</c:v>
                </c:pt>
                <c:pt idx="146">
                  <c:v>6.64</c:v>
                </c:pt>
                <c:pt idx="147">
                  <c:v>6.73</c:v>
                </c:pt>
                <c:pt idx="148">
                  <c:v>6.67</c:v>
                </c:pt>
                <c:pt idx="149">
                  <c:v>6.32</c:v>
                </c:pt>
                <c:pt idx="150">
                  <c:v>6.64</c:v>
                </c:pt>
                <c:pt idx="151">
                  <c:v>6.22</c:v>
                </c:pt>
                <c:pt idx="152">
                  <c:v>6.92</c:v>
                </c:pt>
                <c:pt idx="153">
                  <c:v>6.76</c:v>
                </c:pt>
                <c:pt idx="154">
                  <c:v>6.41</c:v>
                </c:pt>
                <c:pt idx="155">
                  <c:v>7.18</c:v>
                </c:pt>
                <c:pt idx="156">
                  <c:v>7.18</c:v>
                </c:pt>
                <c:pt idx="157">
                  <c:v>7.02</c:v>
                </c:pt>
                <c:pt idx="158">
                  <c:v>7.24</c:v>
                </c:pt>
                <c:pt idx="159">
                  <c:v>6.93</c:v>
                </c:pt>
                <c:pt idx="160">
                  <c:v>7.08</c:v>
                </c:pt>
                <c:pt idx="161">
                  <c:v>7.24</c:v>
                </c:pt>
                <c:pt idx="162">
                  <c:v>6.99</c:v>
                </c:pt>
                <c:pt idx="163">
                  <c:v>7.02</c:v>
                </c:pt>
                <c:pt idx="164">
                  <c:v>7.05</c:v>
                </c:pt>
                <c:pt idx="165">
                  <c:v>6.93</c:v>
                </c:pt>
                <c:pt idx="166">
                  <c:v>7.27</c:v>
                </c:pt>
                <c:pt idx="167">
                  <c:v>7.11</c:v>
                </c:pt>
                <c:pt idx="168">
                  <c:v>7.42</c:v>
                </c:pt>
                <c:pt idx="169">
                  <c:v>7.27</c:v>
                </c:pt>
                <c:pt idx="170">
                  <c:v>7.11</c:v>
                </c:pt>
                <c:pt idx="171">
                  <c:v>7.33</c:v>
                </c:pt>
                <c:pt idx="172">
                  <c:v>7.02</c:v>
                </c:pt>
                <c:pt idx="173">
                  <c:v>7.11</c:v>
                </c:pt>
                <c:pt idx="174">
                  <c:v>7.17</c:v>
                </c:pt>
                <c:pt idx="175">
                  <c:v>6.76</c:v>
                </c:pt>
                <c:pt idx="176">
                  <c:v>7.08</c:v>
                </c:pt>
                <c:pt idx="177">
                  <c:v>7.14</c:v>
                </c:pt>
                <c:pt idx="178">
                  <c:v>6.73</c:v>
                </c:pt>
                <c:pt idx="179">
                  <c:v>7.36</c:v>
                </c:pt>
                <c:pt idx="180">
                  <c:v>7.11</c:v>
                </c:pt>
                <c:pt idx="181">
                  <c:v>7.2</c:v>
                </c:pt>
                <c:pt idx="182">
                  <c:v>7.2</c:v>
                </c:pt>
                <c:pt idx="183">
                  <c:v>6.85</c:v>
                </c:pt>
                <c:pt idx="184">
                  <c:v>7.11</c:v>
                </c:pt>
                <c:pt idx="185">
                  <c:v>6.69</c:v>
                </c:pt>
                <c:pt idx="186">
                  <c:v>7.17</c:v>
                </c:pt>
                <c:pt idx="187">
                  <c:v>6.82</c:v>
                </c:pt>
                <c:pt idx="188">
                  <c:v>7.71</c:v>
                </c:pt>
                <c:pt idx="189">
                  <c:v>7.46</c:v>
                </c:pt>
                <c:pt idx="190">
                  <c:v>7.55</c:v>
                </c:pt>
                <c:pt idx="191">
                  <c:v>7.52</c:v>
                </c:pt>
                <c:pt idx="192">
                  <c:v>7.52</c:v>
                </c:pt>
                <c:pt idx="193">
                  <c:v>7.8</c:v>
                </c:pt>
                <c:pt idx="194">
                  <c:v>7.56</c:v>
                </c:pt>
                <c:pt idx="195">
                  <c:v>7.65</c:v>
                </c:pt>
                <c:pt idx="196">
                  <c:v>7.3</c:v>
                </c:pt>
                <c:pt idx="197">
                  <c:v>7.62</c:v>
                </c:pt>
                <c:pt idx="198">
                  <c:v>7.2</c:v>
                </c:pt>
                <c:pt idx="199">
                  <c:v>7.27</c:v>
                </c:pt>
                <c:pt idx="200">
                  <c:v>7.62</c:v>
                </c:pt>
                <c:pt idx="201">
                  <c:v>7.24</c:v>
                </c:pt>
                <c:pt idx="202">
                  <c:v>7.65</c:v>
                </c:pt>
                <c:pt idx="203">
                  <c:v>7.3</c:v>
                </c:pt>
                <c:pt idx="204">
                  <c:v>8</c:v>
                </c:pt>
                <c:pt idx="205">
                  <c:v>8.09</c:v>
                </c:pt>
                <c:pt idx="206">
                  <c:v>7.74</c:v>
                </c:pt>
                <c:pt idx="207">
                  <c:v>7.71</c:v>
                </c:pt>
                <c:pt idx="208">
                  <c:v>8.18</c:v>
                </c:pt>
              </c:numCache>
            </c:numRef>
          </c:xVal>
          <c:yVal>
            <c:numRef>
              <c:f>'PCBs in PDMS'!$H$37:$H$245</c:f>
              <c:numCache>
                <c:formatCode>0.000</c:formatCode>
                <c:ptCount val="209"/>
                <c:pt idx="0">
                  <c:v>0.98547308306580683</c:v>
                </c:pt>
                <c:pt idx="1">
                  <c:v>0.97742655733166528</c:v>
                </c:pt>
                <c:pt idx="2">
                  <c:v>0.97742655733166528</c:v>
                </c:pt>
                <c:pt idx="3">
                  <c:v>0.97907768451949506</c:v>
                </c:pt>
                <c:pt idx="4">
                  <c:v>0.96189049949396599</c:v>
                </c:pt>
                <c:pt idx="5">
                  <c:v>0.95503973325470815</c:v>
                </c:pt>
                <c:pt idx="6">
                  <c:v>0.95421056414984029</c:v>
                </c:pt>
                <c:pt idx="7">
                  <c:v>0.95421056414984029</c:v>
                </c:pt>
                <c:pt idx="8">
                  <c:v>0.95503973325470815</c:v>
                </c:pt>
                <c:pt idx="9">
                  <c:v>0.97006394127933426</c:v>
                </c:pt>
                <c:pt idx="10">
                  <c:v>0.93310449223805336</c:v>
                </c:pt>
                <c:pt idx="11">
                  <c:v>0.93991383568202724</c:v>
                </c:pt>
                <c:pt idx="12">
                  <c:v>0.93190228756044513</c:v>
                </c:pt>
                <c:pt idx="13">
                  <c:v>0.93310449223805336</c:v>
                </c:pt>
                <c:pt idx="14">
                  <c:v>0.93068011826472063</c:v>
                </c:pt>
                <c:pt idx="15">
                  <c:v>0.94607248516080833</c:v>
                </c:pt>
                <c:pt idx="16">
                  <c:v>0.93659407843461451</c:v>
                </c:pt>
                <c:pt idx="17">
                  <c:v>0.93771917478489542</c:v>
                </c:pt>
                <c:pt idx="18">
                  <c:v>0.95821688991753184</c:v>
                </c:pt>
                <c:pt idx="19">
                  <c:v>0.88908959856720382</c:v>
                </c:pt>
                <c:pt idx="20">
                  <c:v>0.8998976477866899</c:v>
                </c:pt>
                <c:pt idx="21">
                  <c:v>0.88719191437622991</c:v>
                </c:pt>
                <c:pt idx="22">
                  <c:v>0.88908959856720382</c:v>
                </c:pt>
                <c:pt idx="23">
                  <c:v>0.8998976477866899</c:v>
                </c:pt>
                <c:pt idx="24">
                  <c:v>0.88719191437622991</c:v>
                </c:pt>
                <c:pt idx="25">
                  <c:v>0.88908959856720382</c:v>
                </c:pt>
                <c:pt idx="26">
                  <c:v>0.92425998873998227</c:v>
                </c:pt>
                <c:pt idx="27">
                  <c:v>0.86880973286601093</c:v>
                </c:pt>
                <c:pt idx="28">
                  <c:v>0.87097106773532407</c:v>
                </c:pt>
                <c:pt idx="29">
                  <c:v>0.91131470586037977</c:v>
                </c:pt>
                <c:pt idx="30">
                  <c:v>0.86880973286601093</c:v>
                </c:pt>
                <c:pt idx="31">
                  <c:v>0.91131470586037977</c:v>
                </c:pt>
                <c:pt idx="32">
                  <c:v>0.88331149969031919</c:v>
                </c:pt>
                <c:pt idx="33">
                  <c:v>0.87097106773532407</c:v>
                </c:pt>
                <c:pt idx="34">
                  <c:v>0.83261386612820532</c:v>
                </c:pt>
                <c:pt idx="35">
                  <c:v>0.81607880376963193</c:v>
                </c:pt>
                <c:pt idx="36">
                  <c:v>0.82994125749316572</c:v>
                </c:pt>
                <c:pt idx="37">
                  <c:v>0.84795865954826288</c:v>
                </c:pt>
                <c:pt idx="38">
                  <c:v>0.81320599742131394</c:v>
                </c:pt>
                <c:pt idx="39">
                  <c:v>0.87097106773532407</c:v>
                </c:pt>
                <c:pt idx="40">
                  <c:v>0.86439527802281924</c:v>
                </c:pt>
                <c:pt idx="41">
                  <c:v>0.84795865954826288</c:v>
                </c:pt>
                <c:pt idx="42">
                  <c:v>0.8504022248312274</c:v>
                </c:pt>
                <c:pt idx="43">
                  <c:v>0.8504022248312274</c:v>
                </c:pt>
                <c:pt idx="44">
                  <c:v>0.89640321175956439</c:v>
                </c:pt>
                <c:pt idx="45">
                  <c:v>0.89640321175956439</c:v>
                </c:pt>
                <c:pt idx="46">
                  <c:v>0.82449637981967794</c:v>
                </c:pt>
                <c:pt idx="47">
                  <c:v>0.84297448204086634</c:v>
                </c:pt>
                <c:pt idx="48">
                  <c:v>0.82449637981967794</c:v>
                </c:pt>
                <c:pt idx="49">
                  <c:v>0.87727429585030992</c:v>
                </c:pt>
                <c:pt idx="50">
                  <c:v>0.87727429585030992</c:v>
                </c:pt>
                <c:pt idx="51">
                  <c:v>0.82723545724655878</c:v>
                </c:pt>
                <c:pt idx="52">
                  <c:v>0.87931592085124533</c:v>
                </c:pt>
                <c:pt idx="53">
                  <c:v>0.94098393157019999</c:v>
                </c:pt>
                <c:pt idx="54">
                  <c:v>0.74162711572387008</c:v>
                </c:pt>
                <c:pt idx="55">
                  <c:v>0.74162711572387008</c:v>
                </c:pt>
                <c:pt idx="56">
                  <c:v>0.71945519585503348</c:v>
                </c:pt>
                <c:pt idx="57">
                  <c:v>0.71945519585503348</c:v>
                </c:pt>
                <c:pt idx="58">
                  <c:v>0.79526517834413091</c:v>
                </c:pt>
                <c:pt idx="59">
                  <c:v>0.74162711572387008</c:v>
                </c:pt>
                <c:pt idx="60">
                  <c:v>0.76610953135933602</c:v>
                </c:pt>
                <c:pt idx="61">
                  <c:v>0.81320599742131394</c:v>
                </c:pt>
                <c:pt idx="62">
                  <c:v>0.71945519585503348</c:v>
                </c:pt>
                <c:pt idx="63">
                  <c:v>0.79526517834413091</c:v>
                </c:pt>
                <c:pt idx="64">
                  <c:v>0.8217239511861294</c:v>
                </c:pt>
                <c:pt idx="65">
                  <c:v>0.70798332897601512</c:v>
                </c:pt>
                <c:pt idx="66">
                  <c:v>0.70798332897601512</c:v>
                </c:pt>
                <c:pt idx="67">
                  <c:v>0.6843261727516019</c:v>
                </c:pt>
                <c:pt idx="68">
                  <c:v>0.76610953135933602</c:v>
                </c:pt>
                <c:pt idx="69">
                  <c:v>0.70798332897601512</c:v>
                </c:pt>
                <c:pt idx="70">
                  <c:v>0.78584353052361344</c:v>
                </c:pt>
                <c:pt idx="71">
                  <c:v>0.6843261727516019</c:v>
                </c:pt>
                <c:pt idx="72">
                  <c:v>0.76610953135933602</c:v>
                </c:pt>
                <c:pt idx="73">
                  <c:v>0.70798332897601512</c:v>
                </c:pt>
                <c:pt idx="74">
                  <c:v>0.76270679348247017</c:v>
                </c:pt>
                <c:pt idx="75">
                  <c:v>0.73435438990312751</c:v>
                </c:pt>
                <c:pt idx="76">
                  <c:v>0.64304822028708597</c:v>
                </c:pt>
                <c:pt idx="77">
                  <c:v>0.64726698761092227</c:v>
                </c:pt>
                <c:pt idx="78">
                  <c:v>0.61738288356980708</c:v>
                </c:pt>
                <c:pt idx="79">
                  <c:v>0.59122027583105075</c:v>
                </c:pt>
                <c:pt idx="80">
                  <c:v>0.64304822028708597</c:v>
                </c:pt>
                <c:pt idx="81">
                  <c:v>0.70798332897601512</c:v>
                </c:pt>
                <c:pt idx="82">
                  <c:v>0.6843261727516019</c:v>
                </c:pt>
                <c:pt idx="83">
                  <c:v>0.76610953135933602</c:v>
                </c:pt>
                <c:pt idx="84">
                  <c:v>0.66806978984693655</c:v>
                </c:pt>
                <c:pt idx="85">
                  <c:v>0.69626935739688811</c:v>
                </c:pt>
                <c:pt idx="86">
                  <c:v>0.67216781167694362</c:v>
                </c:pt>
                <c:pt idx="87">
                  <c:v>0.75580558089067018</c:v>
                </c:pt>
                <c:pt idx="88">
                  <c:v>0.75580558089067018</c:v>
                </c:pt>
                <c:pt idx="89">
                  <c:v>0.64304822028708597</c:v>
                </c:pt>
                <c:pt idx="90">
                  <c:v>0.73435438990312751</c:v>
                </c:pt>
                <c:pt idx="91">
                  <c:v>0.64726698761092227</c:v>
                </c:pt>
                <c:pt idx="92">
                  <c:v>0.76610953135933602</c:v>
                </c:pt>
                <c:pt idx="93">
                  <c:v>0.73435438990312751</c:v>
                </c:pt>
                <c:pt idx="94">
                  <c:v>0.73435438990312751</c:v>
                </c:pt>
                <c:pt idx="95">
                  <c:v>0.85985697113847892</c:v>
                </c:pt>
                <c:pt idx="96">
                  <c:v>0.67216781167694362</c:v>
                </c:pt>
                <c:pt idx="97">
                  <c:v>0.73435438990312751</c:v>
                </c:pt>
                <c:pt idx="98">
                  <c:v>0.63028710615227568</c:v>
                </c:pt>
                <c:pt idx="99">
                  <c:v>0.69626935739688811</c:v>
                </c:pt>
                <c:pt idx="100">
                  <c:v>0.63455761604186622</c:v>
                </c:pt>
                <c:pt idx="101">
                  <c:v>0.72322329474752656</c:v>
                </c:pt>
                <c:pt idx="102">
                  <c:v>0.70020014351690429</c:v>
                </c:pt>
                <c:pt idx="103">
                  <c:v>0.8352533799458105</c:v>
                </c:pt>
                <c:pt idx="104">
                  <c:v>0.51576111774108302</c:v>
                </c:pt>
                <c:pt idx="105">
                  <c:v>0.52021117116610793</c:v>
                </c:pt>
                <c:pt idx="106">
                  <c:v>0.48914775935249366</c:v>
                </c:pt>
                <c:pt idx="107">
                  <c:v>0.48914775935249366</c:v>
                </c:pt>
                <c:pt idx="108">
                  <c:v>0.59122027583105075</c:v>
                </c:pt>
                <c:pt idx="109">
                  <c:v>0.59122027583105075</c:v>
                </c:pt>
                <c:pt idx="110">
                  <c:v>0.46715972370008707</c:v>
                </c:pt>
                <c:pt idx="111">
                  <c:v>0.60435421344673301</c:v>
                </c:pt>
                <c:pt idx="112">
                  <c:v>0.56471516786041676</c:v>
                </c:pt>
                <c:pt idx="113">
                  <c:v>0.51576111774108302</c:v>
                </c:pt>
                <c:pt idx="114">
                  <c:v>0.58682227825105615</c:v>
                </c:pt>
                <c:pt idx="115">
                  <c:v>0.65564820425030668</c:v>
                </c:pt>
                <c:pt idx="116">
                  <c:v>0.59998697087804076</c:v>
                </c:pt>
                <c:pt idx="117">
                  <c:v>0.47592818610825816</c:v>
                </c:pt>
                <c:pt idx="118">
                  <c:v>0.54693331608289819</c:v>
                </c:pt>
                <c:pt idx="119">
                  <c:v>0.45408678840388694</c:v>
                </c:pt>
                <c:pt idx="120">
                  <c:v>0.52021117116610793</c:v>
                </c:pt>
                <c:pt idx="121">
                  <c:v>0.52021117116610793</c:v>
                </c:pt>
                <c:pt idx="122">
                  <c:v>0.47592818610825816</c:v>
                </c:pt>
                <c:pt idx="123">
                  <c:v>0.48032645012152531</c:v>
                </c:pt>
                <c:pt idx="124">
                  <c:v>0.57800064591618272</c:v>
                </c:pt>
                <c:pt idx="125">
                  <c:v>0.41139691014000113</c:v>
                </c:pt>
                <c:pt idx="126">
                  <c:v>0.38660340067936849</c:v>
                </c:pt>
                <c:pt idx="127">
                  <c:v>0.47592818610825816</c:v>
                </c:pt>
                <c:pt idx="128">
                  <c:v>0.48032645012152531</c:v>
                </c:pt>
                <c:pt idx="129">
                  <c:v>0.44975290642501864</c:v>
                </c:pt>
                <c:pt idx="130">
                  <c:v>0.54693331608289819</c:v>
                </c:pt>
                <c:pt idx="131">
                  <c:v>0.54693331608289819</c:v>
                </c:pt>
                <c:pt idx="132">
                  <c:v>0.42404070274362526</c:v>
                </c:pt>
                <c:pt idx="133">
                  <c:v>0.56027549503215568</c:v>
                </c:pt>
                <c:pt idx="134">
                  <c:v>0.52021117116610793</c:v>
                </c:pt>
                <c:pt idx="135">
                  <c:v>0.70020014351690429</c:v>
                </c:pt>
                <c:pt idx="136">
                  <c:v>0.43683097326266418</c:v>
                </c:pt>
                <c:pt idx="137">
                  <c:v>0.43683097326266418</c:v>
                </c:pt>
                <c:pt idx="138">
                  <c:v>0.5068706161126777</c:v>
                </c:pt>
                <c:pt idx="139">
                  <c:v>0.5068706161126777</c:v>
                </c:pt>
                <c:pt idx="140">
                  <c:v>0.44112441238450684</c:v>
                </c:pt>
                <c:pt idx="141">
                  <c:v>0.57800064591618272</c:v>
                </c:pt>
                <c:pt idx="142">
                  <c:v>0.53802663036251808</c:v>
                </c:pt>
                <c:pt idx="143">
                  <c:v>0.5068706161126777</c:v>
                </c:pt>
                <c:pt idx="144">
                  <c:v>0.68833185878152259</c:v>
                </c:pt>
                <c:pt idx="145">
                  <c:v>0.41139691014000113</c:v>
                </c:pt>
                <c:pt idx="146">
                  <c:v>0.52021117116610793</c:v>
                </c:pt>
                <c:pt idx="147">
                  <c:v>0.48032645012152531</c:v>
                </c:pt>
                <c:pt idx="148">
                  <c:v>0.5068706161126777</c:v>
                </c:pt>
                <c:pt idx="149">
                  <c:v>0.65980938376800435</c:v>
                </c:pt>
                <c:pt idx="150">
                  <c:v>0.52021117116610793</c:v>
                </c:pt>
                <c:pt idx="151">
                  <c:v>0.70020014351690429</c:v>
                </c:pt>
                <c:pt idx="152">
                  <c:v>0.39891349367741136</c:v>
                </c:pt>
                <c:pt idx="153">
                  <c:v>0.46715972370008707</c:v>
                </c:pt>
                <c:pt idx="154">
                  <c:v>0.62169905198311926</c:v>
                </c:pt>
                <c:pt idx="155">
                  <c:v>0.29908889326566157</c:v>
                </c:pt>
                <c:pt idx="156">
                  <c:v>0.29908889326566157</c:v>
                </c:pt>
                <c:pt idx="157">
                  <c:v>0.35861928054030912</c:v>
                </c:pt>
                <c:pt idx="158">
                  <c:v>0.27851258576175342</c:v>
                </c:pt>
                <c:pt idx="159">
                  <c:v>0.39479025971780923</c:v>
                </c:pt>
                <c:pt idx="160">
                  <c:v>0.33553438554257531</c:v>
                </c:pt>
                <c:pt idx="161">
                  <c:v>0.27851258576175342</c:v>
                </c:pt>
                <c:pt idx="162">
                  <c:v>0.37048010752574756</c:v>
                </c:pt>
                <c:pt idx="163">
                  <c:v>0.35861928054030912</c:v>
                </c:pt>
                <c:pt idx="164">
                  <c:v>0.34696782080640287</c:v>
                </c:pt>
                <c:pt idx="165">
                  <c:v>0.39479025971780923</c:v>
                </c:pt>
                <c:pt idx="166">
                  <c:v>0.26859945060085089</c:v>
                </c:pt>
                <c:pt idx="167">
                  <c:v>0.3243266485527051</c:v>
                </c:pt>
                <c:pt idx="168">
                  <c:v>0.22284444246442436</c:v>
                </c:pt>
                <c:pt idx="169">
                  <c:v>0.26859945060085089</c:v>
                </c:pt>
                <c:pt idx="170">
                  <c:v>0.3243266485527051</c:v>
                </c:pt>
                <c:pt idx="171">
                  <c:v>0.24953350426614063</c:v>
                </c:pt>
                <c:pt idx="172">
                  <c:v>0.35861928054030912</c:v>
                </c:pt>
                <c:pt idx="173">
                  <c:v>0.3243266485527051</c:v>
                </c:pt>
                <c:pt idx="174">
                  <c:v>0.30261415640203726</c:v>
                </c:pt>
                <c:pt idx="175">
                  <c:v>0.46715972370008707</c:v>
                </c:pt>
                <c:pt idx="176">
                  <c:v>0.33553438554257531</c:v>
                </c:pt>
                <c:pt idx="177">
                  <c:v>0.31335131741894517</c:v>
                </c:pt>
                <c:pt idx="178">
                  <c:v>0.48032645012152531</c:v>
                </c:pt>
                <c:pt idx="179">
                  <c:v>0.24038257406798957</c:v>
                </c:pt>
                <c:pt idx="180">
                  <c:v>0.3243266485527051</c:v>
                </c:pt>
                <c:pt idx="181">
                  <c:v>0.29212001433979728</c:v>
                </c:pt>
                <c:pt idx="182">
                  <c:v>0.29212001433979728</c:v>
                </c:pt>
                <c:pt idx="183">
                  <c:v>0.42828856405189564</c:v>
                </c:pt>
                <c:pt idx="184">
                  <c:v>0.3243266485527051</c:v>
                </c:pt>
                <c:pt idx="185">
                  <c:v>0.49799763788137119</c:v>
                </c:pt>
                <c:pt idx="186">
                  <c:v>0.30261415640203726</c:v>
                </c:pt>
                <c:pt idx="187">
                  <c:v>0.44112441238450684</c:v>
                </c:pt>
                <c:pt idx="188">
                  <c:v>0.15194745376461516</c:v>
                </c:pt>
                <c:pt idx="189">
                  <c:v>0.21171475574111742</c:v>
                </c:pt>
                <c:pt idx="190">
                  <c:v>0.18829055196406386</c:v>
                </c:pt>
                <c:pt idx="191">
                  <c:v>0.1958526770641118</c:v>
                </c:pt>
                <c:pt idx="192">
                  <c:v>0.1958526770641118</c:v>
                </c:pt>
                <c:pt idx="193">
                  <c:v>0.13428857662755367</c:v>
                </c:pt>
                <c:pt idx="194">
                  <c:v>0.18582373027267085</c:v>
                </c:pt>
                <c:pt idx="195">
                  <c:v>0.1648083304738891</c:v>
                </c:pt>
                <c:pt idx="196">
                  <c:v>0.25893932491459049</c:v>
                </c:pt>
                <c:pt idx="197">
                  <c:v>0.17157931414189542</c:v>
                </c:pt>
                <c:pt idx="198">
                  <c:v>0.29212001433979728</c:v>
                </c:pt>
                <c:pt idx="199">
                  <c:v>0.26859945060085089</c:v>
                </c:pt>
                <c:pt idx="200">
                  <c:v>0.17157931414189542</c:v>
                </c:pt>
                <c:pt idx="201">
                  <c:v>0.27851258576175342</c:v>
                </c:pt>
                <c:pt idx="202">
                  <c:v>0.1648083304738891</c:v>
                </c:pt>
                <c:pt idx="203">
                  <c:v>0.25893932491459049</c:v>
                </c:pt>
                <c:pt idx="204">
                  <c:v>0.10142424003671902</c:v>
                </c:pt>
                <c:pt idx="205">
                  <c:v>8.918345172279063E-2</c:v>
                </c:pt>
                <c:pt idx="206">
                  <c:v>0.14584835812345998</c:v>
                </c:pt>
                <c:pt idx="207">
                  <c:v>0.15194745376461516</c:v>
                </c:pt>
                <c:pt idx="208">
                  <c:v>7.8326622861704109E-2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5F-4DC7-9991-AB5C04C48BB3}"/>
            </c:ext>
          </c:extLst>
        </c:ser>
        <c:ser>
          <c:idx val="1"/>
          <c:order val="1"/>
          <c:tx>
            <c:strRef>
              <c:f>'PCBs in PDMS'!$A$16</c:f>
              <c:strCache>
                <c:ptCount val="1"/>
                <c:pt idx="0">
                  <c:v>Measured PRC Fss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[1]in_situ_baseline_general!$U$108:$AA$108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[1]in_situ_baseline_general!$U$108:$AA$108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</c:errBars>
          <c:xVal>
            <c:numRef>
              <c:f>'PCBs in PDMS'!$B$14:$H$14</c:f>
              <c:numCache>
                <c:formatCode>General</c:formatCode>
                <c:ptCount val="7"/>
                <c:pt idx="0">
                  <c:v>5.67</c:v>
                </c:pt>
                <c:pt idx="1">
                  <c:v>5.85</c:v>
                </c:pt>
                <c:pt idx="2">
                  <c:v>6.2</c:v>
                </c:pt>
                <c:pt idx="3">
                  <c:v>6.48</c:v>
                </c:pt>
                <c:pt idx="4">
                  <c:v>6.76</c:v>
                </c:pt>
                <c:pt idx="5">
                  <c:v>6.82</c:v>
                </c:pt>
                <c:pt idx="6">
                  <c:v>7.2</c:v>
                </c:pt>
              </c:numCache>
            </c:numRef>
          </c:xVal>
          <c:yVal>
            <c:numRef>
              <c:f>'PCBs in PDMS'!$B$16:$H$16</c:f>
              <c:numCache>
                <c:formatCode>General</c:formatCode>
                <c:ptCount val="7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5F-4DC7-9991-AB5C04C48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522288"/>
        <c:axId val="412522848"/>
      </c:scatterChart>
      <c:valAx>
        <c:axId val="412522288"/>
        <c:scaling>
          <c:orientation val="minMax"/>
          <c:min val="4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log(Kow)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22848"/>
        <c:crosses val="autoZero"/>
        <c:crossBetween val="midCat"/>
      </c:valAx>
      <c:valAx>
        <c:axId val="412522848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Fss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2228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041294838145228"/>
          <c:y val="4.3343540390784502E-2"/>
          <c:w val="0.28347134733158352"/>
          <c:h val="0.155453849518810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50568678915138"/>
          <c:y val="9.3170182430899848E-2"/>
          <c:w val="0.63437795275590547"/>
          <c:h val="0.731938247302420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'Dioxins in PDMS'!$A$35</c:f>
              <c:strCache>
                <c:ptCount val="1"/>
                <c:pt idx="0">
                  <c:v>Model prediction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'Dioxins in PDMS'!$B$37:$B$57</c:f>
              <c:numCache>
                <c:formatCode>General</c:formatCode>
                <c:ptCount val="21"/>
                <c:pt idx="0">
                  <c:v>4.58</c:v>
                </c:pt>
                <c:pt idx="1">
                  <c:v>5.23</c:v>
                </c:pt>
                <c:pt idx="2">
                  <c:v>5.19</c:v>
                </c:pt>
                <c:pt idx="3">
                  <c:v>5.84</c:v>
                </c:pt>
                <c:pt idx="4">
                  <c:v>6.46</c:v>
                </c:pt>
                <c:pt idx="5">
                  <c:v>6.49</c:v>
                </c:pt>
                <c:pt idx="6">
                  <c:v>7.15</c:v>
                </c:pt>
                <c:pt idx="7">
                  <c:v>7.14</c:v>
                </c:pt>
                <c:pt idx="8">
                  <c:v>7.2</c:v>
                </c:pt>
                <c:pt idx="9">
                  <c:v>7.87</c:v>
                </c:pt>
                <c:pt idx="10">
                  <c:v>7.83</c:v>
                </c:pt>
                <c:pt idx="11">
                  <c:v>7.83</c:v>
                </c:pt>
                <c:pt idx="12">
                  <c:v>7.95</c:v>
                </c:pt>
                <c:pt idx="13">
                  <c:v>7.89</c:v>
                </c:pt>
                <c:pt idx="14">
                  <c:v>7.92</c:v>
                </c:pt>
                <c:pt idx="15">
                  <c:v>7.87</c:v>
                </c:pt>
                <c:pt idx="16">
                  <c:v>8.5500000000000007</c:v>
                </c:pt>
                <c:pt idx="17">
                  <c:v>8.64</c:v>
                </c:pt>
                <c:pt idx="18">
                  <c:v>8.56</c:v>
                </c:pt>
                <c:pt idx="19">
                  <c:v>9.35</c:v>
                </c:pt>
                <c:pt idx="20">
                  <c:v>9.27</c:v>
                </c:pt>
              </c:numCache>
            </c:numRef>
          </c:xVal>
          <c:yVal>
            <c:numRef>
              <c:f>'Dioxins in PDMS'!$H$37:$H$57</c:f>
              <c:numCache>
                <c:formatCode>0.000</c:formatCode>
                <c:ptCount val="21"/>
                <c:pt idx="0">
                  <c:v>0.91322275963364064</c:v>
                </c:pt>
                <c:pt idx="1">
                  <c:v>0.84428577415824968</c:v>
                </c:pt>
                <c:pt idx="2">
                  <c:v>0.84879667588710928</c:v>
                </c:pt>
                <c:pt idx="3">
                  <c:v>0.77069955251404298</c:v>
                </c:pt>
                <c:pt idx="4">
                  <c:v>0.68544385510395567</c:v>
                </c:pt>
                <c:pt idx="5">
                  <c:v>0.68104967609547551</c:v>
                </c:pt>
                <c:pt idx="6">
                  <c:v>0.57950936817934906</c:v>
                </c:pt>
                <c:pt idx="7">
                  <c:v>0.58110022152106899</c:v>
                </c:pt>
                <c:pt idx="8">
                  <c:v>0.5715405794158811</c:v>
                </c:pt>
                <c:pt idx="9">
                  <c:v>0.46425662169110526</c:v>
                </c:pt>
                <c:pt idx="10">
                  <c:v>0.47059751808284811</c:v>
                </c:pt>
                <c:pt idx="11">
                  <c:v>0.47059751808284811</c:v>
                </c:pt>
                <c:pt idx="12">
                  <c:v>0.45163648442780069</c:v>
                </c:pt>
                <c:pt idx="13">
                  <c:v>0.46109352390824465</c:v>
                </c:pt>
                <c:pt idx="14">
                  <c:v>0.45635873569909868</c:v>
                </c:pt>
                <c:pt idx="15">
                  <c:v>0.46425662169110526</c:v>
                </c:pt>
                <c:pt idx="16">
                  <c:v>0.36094531714491662</c:v>
                </c:pt>
                <c:pt idx="17">
                  <c:v>0.34813530804000292</c:v>
                </c:pt>
                <c:pt idx="18">
                  <c:v>0.35951007212040165</c:v>
                </c:pt>
                <c:pt idx="19">
                  <c:v>0.25655464109311665</c:v>
                </c:pt>
                <c:pt idx="20">
                  <c:v>0.26597183746526853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8-47EC-AAD6-1700BBC1A705}"/>
            </c:ext>
          </c:extLst>
        </c:ser>
        <c:ser>
          <c:idx val="1"/>
          <c:order val="1"/>
          <c:tx>
            <c:strRef>
              <c:f>'Dioxins in PDMS'!$A$16</c:f>
              <c:strCache>
                <c:ptCount val="1"/>
                <c:pt idx="0">
                  <c:v>Measured PRC Fss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[1]in_situ_baseline_general!$U$108:$AA$108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[1]in_situ_baseline_general!$U$108:$AA$108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</c:errBars>
          <c:xVal>
            <c:numRef>
              <c:f>'Dioxins in PDMS'!$B$14:$E$14</c:f>
              <c:numCache>
                <c:formatCode>General</c:formatCode>
                <c:ptCount val="4"/>
                <c:pt idx="0">
                  <c:v>6.53</c:v>
                </c:pt>
                <c:pt idx="1">
                  <c:v>7.92</c:v>
                </c:pt>
                <c:pt idx="2">
                  <c:v>5.19</c:v>
                </c:pt>
                <c:pt idx="3">
                  <c:v>8.64</c:v>
                </c:pt>
              </c:numCache>
            </c:numRef>
          </c:xVal>
          <c:yVal>
            <c:numRef>
              <c:f>'Dioxins in PDMS'!$B$16:$E$16</c:f>
              <c:numCache>
                <c:formatCode>General</c:formatCode>
                <c:ptCount val="4"/>
                <c:pt idx="0">
                  <c:v>0.7</c:v>
                </c:pt>
                <c:pt idx="1">
                  <c:v>0.5</c:v>
                </c:pt>
                <c:pt idx="2">
                  <c:v>0.8</c:v>
                </c:pt>
                <c:pt idx="3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8-47EC-AAD6-1700BBC1A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522288"/>
        <c:axId val="412522848"/>
      </c:scatterChart>
      <c:valAx>
        <c:axId val="412522288"/>
        <c:scaling>
          <c:orientation val="minMax"/>
          <c:max val="9.5"/>
          <c:min val="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log(Kow)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22848"/>
        <c:crosses val="autoZero"/>
        <c:crossBetween val="midCat"/>
      </c:valAx>
      <c:valAx>
        <c:axId val="412522848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Fss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2228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628171478569"/>
          <c:y val="3.8713910761154872E-2"/>
          <c:w val="0.28347134733158352"/>
          <c:h val="0.155453849518810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50568678915138"/>
          <c:y val="9.3170182430899848E-2"/>
          <c:w val="0.63437795275590547"/>
          <c:h val="0.731938247302420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'PAHs in PE'!$A$35</c:f>
              <c:strCache>
                <c:ptCount val="1"/>
                <c:pt idx="0">
                  <c:v>Model prediction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'PAHs in PE'!$B$37:$B$52</c:f>
              <c:numCache>
                <c:formatCode>General</c:formatCode>
                <c:ptCount val="16"/>
                <c:pt idx="0">
                  <c:v>3.41</c:v>
                </c:pt>
                <c:pt idx="1">
                  <c:v>4</c:v>
                </c:pt>
                <c:pt idx="2">
                  <c:v>4.0599999999999996</c:v>
                </c:pt>
                <c:pt idx="3">
                  <c:v>4.2</c:v>
                </c:pt>
                <c:pt idx="4">
                  <c:v>4.74</c:v>
                </c:pt>
                <c:pt idx="5">
                  <c:v>4.6900000000000004</c:v>
                </c:pt>
                <c:pt idx="6">
                  <c:v>5.29</c:v>
                </c:pt>
                <c:pt idx="7">
                  <c:v>5.25</c:v>
                </c:pt>
                <c:pt idx="8">
                  <c:v>5.85</c:v>
                </c:pt>
                <c:pt idx="9">
                  <c:v>5.9</c:v>
                </c:pt>
                <c:pt idx="10">
                  <c:v>6.58</c:v>
                </c:pt>
                <c:pt idx="11">
                  <c:v>6.5</c:v>
                </c:pt>
                <c:pt idx="12">
                  <c:v>6.54</c:v>
                </c:pt>
                <c:pt idx="13">
                  <c:v>7.09</c:v>
                </c:pt>
                <c:pt idx="14">
                  <c:v>7.39</c:v>
                </c:pt>
                <c:pt idx="15">
                  <c:v>7.04</c:v>
                </c:pt>
              </c:numCache>
            </c:numRef>
          </c:xVal>
          <c:yVal>
            <c:numRef>
              <c:f>'PAHs in PE'!$E$37:$E$52</c:f>
              <c:numCache>
                <c:formatCode>0.000</c:formatCode>
                <c:ptCount val="16"/>
                <c:pt idx="0">
                  <c:v>0.92690776041889589</c:v>
                </c:pt>
                <c:pt idx="1">
                  <c:v>0.88089084317413247</c:v>
                </c:pt>
                <c:pt idx="2">
                  <c:v>0.87493270298011339</c:v>
                </c:pt>
                <c:pt idx="3">
                  <c:v>0.85996683844320687</c:v>
                </c:pt>
                <c:pt idx="4">
                  <c:v>0.78682820507555995</c:v>
                </c:pt>
                <c:pt idx="5">
                  <c:v>0.7946898906663763</c:v>
                </c:pt>
                <c:pt idx="6">
                  <c:v>0.68577241765035635</c:v>
                </c:pt>
                <c:pt idx="7">
                  <c:v>0.69396539875483665</c:v>
                </c:pt>
                <c:pt idx="8">
                  <c:v>0.56122119586761787</c:v>
                </c:pt>
                <c:pt idx="9">
                  <c:v>0.54951877645889713</c:v>
                </c:pt>
                <c:pt idx="10">
                  <c:v>0.39232322806435682</c:v>
                </c:pt>
                <c:pt idx="11">
                  <c:v>0.41009400439519461</c:v>
                </c:pt>
                <c:pt idx="12">
                  <c:v>0.40116882952677313</c:v>
                </c:pt>
                <c:pt idx="13">
                  <c:v>0.28831975415097377</c:v>
                </c:pt>
                <c:pt idx="14">
                  <c:v>0.23623323731107604</c:v>
                </c:pt>
                <c:pt idx="15">
                  <c:v>0.29769720392236598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2E-4C12-B9B7-C8CB63C4A6B8}"/>
            </c:ext>
          </c:extLst>
        </c:ser>
        <c:ser>
          <c:idx val="1"/>
          <c:order val="1"/>
          <c:tx>
            <c:strRef>
              <c:f>'PAHs in PE'!$A$16</c:f>
              <c:strCache>
                <c:ptCount val="1"/>
                <c:pt idx="0">
                  <c:v>Measured PRC Fss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[1]in_situ_baseline_general!$U$108:$AA$108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[1]in_situ_baseline_general!$U$108:$AA$108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</c:errBars>
          <c:xVal>
            <c:numRef>
              <c:f>'PAHs in PE'!$B$14:$E$14</c:f>
              <c:numCache>
                <c:formatCode>General</c:formatCode>
                <c:ptCount val="4"/>
                <c:pt idx="0">
                  <c:v>4.74</c:v>
                </c:pt>
                <c:pt idx="1">
                  <c:v>5.29</c:v>
                </c:pt>
                <c:pt idx="2">
                  <c:v>5.9</c:v>
                </c:pt>
                <c:pt idx="3">
                  <c:v>7.09</c:v>
                </c:pt>
              </c:numCache>
            </c:numRef>
          </c:xVal>
          <c:yVal>
            <c:numRef>
              <c:f>'PAHs in PE'!$B$16:$E$16</c:f>
              <c:numCache>
                <c:formatCode>General</c:formatCode>
                <c:ptCount val="4"/>
                <c:pt idx="0">
                  <c:v>0.8</c:v>
                </c:pt>
                <c:pt idx="1">
                  <c:v>0.7</c:v>
                </c:pt>
                <c:pt idx="2">
                  <c:v>0.5</c:v>
                </c:pt>
                <c:pt idx="3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2E-4C12-B9B7-C8CB63C4A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522288"/>
        <c:axId val="412522848"/>
      </c:scatterChart>
      <c:valAx>
        <c:axId val="412522288"/>
        <c:scaling>
          <c:orientation val="minMax"/>
          <c:max val="7.5"/>
          <c:min val="3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log(Kow)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22848"/>
        <c:crosses val="autoZero"/>
        <c:crossBetween val="midCat"/>
      </c:valAx>
      <c:valAx>
        <c:axId val="412522848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Fss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2228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596850393700792"/>
          <c:y val="4.7973170020414124E-2"/>
          <c:w val="0.28347134733158352"/>
          <c:h val="0.155453849518810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50568678915138"/>
          <c:y val="9.3170182430899848E-2"/>
          <c:w val="0.63437795275590547"/>
          <c:h val="0.731938247302420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'PCBs in PE'!$A$35</c:f>
              <c:strCache>
                <c:ptCount val="1"/>
                <c:pt idx="0">
                  <c:v>Model prediction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'PCBs in PE'!$B$37:$B$245</c:f>
              <c:numCache>
                <c:formatCode>General</c:formatCode>
                <c:ptCount val="209"/>
                <c:pt idx="0">
                  <c:v>4.46</c:v>
                </c:pt>
                <c:pt idx="1">
                  <c:v>4.6900000000000004</c:v>
                </c:pt>
                <c:pt idx="2">
                  <c:v>4.6900000000000004</c:v>
                </c:pt>
                <c:pt idx="3">
                  <c:v>4.6500000000000004</c:v>
                </c:pt>
                <c:pt idx="4">
                  <c:v>4.97</c:v>
                </c:pt>
                <c:pt idx="5">
                  <c:v>5.0599999999999996</c:v>
                </c:pt>
                <c:pt idx="6">
                  <c:v>5.07</c:v>
                </c:pt>
                <c:pt idx="7">
                  <c:v>5.07</c:v>
                </c:pt>
                <c:pt idx="8">
                  <c:v>5.0599999999999996</c:v>
                </c:pt>
                <c:pt idx="9">
                  <c:v>4.84</c:v>
                </c:pt>
                <c:pt idx="10">
                  <c:v>5.28</c:v>
                </c:pt>
                <c:pt idx="11">
                  <c:v>5.22</c:v>
                </c:pt>
                <c:pt idx="12">
                  <c:v>5.29</c:v>
                </c:pt>
                <c:pt idx="13">
                  <c:v>5.28</c:v>
                </c:pt>
                <c:pt idx="14">
                  <c:v>5.3</c:v>
                </c:pt>
                <c:pt idx="15">
                  <c:v>5.16</c:v>
                </c:pt>
                <c:pt idx="16">
                  <c:v>5.25</c:v>
                </c:pt>
                <c:pt idx="17">
                  <c:v>5.24</c:v>
                </c:pt>
                <c:pt idx="18">
                  <c:v>5.0199999999999996</c:v>
                </c:pt>
                <c:pt idx="19">
                  <c:v>5.57</c:v>
                </c:pt>
                <c:pt idx="20">
                  <c:v>5.51</c:v>
                </c:pt>
                <c:pt idx="21">
                  <c:v>5.58</c:v>
                </c:pt>
                <c:pt idx="22">
                  <c:v>5.57</c:v>
                </c:pt>
                <c:pt idx="23">
                  <c:v>5.51</c:v>
                </c:pt>
                <c:pt idx="24">
                  <c:v>5.58</c:v>
                </c:pt>
                <c:pt idx="25">
                  <c:v>5.57</c:v>
                </c:pt>
                <c:pt idx="26">
                  <c:v>5.35</c:v>
                </c:pt>
                <c:pt idx="27">
                  <c:v>5.67</c:v>
                </c:pt>
                <c:pt idx="28">
                  <c:v>5.66</c:v>
                </c:pt>
                <c:pt idx="29">
                  <c:v>5.44</c:v>
                </c:pt>
                <c:pt idx="30">
                  <c:v>5.67</c:v>
                </c:pt>
                <c:pt idx="31">
                  <c:v>5.44</c:v>
                </c:pt>
                <c:pt idx="32">
                  <c:v>5.6</c:v>
                </c:pt>
                <c:pt idx="33">
                  <c:v>5.66</c:v>
                </c:pt>
                <c:pt idx="34">
                  <c:v>5.82</c:v>
                </c:pt>
                <c:pt idx="35">
                  <c:v>5.88</c:v>
                </c:pt>
                <c:pt idx="36">
                  <c:v>5.83</c:v>
                </c:pt>
                <c:pt idx="37">
                  <c:v>5.76</c:v>
                </c:pt>
                <c:pt idx="38">
                  <c:v>5.89</c:v>
                </c:pt>
                <c:pt idx="39">
                  <c:v>5.66</c:v>
                </c:pt>
                <c:pt idx="40">
                  <c:v>5.69</c:v>
                </c:pt>
                <c:pt idx="41">
                  <c:v>5.76</c:v>
                </c:pt>
                <c:pt idx="42">
                  <c:v>5.75</c:v>
                </c:pt>
                <c:pt idx="43">
                  <c:v>5.75</c:v>
                </c:pt>
                <c:pt idx="44">
                  <c:v>5.53</c:v>
                </c:pt>
                <c:pt idx="45">
                  <c:v>5.53</c:v>
                </c:pt>
                <c:pt idx="46">
                  <c:v>5.85</c:v>
                </c:pt>
                <c:pt idx="47">
                  <c:v>5.78</c:v>
                </c:pt>
                <c:pt idx="48">
                  <c:v>5.85</c:v>
                </c:pt>
                <c:pt idx="49">
                  <c:v>5.63</c:v>
                </c:pt>
                <c:pt idx="50">
                  <c:v>5.63</c:v>
                </c:pt>
                <c:pt idx="51">
                  <c:v>5.84</c:v>
                </c:pt>
                <c:pt idx="52">
                  <c:v>5.62</c:v>
                </c:pt>
                <c:pt idx="53">
                  <c:v>5.21</c:v>
                </c:pt>
                <c:pt idx="54">
                  <c:v>6.11</c:v>
                </c:pt>
                <c:pt idx="55">
                  <c:v>6.11</c:v>
                </c:pt>
                <c:pt idx="56">
                  <c:v>6.17</c:v>
                </c:pt>
                <c:pt idx="57">
                  <c:v>6.17</c:v>
                </c:pt>
                <c:pt idx="58">
                  <c:v>5.95</c:v>
                </c:pt>
                <c:pt idx="59">
                  <c:v>6.11</c:v>
                </c:pt>
                <c:pt idx="60">
                  <c:v>6.04</c:v>
                </c:pt>
                <c:pt idx="61">
                  <c:v>5.89</c:v>
                </c:pt>
                <c:pt idx="62">
                  <c:v>6.17</c:v>
                </c:pt>
                <c:pt idx="63">
                  <c:v>5.95</c:v>
                </c:pt>
                <c:pt idx="64">
                  <c:v>5.86</c:v>
                </c:pt>
                <c:pt idx="65">
                  <c:v>6.2</c:v>
                </c:pt>
                <c:pt idx="66">
                  <c:v>6.2</c:v>
                </c:pt>
                <c:pt idx="67">
                  <c:v>6.26</c:v>
                </c:pt>
                <c:pt idx="68">
                  <c:v>6.04</c:v>
                </c:pt>
                <c:pt idx="69">
                  <c:v>6.2</c:v>
                </c:pt>
                <c:pt idx="70">
                  <c:v>5.98</c:v>
                </c:pt>
                <c:pt idx="71">
                  <c:v>6.26</c:v>
                </c:pt>
                <c:pt idx="72">
                  <c:v>6.04</c:v>
                </c:pt>
                <c:pt idx="73">
                  <c:v>6.2</c:v>
                </c:pt>
                <c:pt idx="74">
                  <c:v>6.05</c:v>
                </c:pt>
                <c:pt idx="75">
                  <c:v>6.13</c:v>
                </c:pt>
                <c:pt idx="76">
                  <c:v>6.36</c:v>
                </c:pt>
                <c:pt idx="77">
                  <c:v>6.35</c:v>
                </c:pt>
                <c:pt idx="78">
                  <c:v>6.42</c:v>
                </c:pt>
                <c:pt idx="79">
                  <c:v>6.48</c:v>
                </c:pt>
                <c:pt idx="80">
                  <c:v>6.36</c:v>
                </c:pt>
                <c:pt idx="81">
                  <c:v>6.2</c:v>
                </c:pt>
                <c:pt idx="82">
                  <c:v>6.26</c:v>
                </c:pt>
                <c:pt idx="83">
                  <c:v>6.04</c:v>
                </c:pt>
                <c:pt idx="84">
                  <c:v>6.3</c:v>
                </c:pt>
                <c:pt idx="85">
                  <c:v>6.23</c:v>
                </c:pt>
                <c:pt idx="86">
                  <c:v>6.29</c:v>
                </c:pt>
                <c:pt idx="87">
                  <c:v>6.07</c:v>
                </c:pt>
                <c:pt idx="88">
                  <c:v>6.07</c:v>
                </c:pt>
                <c:pt idx="89">
                  <c:v>6.36</c:v>
                </c:pt>
                <c:pt idx="90">
                  <c:v>6.13</c:v>
                </c:pt>
                <c:pt idx="91">
                  <c:v>6.35</c:v>
                </c:pt>
                <c:pt idx="92">
                  <c:v>6.04</c:v>
                </c:pt>
                <c:pt idx="93">
                  <c:v>6.13</c:v>
                </c:pt>
                <c:pt idx="94">
                  <c:v>6.13</c:v>
                </c:pt>
                <c:pt idx="95">
                  <c:v>5.71</c:v>
                </c:pt>
                <c:pt idx="96">
                  <c:v>6.29</c:v>
                </c:pt>
                <c:pt idx="97">
                  <c:v>6.13</c:v>
                </c:pt>
                <c:pt idx="98">
                  <c:v>6.39</c:v>
                </c:pt>
                <c:pt idx="99">
                  <c:v>6.23</c:v>
                </c:pt>
                <c:pt idx="100">
                  <c:v>6.38</c:v>
                </c:pt>
                <c:pt idx="101">
                  <c:v>6.16</c:v>
                </c:pt>
                <c:pt idx="102">
                  <c:v>6.22</c:v>
                </c:pt>
                <c:pt idx="103">
                  <c:v>5.81</c:v>
                </c:pt>
                <c:pt idx="104">
                  <c:v>6.65</c:v>
                </c:pt>
                <c:pt idx="105">
                  <c:v>6.64</c:v>
                </c:pt>
                <c:pt idx="106">
                  <c:v>6.71</c:v>
                </c:pt>
                <c:pt idx="107">
                  <c:v>6.71</c:v>
                </c:pt>
                <c:pt idx="108">
                  <c:v>6.48</c:v>
                </c:pt>
                <c:pt idx="109">
                  <c:v>6.48</c:v>
                </c:pt>
                <c:pt idx="110">
                  <c:v>6.76</c:v>
                </c:pt>
                <c:pt idx="111">
                  <c:v>6.45</c:v>
                </c:pt>
                <c:pt idx="112">
                  <c:v>6.54</c:v>
                </c:pt>
                <c:pt idx="113">
                  <c:v>6.65</c:v>
                </c:pt>
                <c:pt idx="114">
                  <c:v>6.49</c:v>
                </c:pt>
                <c:pt idx="115">
                  <c:v>6.33</c:v>
                </c:pt>
                <c:pt idx="116">
                  <c:v>6.46</c:v>
                </c:pt>
                <c:pt idx="117">
                  <c:v>6.74</c:v>
                </c:pt>
                <c:pt idx="118">
                  <c:v>6.58</c:v>
                </c:pt>
                <c:pt idx="119">
                  <c:v>6.79</c:v>
                </c:pt>
                <c:pt idx="120">
                  <c:v>6.64</c:v>
                </c:pt>
                <c:pt idx="121">
                  <c:v>6.64</c:v>
                </c:pt>
                <c:pt idx="122">
                  <c:v>6.74</c:v>
                </c:pt>
                <c:pt idx="123">
                  <c:v>6.73</c:v>
                </c:pt>
                <c:pt idx="124">
                  <c:v>6.51</c:v>
                </c:pt>
                <c:pt idx="125">
                  <c:v>6.89</c:v>
                </c:pt>
                <c:pt idx="126">
                  <c:v>6.95</c:v>
                </c:pt>
                <c:pt idx="127">
                  <c:v>6.74</c:v>
                </c:pt>
                <c:pt idx="128">
                  <c:v>6.73</c:v>
                </c:pt>
                <c:pt idx="129">
                  <c:v>6.8</c:v>
                </c:pt>
                <c:pt idx="130">
                  <c:v>6.58</c:v>
                </c:pt>
                <c:pt idx="131">
                  <c:v>6.58</c:v>
                </c:pt>
                <c:pt idx="132">
                  <c:v>6.86</c:v>
                </c:pt>
                <c:pt idx="133">
                  <c:v>6.55</c:v>
                </c:pt>
                <c:pt idx="134">
                  <c:v>6.64</c:v>
                </c:pt>
                <c:pt idx="135">
                  <c:v>6.22</c:v>
                </c:pt>
                <c:pt idx="136">
                  <c:v>6.83</c:v>
                </c:pt>
                <c:pt idx="137">
                  <c:v>6.83</c:v>
                </c:pt>
                <c:pt idx="138">
                  <c:v>6.67</c:v>
                </c:pt>
                <c:pt idx="139">
                  <c:v>6.67</c:v>
                </c:pt>
                <c:pt idx="140">
                  <c:v>6.82</c:v>
                </c:pt>
                <c:pt idx="141">
                  <c:v>6.51</c:v>
                </c:pt>
                <c:pt idx="142">
                  <c:v>6.6</c:v>
                </c:pt>
                <c:pt idx="143">
                  <c:v>6.67</c:v>
                </c:pt>
                <c:pt idx="144">
                  <c:v>6.25</c:v>
                </c:pt>
                <c:pt idx="145">
                  <c:v>6.89</c:v>
                </c:pt>
                <c:pt idx="146">
                  <c:v>6.64</c:v>
                </c:pt>
                <c:pt idx="147">
                  <c:v>6.73</c:v>
                </c:pt>
                <c:pt idx="148">
                  <c:v>6.67</c:v>
                </c:pt>
                <c:pt idx="149">
                  <c:v>6.32</c:v>
                </c:pt>
                <c:pt idx="150">
                  <c:v>6.64</c:v>
                </c:pt>
                <c:pt idx="151">
                  <c:v>6.22</c:v>
                </c:pt>
                <c:pt idx="152">
                  <c:v>6.92</c:v>
                </c:pt>
                <c:pt idx="153">
                  <c:v>6.76</c:v>
                </c:pt>
                <c:pt idx="154">
                  <c:v>6.41</c:v>
                </c:pt>
                <c:pt idx="155">
                  <c:v>7.18</c:v>
                </c:pt>
                <c:pt idx="156">
                  <c:v>7.18</c:v>
                </c:pt>
                <c:pt idx="157">
                  <c:v>7.02</c:v>
                </c:pt>
                <c:pt idx="158">
                  <c:v>7.24</c:v>
                </c:pt>
                <c:pt idx="159">
                  <c:v>6.93</c:v>
                </c:pt>
                <c:pt idx="160">
                  <c:v>7.08</c:v>
                </c:pt>
                <c:pt idx="161">
                  <c:v>7.24</c:v>
                </c:pt>
                <c:pt idx="162">
                  <c:v>6.99</c:v>
                </c:pt>
                <c:pt idx="163">
                  <c:v>7.02</c:v>
                </c:pt>
                <c:pt idx="164">
                  <c:v>7.05</c:v>
                </c:pt>
                <c:pt idx="165">
                  <c:v>6.93</c:v>
                </c:pt>
                <c:pt idx="166">
                  <c:v>7.27</c:v>
                </c:pt>
                <c:pt idx="167">
                  <c:v>7.11</c:v>
                </c:pt>
                <c:pt idx="168">
                  <c:v>7.42</c:v>
                </c:pt>
                <c:pt idx="169">
                  <c:v>7.27</c:v>
                </c:pt>
                <c:pt idx="170">
                  <c:v>7.11</c:v>
                </c:pt>
                <c:pt idx="171">
                  <c:v>7.33</c:v>
                </c:pt>
                <c:pt idx="172">
                  <c:v>7.02</c:v>
                </c:pt>
                <c:pt idx="173">
                  <c:v>7.11</c:v>
                </c:pt>
                <c:pt idx="174">
                  <c:v>7.17</c:v>
                </c:pt>
                <c:pt idx="175">
                  <c:v>6.76</c:v>
                </c:pt>
                <c:pt idx="176">
                  <c:v>7.08</c:v>
                </c:pt>
                <c:pt idx="177">
                  <c:v>7.14</c:v>
                </c:pt>
                <c:pt idx="178">
                  <c:v>6.73</c:v>
                </c:pt>
                <c:pt idx="179">
                  <c:v>7.36</c:v>
                </c:pt>
                <c:pt idx="180">
                  <c:v>7.11</c:v>
                </c:pt>
                <c:pt idx="181">
                  <c:v>7.2</c:v>
                </c:pt>
                <c:pt idx="182">
                  <c:v>7.2</c:v>
                </c:pt>
                <c:pt idx="183">
                  <c:v>6.85</c:v>
                </c:pt>
                <c:pt idx="184">
                  <c:v>7.11</c:v>
                </c:pt>
                <c:pt idx="185">
                  <c:v>6.69</c:v>
                </c:pt>
                <c:pt idx="186">
                  <c:v>7.17</c:v>
                </c:pt>
                <c:pt idx="187">
                  <c:v>6.82</c:v>
                </c:pt>
                <c:pt idx="188">
                  <c:v>7.71</c:v>
                </c:pt>
                <c:pt idx="189">
                  <c:v>7.46</c:v>
                </c:pt>
                <c:pt idx="190">
                  <c:v>7.55</c:v>
                </c:pt>
                <c:pt idx="191">
                  <c:v>7.52</c:v>
                </c:pt>
                <c:pt idx="192">
                  <c:v>7.52</c:v>
                </c:pt>
                <c:pt idx="193">
                  <c:v>7.8</c:v>
                </c:pt>
                <c:pt idx="194">
                  <c:v>7.56</c:v>
                </c:pt>
                <c:pt idx="195">
                  <c:v>7.65</c:v>
                </c:pt>
                <c:pt idx="196">
                  <c:v>7.3</c:v>
                </c:pt>
                <c:pt idx="197">
                  <c:v>7.62</c:v>
                </c:pt>
                <c:pt idx="198">
                  <c:v>7.2</c:v>
                </c:pt>
                <c:pt idx="199">
                  <c:v>7.27</c:v>
                </c:pt>
                <c:pt idx="200">
                  <c:v>7.62</c:v>
                </c:pt>
                <c:pt idx="201">
                  <c:v>7.24</c:v>
                </c:pt>
                <c:pt idx="202">
                  <c:v>7.65</c:v>
                </c:pt>
                <c:pt idx="203">
                  <c:v>7.3</c:v>
                </c:pt>
                <c:pt idx="204">
                  <c:v>8</c:v>
                </c:pt>
                <c:pt idx="205">
                  <c:v>8.09</c:v>
                </c:pt>
                <c:pt idx="206">
                  <c:v>7.74</c:v>
                </c:pt>
                <c:pt idx="207">
                  <c:v>7.71</c:v>
                </c:pt>
                <c:pt idx="208">
                  <c:v>8.18</c:v>
                </c:pt>
              </c:numCache>
            </c:numRef>
          </c:xVal>
          <c:yVal>
            <c:numRef>
              <c:f>'PCBs in PE'!$E$37:$E$245</c:f>
              <c:numCache>
                <c:formatCode>0.0000</c:formatCode>
                <c:ptCount val="209"/>
                <c:pt idx="0">
                  <c:v>0.98621692266657157</c:v>
                </c:pt>
                <c:pt idx="1">
                  <c:v>0.97922812255486735</c:v>
                </c:pt>
                <c:pt idx="2">
                  <c:v>0.97922812255486735</c:v>
                </c:pt>
                <c:pt idx="3">
                  <c:v>0.98065820847754226</c:v>
                </c:pt>
                <c:pt idx="4">
                  <c:v>0.96584737968866863</c:v>
                </c:pt>
                <c:pt idx="5">
                  <c:v>0.95992921258457131</c:v>
                </c:pt>
                <c:pt idx="6">
                  <c:v>0.95921192839482539</c:v>
                </c:pt>
                <c:pt idx="7">
                  <c:v>0.95921192839482539</c:v>
                </c:pt>
                <c:pt idx="8">
                  <c:v>0.95992921258457131</c:v>
                </c:pt>
                <c:pt idx="9">
                  <c:v>0.97289582346621195</c:v>
                </c:pt>
                <c:pt idx="10">
                  <c:v>0.94085384328672506</c:v>
                </c:pt>
                <c:pt idx="11">
                  <c:v>0.94680001451607954</c:v>
                </c:pt>
                <c:pt idx="12">
                  <c:v>0.93980144518681397</c:v>
                </c:pt>
                <c:pt idx="13">
                  <c:v>0.94085384328672506</c:v>
                </c:pt>
                <c:pt idx="14">
                  <c:v>0.93873074604211881</c:v>
                </c:pt>
                <c:pt idx="15">
                  <c:v>0.9521578355540119</c:v>
                </c:pt>
                <c:pt idx="16">
                  <c:v>0.94390413436098264</c:v>
                </c:pt>
                <c:pt idx="17">
                  <c:v>0.94488621318363286</c:v>
                </c:pt>
                <c:pt idx="18">
                  <c:v>0.96267554367120689</c:v>
                </c:pt>
                <c:pt idx="19">
                  <c:v>0.90174288222745003</c:v>
                </c:pt>
                <c:pt idx="20">
                  <c:v>0.91146412862095616</c:v>
                </c:pt>
                <c:pt idx="21">
                  <c:v>0.90002764399892488</c:v>
                </c:pt>
                <c:pt idx="22">
                  <c:v>0.90174288222745003</c:v>
                </c:pt>
                <c:pt idx="23">
                  <c:v>0.91146412862095616</c:v>
                </c:pt>
                <c:pt idx="24">
                  <c:v>0.90002764399892488</c:v>
                </c:pt>
                <c:pt idx="25">
                  <c:v>0.90174288222745003</c:v>
                </c:pt>
                <c:pt idx="26">
                  <c:v>0.93309225894183534</c:v>
                </c:pt>
                <c:pt idx="27">
                  <c:v>0.88327990417342517</c:v>
                </c:pt>
                <c:pt idx="28">
                  <c:v>0.88526170855825725</c:v>
                </c:pt>
                <c:pt idx="29">
                  <c:v>0.92164732619991696</c:v>
                </c:pt>
                <c:pt idx="30">
                  <c:v>0.88327990417342517</c:v>
                </c:pt>
                <c:pt idx="31">
                  <c:v>0.92164732619991696</c:v>
                </c:pt>
                <c:pt idx="32">
                  <c:v>0.89651239135135175</c:v>
                </c:pt>
                <c:pt idx="33">
                  <c:v>0.88526170855825725</c:v>
                </c:pt>
                <c:pt idx="34">
                  <c:v>0.84957853665111649</c:v>
                </c:pt>
                <c:pt idx="35">
                  <c:v>0.83385854551619454</c:v>
                </c:pt>
                <c:pt idx="36">
                  <c:v>0.84705147780225976</c:v>
                </c:pt>
                <c:pt idx="37">
                  <c:v>0.86398454635136235</c:v>
                </c:pt>
                <c:pt idx="38">
                  <c:v>0.83110660937373815</c:v>
                </c:pt>
                <c:pt idx="39">
                  <c:v>0.88526170855825725</c:v>
                </c:pt>
                <c:pt idx="40">
                  <c:v>0.8792215362802378</c:v>
                </c:pt>
                <c:pt idx="41">
                  <c:v>0.86398454635136235</c:v>
                </c:pt>
                <c:pt idx="42">
                  <c:v>0.86626242927301389</c:v>
                </c:pt>
                <c:pt idx="43">
                  <c:v>0.86626242927301389</c:v>
                </c:pt>
                <c:pt idx="44">
                  <c:v>0.9083298720230123</c:v>
                </c:pt>
                <c:pt idx="45">
                  <c:v>0.9083298720230123</c:v>
                </c:pt>
                <c:pt idx="46">
                  <c:v>0.84188664350937747</c:v>
                </c:pt>
                <c:pt idx="47">
                  <c:v>0.85932454306581862</c:v>
                </c:pt>
                <c:pt idx="48">
                  <c:v>0.84188664350937747</c:v>
                </c:pt>
                <c:pt idx="49">
                  <c:v>0.89102200568445478</c:v>
                </c:pt>
                <c:pt idx="50">
                  <c:v>0.89102200568445478</c:v>
                </c:pt>
                <c:pt idx="51">
                  <c:v>0.84448760670408918</c:v>
                </c:pt>
                <c:pt idx="52">
                  <c:v>0.89288163017928301</c:v>
                </c:pt>
                <c:pt idx="53">
                  <c:v>0.94773228129359799</c:v>
                </c:pt>
                <c:pt idx="54">
                  <c:v>0.76061068090190898</c:v>
                </c:pt>
                <c:pt idx="55">
                  <c:v>0.76061068090190898</c:v>
                </c:pt>
                <c:pt idx="56">
                  <c:v>0.73805899603887071</c:v>
                </c:pt>
                <c:pt idx="57">
                  <c:v>0.73805899603887071</c:v>
                </c:pt>
                <c:pt idx="58">
                  <c:v>0.81378271664556356</c:v>
                </c:pt>
                <c:pt idx="59">
                  <c:v>0.76061068090190898</c:v>
                </c:pt>
                <c:pt idx="60">
                  <c:v>0.78513089668044289</c:v>
                </c:pt>
                <c:pt idx="61">
                  <c:v>0.83110660937373815</c:v>
                </c:pt>
                <c:pt idx="62">
                  <c:v>0.73805899603887071</c:v>
                </c:pt>
                <c:pt idx="63">
                  <c:v>0.81378271664556356</c:v>
                </c:pt>
                <c:pt idx="64">
                  <c:v>0.83924831766908348</c:v>
                </c:pt>
                <c:pt idx="65">
                  <c:v>0.72626761832776299</c:v>
                </c:pt>
                <c:pt idx="66">
                  <c:v>0.72626761832776299</c:v>
                </c:pt>
                <c:pt idx="67">
                  <c:v>0.70170068049601375</c:v>
                </c:pt>
                <c:pt idx="68">
                  <c:v>0.78513089668044289</c:v>
                </c:pt>
                <c:pt idx="69">
                  <c:v>0.72626761832776299</c:v>
                </c:pt>
                <c:pt idx="70">
                  <c:v>0.80459068021293745</c:v>
                </c:pt>
                <c:pt idx="71">
                  <c:v>0.70170068049601375</c:v>
                </c:pt>
                <c:pt idx="72">
                  <c:v>0.78513089668044289</c:v>
                </c:pt>
                <c:pt idx="73">
                  <c:v>0.72626761832776299</c:v>
                </c:pt>
                <c:pt idx="74">
                  <c:v>0.7817476083640964</c:v>
                </c:pt>
                <c:pt idx="75">
                  <c:v>0.75324871326145537</c:v>
                </c:pt>
                <c:pt idx="76">
                  <c:v>0.65809238465860664</c:v>
                </c:pt>
                <c:pt idx="77">
                  <c:v>0.66258941057690901</c:v>
                </c:pt>
                <c:pt idx="78">
                  <c:v>0.63055609749912855</c:v>
                </c:pt>
                <c:pt idx="79">
                  <c:v>0.60219999580035688</c:v>
                </c:pt>
                <c:pt idx="80">
                  <c:v>0.65809238465860664</c:v>
                </c:pt>
                <c:pt idx="81">
                  <c:v>0.72626761832776299</c:v>
                </c:pt>
                <c:pt idx="82">
                  <c:v>0.70170068049601375</c:v>
                </c:pt>
                <c:pt idx="83">
                  <c:v>0.78513089668044289</c:v>
                </c:pt>
                <c:pt idx="84">
                  <c:v>0.68463381332105744</c:v>
                </c:pt>
                <c:pt idx="85">
                  <c:v>0.71414439701548504</c:v>
                </c:pt>
                <c:pt idx="86">
                  <c:v>0.68894978884472158</c:v>
                </c:pt>
                <c:pt idx="87">
                  <c:v>0.7748611275751458</c:v>
                </c:pt>
                <c:pt idx="88">
                  <c:v>0.7748611275751458</c:v>
                </c:pt>
                <c:pt idx="89">
                  <c:v>0.65809238465860664</c:v>
                </c:pt>
                <c:pt idx="90">
                  <c:v>0.75324871326145537</c:v>
                </c:pt>
                <c:pt idx="91">
                  <c:v>0.66258941057690901</c:v>
                </c:pt>
                <c:pt idx="92">
                  <c:v>0.78513089668044289</c:v>
                </c:pt>
                <c:pt idx="93">
                  <c:v>0.75324871326145537</c:v>
                </c:pt>
                <c:pt idx="94">
                  <c:v>0.75324871326145537</c:v>
                </c:pt>
                <c:pt idx="95">
                  <c:v>0.87503440324790238</c:v>
                </c:pt>
                <c:pt idx="96">
                  <c:v>0.68894978884472158</c:v>
                </c:pt>
                <c:pt idx="97">
                  <c:v>0.75324871326145537</c:v>
                </c:pt>
                <c:pt idx="98">
                  <c:v>0.64443822027209741</c:v>
                </c:pt>
                <c:pt idx="99">
                  <c:v>0.71414439701548504</c:v>
                </c:pt>
                <c:pt idx="100">
                  <c:v>0.64901601482647109</c:v>
                </c:pt>
                <c:pt idx="101">
                  <c:v>0.74191403558286551</c:v>
                </c:pt>
                <c:pt idx="102">
                  <c:v>0.71822168249435059</c:v>
                </c:pt>
                <c:pt idx="103">
                  <c:v>0.85206907187640035</c:v>
                </c:pt>
                <c:pt idx="104">
                  <c:v>0.51917932290073576</c:v>
                </c:pt>
                <c:pt idx="105">
                  <c:v>0.52411371158877584</c:v>
                </c:pt>
                <c:pt idx="106">
                  <c:v>0.4896041654610167</c:v>
                </c:pt>
                <c:pt idx="107">
                  <c:v>0.4896041654610167</c:v>
                </c:pt>
                <c:pt idx="108">
                  <c:v>0.60219999580035688</c:v>
                </c:pt>
                <c:pt idx="109">
                  <c:v>0.60219999580035688</c:v>
                </c:pt>
                <c:pt idx="110">
                  <c:v>0.46510895343393754</c:v>
                </c:pt>
                <c:pt idx="111">
                  <c:v>0.61646868674017219</c:v>
                </c:pt>
                <c:pt idx="112">
                  <c:v>0.57322037161547856</c:v>
                </c:pt>
                <c:pt idx="113">
                  <c:v>0.51917932290073576</c:v>
                </c:pt>
                <c:pt idx="114">
                  <c:v>0.59740780037746266</c:v>
                </c:pt>
                <c:pt idx="115">
                  <c:v>0.67149742289549319</c:v>
                </c:pt>
                <c:pt idx="116">
                  <c:v>0.61173137801791255</c:v>
                </c:pt>
                <c:pt idx="117">
                  <c:v>0.4748817700721083</c:v>
                </c:pt>
                <c:pt idx="118">
                  <c:v>0.55365822352189609</c:v>
                </c:pt>
                <c:pt idx="119">
                  <c:v>0.4505318125496528</c:v>
                </c:pt>
                <c:pt idx="120">
                  <c:v>0.52411371158877584</c:v>
                </c:pt>
                <c:pt idx="121">
                  <c:v>0.52411371158877584</c:v>
                </c:pt>
                <c:pt idx="122">
                  <c:v>0.4748817700721083</c:v>
                </c:pt>
                <c:pt idx="123">
                  <c:v>0.47978177470743699</c:v>
                </c:pt>
                <c:pt idx="124">
                  <c:v>0.58777518580314037</c:v>
                </c:pt>
                <c:pt idx="125">
                  <c:v>0.40294104656434515</c:v>
                </c:pt>
                <c:pt idx="126">
                  <c:v>0.37536972844122596</c:v>
                </c:pt>
                <c:pt idx="127">
                  <c:v>0.4748817700721083</c:v>
                </c:pt>
                <c:pt idx="128">
                  <c:v>0.47978177470743699</c:v>
                </c:pt>
                <c:pt idx="129">
                  <c:v>0.44569832980791901</c:v>
                </c:pt>
                <c:pt idx="130">
                  <c:v>0.55365822352189609</c:v>
                </c:pt>
                <c:pt idx="131">
                  <c:v>0.55365822352189609</c:v>
                </c:pt>
                <c:pt idx="132">
                  <c:v>0.41702728159252278</c:v>
                </c:pt>
                <c:pt idx="133">
                  <c:v>0.56834450185575247</c:v>
                </c:pt>
                <c:pt idx="134">
                  <c:v>0.52411371158877584</c:v>
                </c:pt>
                <c:pt idx="135">
                  <c:v>0.71822168249435059</c:v>
                </c:pt>
                <c:pt idx="136">
                  <c:v>0.43128701398576197</c:v>
                </c:pt>
                <c:pt idx="137">
                  <c:v>0.43128701398576197</c:v>
                </c:pt>
                <c:pt idx="138">
                  <c:v>0.50931094294370494</c:v>
                </c:pt>
                <c:pt idx="139">
                  <c:v>0.50931094294370494</c:v>
                </c:pt>
                <c:pt idx="140">
                  <c:v>0.43607506349196545</c:v>
                </c:pt>
                <c:pt idx="141">
                  <c:v>0.58777518580314037</c:v>
                </c:pt>
                <c:pt idx="142">
                  <c:v>0.54382868281263241</c:v>
                </c:pt>
                <c:pt idx="143">
                  <c:v>0.50931094294370494</c:v>
                </c:pt>
                <c:pt idx="144">
                  <c:v>0.70588341470849203</c:v>
                </c:pt>
                <c:pt idx="145">
                  <c:v>0.40294104656434515</c:v>
                </c:pt>
                <c:pt idx="146">
                  <c:v>0.52411371158877584</c:v>
                </c:pt>
                <c:pt idx="147">
                  <c:v>0.47978177470743699</c:v>
                </c:pt>
                <c:pt idx="148">
                  <c:v>0.50931094294370494</c:v>
                </c:pt>
                <c:pt idx="149">
                  <c:v>0.67590698364806956</c:v>
                </c:pt>
                <c:pt idx="150">
                  <c:v>0.52411371158877584</c:v>
                </c:pt>
                <c:pt idx="151">
                  <c:v>0.71822168249435059</c:v>
                </c:pt>
                <c:pt idx="152">
                  <c:v>0.38904883987372973</c:v>
                </c:pt>
                <c:pt idx="153">
                  <c:v>0.46510895343393754</c:v>
                </c:pt>
                <c:pt idx="154">
                  <c:v>0.63520743025101667</c:v>
                </c:pt>
                <c:pt idx="155">
                  <c:v>0.27917227106853093</c:v>
                </c:pt>
                <c:pt idx="156">
                  <c:v>0.27917227106853093</c:v>
                </c:pt>
                <c:pt idx="157">
                  <c:v>0.34437610637922134</c:v>
                </c:pt>
                <c:pt idx="158">
                  <c:v>0.25695748404534902</c:v>
                </c:pt>
                <c:pt idx="159">
                  <c:v>0.38446456068724144</c:v>
                </c:pt>
                <c:pt idx="160">
                  <c:v>0.31895191402468959</c:v>
                </c:pt>
                <c:pt idx="161">
                  <c:v>0.25695748404534902</c:v>
                </c:pt>
                <c:pt idx="162">
                  <c:v>0.35749248882391471</c:v>
                </c:pt>
                <c:pt idx="163">
                  <c:v>0.34437610637922134</c:v>
                </c:pt>
                <c:pt idx="164">
                  <c:v>0.3315251617561441</c:v>
                </c:pt>
                <c:pt idx="165">
                  <c:v>0.38446456068724144</c:v>
                </c:pt>
                <c:pt idx="166">
                  <c:v>0.2463291058925815</c:v>
                </c:pt>
                <c:pt idx="167">
                  <c:v>0.3066670430386903</c:v>
                </c:pt>
                <c:pt idx="168">
                  <c:v>0.19801583566952907</c:v>
                </c:pt>
                <c:pt idx="169">
                  <c:v>0.2463291058925815</c:v>
                </c:pt>
                <c:pt idx="170">
                  <c:v>0.3066670430386903</c:v>
                </c:pt>
                <c:pt idx="171">
                  <c:v>0.22603932863074128</c:v>
                </c:pt>
                <c:pt idx="172">
                  <c:v>0.34437610637922134</c:v>
                </c:pt>
                <c:pt idx="173">
                  <c:v>0.3066670430386903</c:v>
                </c:pt>
                <c:pt idx="174">
                  <c:v>0.28299743914174813</c:v>
                </c:pt>
                <c:pt idx="175">
                  <c:v>0.46510895343393754</c:v>
                </c:pt>
                <c:pt idx="176">
                  <c:v>0.31895191402468959</c:v>
                </c:pt>
                <c:pt idx="177">
                  <c:v>0.29467967815805418</c:v>
                </c:pt>
                <c:pt idx="178">
                  <c:v>0.47978177470743699</c:v>
                </c:pt>
                <c:pt idx="179">
                  <c:v>0.21637809896986104</c:v>
                </c:pt>
                <c:pt idx="180">
                  <c:v>0.3066670430386903</c:v>
                </c:pt>
                <c:pt idx="181">
                  <c:v>0.27162648754895868</c:v>
                </c:pt>
                <c:pt idx="182">
                  <c:v>0.27162648754895868</c:v>
                </c:pt>
                <c:pt idx="183">
                  <c:v>0.42176230283927252</c:v>
                </c:pt>
                <c:pt idx="184">
                  <c:v>0.3066670430386903</c:v>
                </c:pt>
                <c:pt idx="185">
                  <c:v>0.49944987103349092</c:v>
                </c:pt>
                <c:pt idx="186">
                  <c:v>0.28299743914174813</c:v>
                </c:pt>
                <c:pt idx="187">
                  <c:v>0.43607506349196545</c:v>
                </c:pt>
                <c:pt idx="188">
                  <c:v>0.12631549179907831</c:v>
                </c:pt>
                <c:pt idx="189">
                  <c:v>0.18647651261421749</c:v>
                </c:pt>
                <c:pt idx="190">
                  <c:v>0.16250967615952638</c:v>
                </c:pt>
                <c:pt idx="191">
                  <c:v>0.17019702384761837</c:v>
                </c:pt>
                <c:pt idx="192">
                  <c:v>0.17019702384761837</c:v>
                </c:pt>
                <c:pt idx="193">
                  <c:v>0.10923911991589186</c:v>
                </c:pt>
                <c:pt idx="194">
                  <c:v>0.16001285464373816</c:v>
                </c:pt>
                <c:pt idx="195">
                  <c:v>0.13897238406844081</c:v>
                </c:pt>
                <c:pt idx="196">
                  <c:v>0.23602284716823341</c:v>
                </c:pt>
                <c:pt idx="197">
                  <c:v>0.14570484560044061</c:v>
                </c:pt>
                <c:pt idx="198">
                  <c:v>0.27162648754895868</c:v>
                </c:pt>
                <c:pt idx="199">
                  <c:v>0.2463291058925815</c:v>
                </c:pt>
                <c:pt idx="200">
                  <c:v>0.14570484560044061</c:v>
                </c:pt>
                <c:pt idx="201">
                  <c:v>0.25695748404534902</c:v>
                </c:pt>
                <c:pt idx="202">
                  <c:v>0.13897238406844081</c:v>
                </c:pt>
                <c:pt idx="203">
                  <c:v>0.23602284716823341</c:v>
                </c:pt>
                <c:pt idx="204">
                  <c:v>7.8536420848799415E-2</c:v>
                </c:pt>
                <c:pt idx="205">
                  <c:v>6.7519593000284428E-2</c:v>
                </c:pt>
                <c:pt idx="206">
                  <c:v>0.12037638606605183</c:v>
                </c:pt>
                <c:pt idx="207">
                  <c:v>0.12631549179907831</c:v>
                </c:pt>
                <c:pt idx="208">
                  <c:v>5.7970588831963599E-2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A7-4D03-92D6-CFF376283F88}"/>
            </c:ext>
          </c:extLst>
        </c:ser>
        <c:ser>
          <c:idx val="1"/>
          <c:order val="1"/>
          <c:tx>
            <c:strRef>
              <c:f>'PCBs in PE'!$A$16</c:f>
              <c:strCache>
                <c:ptCount val="1"/>
                <c:pt idx="0">
                  <c:v>Measured PRC Fss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[1]in_situ_baseline_general!$U$108:$AA$108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[1]in_situ_baseline_general!$U$108:$AA$108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</c:errBars>
          <c:xVal>
            <c:numRef>
              <c:f>'PCBs in PE'!$B$14:$H$14</c:f>
              <c:numCache>
                <c:formatCode>General</c:formatCode>
                <c:ptCount val="7"/>
                <c:pt idx="0">
                  <c:v>5.67</c:v>
                </c:pt>
                <c:pt idx="1">
                  <c:v>5.85</c:v>
                </c:pt>
                <c:pt idx="2">
                  <c:v>6.2</c:v>
                </c:pt>
                <c:pt idx="3">
                  <c:v>6.48</c:v>
                </c:pt>
                <c:pt idx="4">
                  <c:v>6.76</c:v>
                </c:pt>
                <c:pt idx="5">
                  <c:v>6.82</c:v>
                </c:pt>
                <c:pt idx="6">
                  <c:v>7.2</c:v>
                </c:pt>
              </c:numCache>
            </c:numRef>
          </c:xVal>
          <c:yVal>
            <c:numRef>
              <c:f>'PCBs in PE'!$B$16:$H$16</c:f>
              <c:numCache>
                <c:formatCode>General</c:formatCode>
                <c:ptCount val="7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A7-4D03-92D6-CFF376283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522288"/>
        <c:axId val="412522848"/>
      </c:scatterChart>
      <c:valAx>
        <c:axId val="412522288"/>
        <c:scaling>
          <c:orientation val="minMax"/>
          <c:max val="8.5"/>
          <c:min val="4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log(Kow)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22848"/>
        <c:crosses val="autoZero"/>
        <c:crossBetween val="midCat"/>
      </c:valAx>
      <c:valAx>
        <c:axId val="412522848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Fss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2228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596850393700792"/>
          <c:y val="4.7973170020414124E-2"/>
          <c:w val="0.28347134733158352"/>
          <c:h val="0.155453849518810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50568678915138"/>
          <c:y val="9.3170182430899848E-2"/>
          <c:w val="0.63437795275590547"/>
          <c:h val="0.731938247302420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'Dioxins in PE'!$A$35</c:f>
              <c:strCache>
                <c:ptCount val="1"/>
                <c:pt idx="0">
                  <c:v>Model prediction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'Dioxins in PE'!$B$37:$B$57</c:f>
              <c:numCache>
                <c:formatCode>General</c:formatCode>
                <c:ptCount val="21"/>
                <c:pt idx="0">
                  <c:v>4.58</c:v>
                </c:pt>
                <c:pt idx="1">
                  <c:v>5.23</c:v>
                </c:pt>
                <c:pt idx="2">
                  <c:v>5.19</c:v>
                </c:pt>
                <c:pt idx="3">
                  <c:v>5.84</c:v>
                </c:pt>
                <c:pt idx="4">
                  <c:v>6.46</c:v>
                </c:pt>
                <c:pt idx="5">
                  <c:v>6.49</c:v>
                </c:pt>
                <c:pt idx="6">
                  <c:v>7.15</c:v>
                </c:pt>
                <c:pt idx="7">
                  <c:v>7.14</c:v>
                </c:pt>
                <c:pt idx="8">
                  <c:v>7.2</c:v>
                </c:pt>
                <c:pt idx="9">
                  <c:v>7.87</c:v>
                </c:pt>
                <c:pt idx="10">
                  <c:v>7.83</c:v>
                </c:pt>
                <c:pt idx="11">
                  <c:v>7.83</c:v>
                </c:pt>
                <c:pt idx="12">
                  <c:v>7.95</c:v>
                </c:pt>
                <c:pt idx="13">
                  <c:v>7.89</c:v>
                </c:pt>
                <c:pt idx="14">
                  <c:v>7.92</c:v>
                </c:pt>
                <c:pt idx="15">
                  <c:v>7.87</c:v>
                </c:pt>
                <c:pt idx="16">
                  <c:v>8.5500000000000007</c:v>
                </c:pt>
                <c:pt idx="17">
                  <c:v>8.64</c:v>
                </c:pt>
                <c:pt idx="18">
                  <c:v>8.56</c:v>
                </c:pt>
                <c:pt idx="19">
                  <c:v>9.35</c:v>
                </c:pt>
                <c:pt idx="20">
                  <c:v>9.27</c:v>
                </c:pt>
              </c:numCache>
            </c:numRef>
          </c:xVal>
          <c:yVal>
            <c:numRef>
              <c:f>'Dioxins in PE'!$E$37:$E$57</c:f>
              <c:numCache>
                <c:formatCode>0.000</c:formatCode>
                <c:ptCount val="21"/>
                <c:pt idx="0">
                  <c:v>0.87194811010543893</c:v>
                </c:pt>
                <c:pt idx="1">
                  <c:v>0.81943377824299224</c:v>
                </c:pt>
                <c:pt idx="2">
                  <c:v>0.82312712459757242</c:v>
                </c:pt>
                <c:pt idx="3">
                  <c:v>0.75516276304443219</c:v>
                </c:pt>
                <c:pt idx="4">
                  <c:v>0.67506913074852859</c:v>
                </c:pt>
                <c:pt idx="5">
                  <c:v>0.67085963506975999</c:v>
                </c:pt>
                <c:pt idx="6">
                  <c:v>0.57262655536678908</c:v>
                </c:pt>
                <c:pt idx="7">
                  <c:v>0.57417442562378218</c:v>
                </c:pt>
                <c:pt idx="8">
                  <c:v>0.5648706636802312</c:v>
                </c:pt>
                <c:pt idx="9">
                  <c:v>0.46020486721759946</c:v>
                </c:pt>
                <c:pt idx="10">
                  <c:v>0.46639945525683746</c:v>
                </c:pt>
                <c:pt idx="11">
                  <c:v>0.46639945525683746</c:v>
                </c:pt>
                <c:pt idx="12">
                  <c:v>0.4478736908701112</c:v>
                </c:pt>
                <c:pt idx="13">
                  <c:v>0.45711447019560347</c:v>
                </c:pt>
                <c:pt idx="14">
                  <c:v>0.4524881599721261</c:v>
                </c:pt>
                <c:pt idx="15">
                  <c:v>0.46020486721759946</c:v>
                </c:pt>
                <c:pt idx="16">
                  <c:v>0.35917064233679497</c:v>
                </c:pt>
                <c:pt idx="17">
                  <c:v>0.34662681358968628</c:v>
                </c:pt>
                <c:pt idx="18">
                  <c:v>0.35776543573931918</c:v>
                </c:pt>
                <c:pt idx="19">
                  <c:v>0.25678483764577809</c:v>
                </c:pt>
                <c:pt idx="20">
                  <c:v>0.26603993915633306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1D-4793-B04C-AA3D1602EDEC}"/>
            </c:ext>
          </c:extLst>
        </c:ser>
        <c:ser>
          <c:idx val="1"/>
          <c:order val="1"/>
          <c:tx>
            <c:strRef>
              <c:f>'Dioxins in PE'!$A$16</c:f>
              <c:strCache>
                <c:ptCount val="1"/>
                <c:pt idx="0">
                  <c:v>Measured PRC Fss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[1]in_situ_baseline_general!$U$108:$AA$108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[1]in_situ_baseline_general!$U$108:$AA$108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</c:errBars>
          <c:xVal>
            <c:numRef>
              <c:f>'Dioxins in PE'!$B$14:$E$14</c:f>
              <c:numCache>
                <c:formatCode>General</c:formatCode>
                <c:ptCount val="4"/>
                <c:pt idx="0">
                  <c:v>6.53</c:v>
                </c:pt>
                <c:pt idx="1">
                  <c:v>7.92</c:v>
                </c:pt>
                <c:pt idx="2">
                  <c:v>5.19</c:v>
                </c:pt>
                <c:pt idx="3">
                  <c:v>8.64</c:v>
                </c:pt>
              </c:numCache>
            </c:numRef>
          </c:xVal>
          <c:yVal>
            <c:numRef>
              <c:f>'Dioxins in PE'!$B$16:$E$16</c:f>
              <c:numCache>
                <c:formatCode>General</c:formatCode>
                <c:ptCount val="4"/>
                <c:pt idx="0">
                  <c:v>0.7</c:v>
                </c:pt>
                <c:pt idx="1">
                  <c:v>0.5</c:v>
                </c:pt>
                <c:pt idx="2">
                  <c:v>0.8</c:v>
                </c:pt>
                <c:pt idx="3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1D-4793-B04C-AA3D1602E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522288"/>
        <c:axId val="412522848"/>
      </c:scatterChart>
      <c:valAx>
        <c:axId val="412522288"/>
        <c:scaling>
          <c:orientation val="minMax"/>
          <c:max val="9.5"/>
          <c:min val="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log(Kow)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22848"/>
        <c:crosses val="autoZero"/>
        <c:crossBetween val="midCat"/>
      </c:valAx>
      <c:valAx>
        <c:axId val="412522848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Fss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2228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596850393700792"/>
          <c:y val="4.7973170020414124E-2"/>
          <c:w val="0.28347134733158352"/>
          <c:h val="0.155453849518810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1765934</xdr:colOff>
      <xdr:row>16</xdr:row>
      <xdr:rowOff>180975</xdr:rowOff>
    </xdr:from>
    <xdr:to>
      <xdr:col>5</xdr:col>
      <xdr:colOff>1034414</xdr:colOff>
      <xdr:row>31</xdr:row>
      <xdr:rowOff>173355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19</xdr:row>
          <xdr:rowOff>7620</xdr:rowOff>
        </xdr:from>
        <xdr:to>
          <xdr:col>1</xdr:col>
          <xdr:colOff>1242060</xdr:colOff>
          <xdr:row>21</xdr:row>
          <xdr:rowOff>53340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Fit fss Data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342900</xdr:colOff>
          <xdr:row>19</xdr:row>
          <xdr:rowOff>0</xdr:rowOff>
        </xdr:from>
        <xdr:to>
          <xdr:col>2</xdr:col>
          <xdr:colOff>487680</xdr:colOff>
          <xdr:row>21</xdr:row>
          <xdr:rowOff>45720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Fit fss Data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7620</xdr:colOff>
      <xdr:row>17</xdr:row>
      <xdr:rowOff>7620</xdr:rowOff>
    </xdr:from>
    <xdr:to>
      <xdr:col>8</xdr:col>
      <xdr:colOff>251460</xdr:colOff>
      <xdr:row>31</xdr:row>
      <xdr:rowOff>190500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1765934</xdr:colOff>
      <xdr:row>16</xdr:row>
      <xdr:rowOff>180975</xdr:rowOff>
    </xdr:from>
    <xdr:to>
      <xdr:col>5</xdr:col>
      <xdr:colOff>1034414</xdr:colOff>
      <xdr:row>31</xdr:row>
      <xdr:rowOff>173355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19</xdr:row>
          <xdr:rowOff>7620</xdr:rowOff>
        </xdr:from>
        <xdr:to>
          <xdr:col>1</xdr:col>
          <xdr:colOff>1242060</xdr:colOff>
          <xdr:row>21</xdr:row>
          <xdr:rowOff>53340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Fit fss Data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19</xdr:row>
          <xdr:rowOff>7620</xdr:rowOff>
        </xdr:from>
        <xdr:to>
          <xdr:col>1</xdr:col>
          <xdr:colOff>1234440</xdr:colOff>
          <xdr:row>21</xdr:row>
          <xdr:rowOff>53340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Fit fss Data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0</xdr:colOff>
      <xdr:row>16</xdr:row>
      <xdr:rowOff>175260</xdr:rowOff>
    </xdr:from>
    <xdr:to>
      <xdr:col>5</xdr:col>
      <xdr:colOff>1036320</xdr:colOff>
      <xdr:row>31</xdr:row>
      <xdr:rowOff>167640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7620</xdr:rowOff>
    </xdr:from>
    <xdr:to>
      <xdr:col>8</xdr:col>
      <xdr:colOff>243840</xdr:colOff>
      <xdr:row>31</xdr:row>
      <xdr:rowOff>182880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464820</xdr:colOff>
          <xdr:row>19</xdr:row>
          <xdr:rowOff>7620</xdr:rowOff>
        </xdr:from>
        <xdr:to>
          <xdr:col>2</xdr:col>
          <xdr:colOff>609600</xdr:colOff>
          <xdr:row>21</xdr:row>
          <xdr:rowOff>53340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Fit fss Data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19</xdr:row>
          <xdr:rowOff>7620</xdr:rowOff>
        </xdr:from>
        <xdr:to>
          <xdr:col>1</xdr:col>
          <xdr:colOff>1234440</xdr:colOff>
          <xdr:row>21</xdr:row>
          <xdr:rowOff>53340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Fit fss Data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0</xdr:colOff>
      <xdr:row>16</xdr:row>
      <xdr:rowOff>175260</xdr:rowOff>
    </xdr:from>
    <xdr:to>
      <xdr:col>5</xdr:col>
      <xdr:colOff>1036320</xdr:colOff>
      <xdr:row>31</xdr:row>
      <xdr:rowOff>167640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_analysis_new_9_13%20(CECE288933's%20conflicted%20copy%202016-10-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Sim model"/>
      <sheetName val="rec vs Cyl"/>
      <sheetName val="in_situ_baseline_gen"/>
      <sheetName val="D"/>
      <sheetName val="in_situ_AC_general"/>
      <sheetName val="in_situ_baseline_general (2)"/>
      <sheetName val="PRC loading"/>
      <sheetName val="PRC model"/>
      <sheetName val="in_situ_AC_2_gen"/>
      <sheetName val="in_situ_baseline_general"/>
      <sheetName val="in_situ_baseline_no_measure"/>
      <sheetName val="in_situ_AC_2_extrac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8"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B99"/>
  <sheetViews>
    <sheetView zoomScaleNormal="100" workbookViewId="0">
      <selection activeCell="A3" sqref="A3"/>
    </sheetView>
  </sheetViews>
  <sheetFormatPr defaultColWidth="25.77734375" defaultRowHeight="14.4" x14ac:dyDescent="0.3"/>
  <sheetData>
    <row r="1" spans="1:28" x14ac:dyDescent="0.3">
      <c r="A1" s="1" t="s">
        <v>314</v>
      </c>
    </row>
    <row r="2" spans="1:28" x14ac:dyDescent="0.3">
      <c r="A2" t="s">
        <v>24</v>
      </c>
    </row>
    <row r="3" spans="1:28" ht="15" thickBot="1" x14ac:dyDescent="0.35">
      <c r="A3" s="10" t="s">
        <v>315</v>
      </c>
      <c r="P3" s="3"/>
    </row>
    <row r="4" spans="1:28" x14ac:dyDescent="0.3">
      <c r="A4" s="11">
        <v>44413</v>
      </c>
      <c r="G4" s="20" t="s">
        <v>31</v>
      </c>
      <c r="H4" s="12"/>
      <c r="I4" s="12"/>
      <c r="J4" s="12"/>
      <c r="K4" s="13"/>
      <c r="L4" s="15"/>
      <c r="M4" s="15"/>
      <c r="N4" s="15"/>
    </row>
    <row r="5" spans="1:28" x14ac:dyDescent="0.3">
      <c r="G5" s="14" t="s">
        <v>32</v>
      </c>
      <c r="H5" s="15"/>
      <c r="I5" s="15"/>
      <c r="J5" s="15"/>
      <c r="K5" s="16"/>
      <c r="L5" s="15"/>
      <c r="M5" s="15"/>
      <c r="N5" s="15"/>
    </row>
    <row r="6" spans="1:28" x14ac:dyDescent="0.3">
      <c r="A6" s="5" t="s">
        <v>4</v>
      </c>
      <c r="B6" s="8" t="s">
        <v>7</v>
      </c>
      <c r="C6" s="8" t="s">
        <v>6</v>
      </c>
      <c r="D6" s="8" t="s">
        <v>5</v>
      </c>
      <c r="G6" s="14" t="s">
        <v>51</v>
      </c>
      <c r="H6" s="15"/>
      <c r="I6" s="15"/>
      <c r="J6" s="15"/>
      <c r="K6" s="16"/>
      <c r="L6" s="15"/>
      <c r="M6" s="15"/>
      <c r="N6" s="15"/>
    </row>
    <row r="7" spans="1:28" x14ac:dyDescent="0.3">
      <c r="A7" t="s">
        <v>22</v>
      </c>
      <c r="B7" s="7" t="s">
        <v>1</v>
      </c>
      <c r="C7" s="9">
        <v>2.4850000000000001E-2</v>
      </c>
      <c r="D7" s="7" t="s">
        <v>15</v>
      </c>
      <c r="E7" s="8"/>
      <c r="F7" s="8"/>
      <c r="G7" s="14"/>
      <c r="H7" s="15" t="s">
        <v>47</v>
      </c>
      <c r="I7" s="15"/>
      <c r="J7" s="25" t="s">
        <v>52</v>
      </c>
      <c r="K7" s="16"/>
      <c r="L7" s="15"/>
      <c r="M7" s="15"/>
      <c r="N7" s="15"/>
    </row>
    <row r="8" spans="1:28" x14ac:dyDescent="0.3">
      <c r="A8" t="s">
        <v>23</v>
      </c>
      <c r="B8" s="7" t="s">
        <v>2</v>
      </c>
      <c r="C8" s="9">
        <v>2.835E-2</v>
      </c>
      <c r="D8" s="7" t="s">
        <v>15</v>
      </c>
      <c r="E8" s="8"/>
      <c r="F8" s="8"/>
      <c r="G8" s="14" t="s">
        <v>33</v>
      </c>
      <c r="H8" s="15"/>
      <c r="I8" s="15"/>
      <c r="J8" s="15"/>
      <c r="K8" s="16"/>
      <c r="L8" s="15"/>
      <c r="M8" s="15"/>
      <c r="N8" s="15"/>
    </row>
    <row r="9" spans="1:28" x14ac:dyDescent="0.3">
      <c r="A9" t="s">
        <v>8</v>
      </c>
      <c r="B9" s="7" t="s">
        <v>3</v>
      </c>
      <c r="C9" s="9">
        <v>14</v>
      </c>
      <c r="D9" s="7" t="s">
        <v>0</v>
      </c>
      <c r="E9" s="8"/>
      <c r="F9" s="8"/>
      <c r="G9" s="14"/>
      <c r="H9" s="15" t="s">
        <v>48</v>
      </c>
      <c r="I9" s="15"/>
      <c r="J9" s="15"/>
      <c r="K9" s="16"/>
      <c r="L9" s="15"/>
      <c r="M9" s="15"/>
      <c r="N9" s="15"/>
    </row>
    <row r="10" spans="1:28" ht="16.2" x14ac:dyDescent="0.3">
      <c r="B10" s="8"/>
      <c r="C10" s="8"/>
      <c r="D10" s="8"/>
      <c r="E10" s="8"/>
      <c r="F10" s="8"/>
      <c r="G10" s="14" t="s">
        <v>43</v>
      </c>
      <c r="H10" s="15"/>
      <c r="I10" s="15"/>
      <c r="J10" s="15"/>
      <c r="K10" s="16"/>
      <c r="L10" s="15"/>
      <c r="M10" s="15"/>
      <c r="N10" s="15"/>
    </row>
    <row r="11" spans="1:28" x14ac:dyDescent="0.3">
      <c r="A11" s="5" t="s">
        <v>9</v>
      </c>
      <c r="B11" s="9">
        <v>4</v>
      </c>
      <c r="C11" s="8"/>
      <c r="D11" s="8"/>
      <c r="E11" s="8"/>
      <c r="F11" s="8"/>
      <c r="G11" s="14" t="s">
        <v>44</v>
      </c>
      <c r="H11" s="15"/>
      <c r="I11" s="15"/>
      <c r="J11" s="15"/>
      <c r="K11" s="16"/>
      <c r="L11" s="15"/>
      <c r="M11" s="15"/>
      <c r="N11" s="15"/>
    </row>
    <row r="12" spans="1:28" x14ac:dyDescent="0.3">
      <c r="A12" t="s">
        <v>10</v>
      </c>
      <c r="B12" s="8">
        <f>PRCNumber(1,$B$11)</f>
        <v>1</v>
      </c>
      <c r="C12" s="8">
        <f>PRCNumber(2,$B$11)</f>
        <v>2</v>
      </c>
      <c r="D12" s="8">
        <f>PRCNumber(3,$B$11)</f>
        <v>3</v>
      </c>
      <c r="E12" s="8">
        <f>PRCNumber(4,$B$11)</f>
        <v>4</v>
      </c>
      <c r="F12" s="8" t="str">
        <f>PRCNumber(5,$B$11)</f>
        <v/>
      </c>
      <c r="G12" s="14" t="s">
        <v>34</v>
      </c>
      <c r="H12" s="15"/>
      <c r="I12" s="15"/>
      <c r="J12" s="15"/>
      <c r="K12" s="16" t="str">
        <f>PRCNumber(13,$B$11)</f>
        <v/>
      </c>
      <c r="L12" s="15" t="str">
        <f>PRCNumber(14,$B$11)</f>
        <v/>
      </c>
      <c r="M12" s="15" t="str">
        <f>PRCNumber(15,$B$11)</f>
        <v/>
      </c>
      <c r="N12" s="15" t="str">
        <f>PRCNumber(16,$B$11)</f>
        <v/>
      </c>
      <c r="O12" t="str">
        <f>PRCNumber(14,$B$11)</f>
        <v/>
      </c>
      <c r="P12" t="str">
        <f>PRCNumber(15,$B$11)</f>
        <v/>
      </c>
      <c r="Q12" t="str">
        <f>PRCNumber(16,$B$11)</f>
        <v/>
      </c>
      <c r="R12" t="str">
        <f>PRCNumber(17,$B$11)</f>
        <v/>
      </c>
      <c r="S12" t="str">
        <f>PRCNumber(18,$B$11)</f>
        <v/>
      </c>
      <c r="T12" t="str">
        <f>PRCNumber(19,$B$11)</f>
        <v/>
      </c>
      <c r="U12" t="str">
        <f>PRCNumber(20,$B$11)</f>
        <v/>
      </c>
      <c r="V12" t="str">
        <f>PRCNumber(21,$B$11)</f>
        <v/>
      </c>
      <c r="W12" t="str">
        <f>PRCNumber(22,$B$11)</f>
        <v/>
      </c>
      <c r="X12" t="str">
        <f>PRCNumber(23,$B$11)</f>
        <v/>
      </c>
      <c r="Y12" t="str">
        <f>PRCNumber(24,$B$11)</f>
        <v/>
      </c>
      <c r="Z12" t="str">
        <f>PRCNumber(25,$B$11)</f>
        <v/>
      </c>
    </row>
    <row r="13" spans="1:28" x14ac:dyDescent="0.3">
      <c r="A13" t="s">
        <v>11</v>
      </c>
      <c r="B13" s="6" t="s">
        <v>29</v>
      </c>
      <c r="C13" s="6" t="s">
        <v>26</v>
      </c>
      <c r="D13" s="6" t="s">
        <v>27</v>
      </c>
      <c r="E13" s="6" t="s">
        <v>28</v>
      </c>
      <c r="F13" s="6"/>
      <c r="G13" s="21"/>
      <c r="H13" s="15"/>
      <c r="I13" s="15"/>
      <c r="J13" s="15"/>
      <c r="K13" s="16"/>
      <c r="L13" s="15"/>
      <c r="M13" s="22"/>
      <c r="N13" s="2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3">
      <c r="A14" t="s">
        <v>45</v>
      </c>
      <c r="B14" s="6">
        <v>4.74</v>
      </c>
      <c r="C14" s="6">
        <v>5.29</v>
      </c>
      <c r="D14" s="6">
        <v>5.9</v>
      </c>
      <c r="E14" s="6">
        <v>7.09</v>
      </c>
      <c r="F14" s="6"/>
      <c r="G14" s="23" t="s">
        <v>35</v>
      </c>
      <c r="H14" s="22"/>
      <c r="I14" s="15"/>
      <c r="J14" s="15"/>
      <c r="K14" s="16"/>
      <c r="L14" s="15"/>
      <c r="M14" s="22"/>
      <c r="N14" s="2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8" x14ac:dyDescent="0.3">
      <c r="A15" t="s">
        <v>46</v>
      </c>
      <c r="B15" s="30">
        <v>3.9155000000000002</v>
      </c>
      <c r="C15" s="30">
        <v>4.3142499999999995</v>
      </c>
      <c r="D15" s="30">
        <v>4.7565</v>
      </c>
      <c r="E15" s="30">
        <v>5.6192500000000001</v>
      </c>
      <c r="F15" s="6"/>
      <c r="G15" s="14" t="s">
        <v>36</v>
      </c>
      <c r="H15" s="22"/>
      <c r="I15" s="15"/>
      <c r="J15" s="15"/>
      <c r="K15" s="16"/>
      <c r="L15" s="15"/>
      <c r="M15" s="15"/>
      <c r="N15" s="15"/>
    </row>
    <row r="16" spans="1:28" x14ac:dyDescent="0.3">
      <c r="A16" t="s">
        <v>30</v>
      </c>
      <c r="B16" s="6">
        <v>0.6</v>
      </c>
      <c r="C16" s="6">
        <v>0.5</v>
      </c>
      <c r="D16" s="6">
        <v>0.4</v>
      </c>
      <c r="E16" s="6">
        <v>0.2</v>
      </c>
      <c r="F16" s="6"/>
      <c r="G16" s="14" t="s">
        <v>37</v>
      </c>
      <c r="H16" s="15"/>
      <c r="I16" s="15"/>
      <c r="J16" s="15"/>
      <c r="K16" s="16"/>
      <c r="L16" s="15"/>
      <c r="M16" s="15"/>
      <c r="N16" s="15"/>
    </row>
    <row r="17" spans="1:14" x14ac:dyDescent="0.3">
      <c r="B17" s="8"/>
      <c r="G17" s="14" t="s">
        <v>38</v>
      </c>
      <c r="H17" s="15"/>
      <c r="I17" s="15"/>
      <c r="J17" s="15"/>
      <c r="K17" s="16"/>
      <c r="L17" s="15"/>
      <c r="M17" s="15"/>
      <c r="N17" s="15"/>
    </row>
    <row r="18" spans="1:14" x14ac:dyDescent="0.3">
      <c r="G18" s="24" t="s">
        <v>39</v>
      </c>
      <c r="H18" s="15"/>
      <c r="I18" s="15"/>
      <c r="J18" s="15"/>
      <c r="K18" s="16"/>
      <c r="L18" s="15"/>
      <c r="M18" s="15"/>
      <c r="N18" s="15"/>
    </row>
    <row r="19" spans="1:14" x14ac:dyDescent="0.3">
      <c r="G19" s="24" t="s">
        <v>40</v>
      </c>
      <c r="H19" s="15"/>
      <c r="I19" s="15"/>
      <c r="J19" s="15"/>
      <c r="K19" s="16"/>
      <c r="L19" s="15"/>
      <c r="M19" s="15"/>
      <c r="N19" s="15"/>
    </row>
    <row r="20" spans="1:14" x14ac:dyDescent="0.3">
      <c r="G20" s="14"/>
      <c r="H20" s="15"/>
      <c r="I20" s="15"/>
      <c r="J20" s="15"/>
      <c r="K20" s="16"/>
    </row>
    <row r="21" spans="1:14" x14ac:dyDescent="0.3">
      <c r="G21" s="23" t="s">
        <v>41</v>
      </c>
      <c r="H21" s="15"/>
      <c r="I21" s="15"/>
      <c r="J21" s="15"/>
      <c r="K21" s="16"/>
    </row>
    <row r="22" spans="1:14" x14ac:dyDescent="0.3">
      <c r="G22" s="14"/>
      <c r="H22" s="15"/>
      <c r="I22" s="15"/>
      <c r="J22" s="15"/>
      <c r="K22" s="16"/>
    </row>
    <row r="23" spans="1:14" x14ac:dyDescent="0.3">
      <c r="G23" s="14" t="s">
        <v>25</v>
      </c>
      <c r="H23" s="15"/>
      <c r="I23" s="15"/>
      <c r="J23" s="15"/>
      <c r="K23" s="16"/>
    </row>
    <row r="24" spans="1:14" x14ac:dyDescent="0.3">
      <c r="G24" s="14" t="s">
        <v>11</v>
      </c>
      <c r="H24" s="17" t="s">
        <v>29</v>
      </c>
      <c r="I24" s="17" t="s">
        <v>26</v>
      </c>
      <c r="J24" s="17" t="s">
        <v>27</v>
      </c>
      <c r="K24" s="18" t="s">
        <v>28</v>
      </c>
    </row>
    <row r="25" spans="1:14" x14ac:dyDescent="0.3">
      <c r="G25" s="14" t="s">
        <v>45</v>
      </c>
      <c r="H25" s="17">
        <v>4.74</v>
      </c>
      <c r="I25" s="17">
        <v>5.29</v>
      </c>
      <c r="J25" s="17">
        <v>5.9</v>
      </c>
      <c r="K25" s="18">
        <v>7.09</v>
      </c>
    </row>
    <row r="26" spans="1:14" ht="15" thickBot="1" x14ac:dyDescent="0.35">
      <c r="G26" s="19" t="s">
        <v>46</v>
      </c>
      <c r="H26" s="26">
        <v>3.9155000000000002</v>
      </c>
      <c r="I26" s="26">
        <v>4.3142499999999995</v>
      </c>
      <c r="J26" s="26">
        <v>4.7565</v>
      </c>
      <c r="K26" s="27">
        <v>5.6192500000000001</v>
      </c>
    </row>
    <row r="27" spans="1:14" x14ac:dyDescent="0.3">
      <c r="A27" s="5" t="s">
        <v>16</v>
      </c>
    </row>
    <row r="28" spans="1:14" x14ac:dyDescent="0.3">
      <c r="A28" t="s">
        <v>21</v>
      </c>
      <c r="B28" t="s">
        <v>48</v>
      </c>
      <c r="K28" s="3"/>
    </row>
    <row r="29" spans="1:14" x14ac:dyDescent="0.3">
      <c r="A29" s="10" t="s">
        <v>12</v>
      </c>
      <c r="B29" s="31">
        <v>9.9999999999999995E-8</v>
      </c>
    </row>
    <row r="30" spans="1:14" x14ac:dyDescent="0.3">
      <c r="A30" s="10" t="s">
        <v>13</v>
      </c>
      <c r="B30" s="8">
        <v>0.87758661013561212</v>
      </c>
    </row>
    <row r="31" spans="1:14" x14ac:dyDescent="0.3">
      <c r="A31" s="10" t="s">
        <v>14</v>
      </c>
      <c r="B31" s="8">
        <v>-0.33347817291629317</v>
      </c>
    </row>
    <row r="32" spans="1:14" ht="16.2" x14ac:dyDescent="0.3">
      <c r="A32" s="10" t="s">
        <v>42</v>
      </c>
      <c r="B32" s="8">
        <v>0.99949621707571623</v>
      </c>
    </row>
    <row r="35" spans="1:8" x14ac:dyDescent="0.3">
      <c r="A35" t="s">
        <v>70</v>
      </c>
    </row>
    <row r="36" spans="1:8" x14ac:dyDescent="0.3">
      <c r="A36" t="s">
        <v>69</v>
      </c>
      <c r="B36" s="8" t="s">
        <v>45</v>
      </c>
      <c r="C36" s="8" t="s">
        <v>46</v>
      </c>
      <c r="D36" s="8" t="s">
        <v>49</v>
      </c>
      <c r="E36" s="8" t="s">
        <v>17</v>
      </c>
      <c r="F36" s="8" t="s">
        <v>18</v>
      </c>
      <c r="G36" s="8" t="s">
        <v>19</v>
      </c>
      <c r="H36" s="8" t="s">
        <v>20</v>
      </c>
    </row>
    <row r="37" spans="1:8" x14ac:dyDescent="0.3">
      <c r="A37" t="s">
        <v>53</v>
      </c>
      <c r="B37" s="8">
        <v>3.41</v>
      </c>
      <c r="C37" s="39">
        <f>B37*0.725+0.479</f>
        <v>2.9512499999999999</v>
      </c>
      <c r="D37" s="39">
        <f t="shared" ref="D37:D52" si="0">B37*$B$30+$B$31</f>
        <v>2.6590921676461443</v>
      </c>
      <c r="E37" s="31">
        <f>10^C37*($C$8^2-$C$7^2)/10^D37/$C$8^2</f>
        <v>0.45397442009777256</v>
      </c>
      <c r="F37" s="31">
        <f t="shared" ref="F37:F52" si="1">$B$29*$C$9*86400/10^D37/$C$8^2</f>
        <v>0.32994646826686824</v>
      </c>
      <c r="G37" s="31">
        <f>IF(E37&gt;1,(1/E37-1/E37^2)^0.5,(1/E37^2-1/E37)^0.5)</f>
        <v>1.6277028047921749</v>
      </c>
      <c r="H37" s="40">
        <f>IFERROR(IF(E37&gt;1,1-(EXP((1/E37^2-G37^2)*F37)*((COS(G37/E37*F37*2)*(1-erfzR(1/E37*F37^0.5,G37*F37^0.5))-SIN(G37/E37*F37*2)*(-erfzI(1/E37*F37^0.5,G37*F37^0.5)))+(COS(G37/E37*F37*2)*(-erfzI(1/E37*F37^0.5,G37*F37^0.5))+SIN(G37/E37*F37*2)*(1-erfzR(1/E37*F37^0.5,G37*F37^0.5)))/E37/G37)),1-((1/E37+G37)*EXP((1/E37+G37)^2*F37)*ERFC((1/E37+G37)*F37^0.5)-(1/E37-G37)*EXP((1/E37-G37)^2*F37)*ERFC((1/E37-G37)*F37^0.5))/2/G37),1)</f>
        <v>0.84898493131737141</v>
      </c>
    </row>
    <row r="38" spans="1:8" x14ac:dyDescent="0.3">
      <c r="A38" t="s">
        <v>54</v>
      </c>
      <c r="B38" s="8">
        <v>4</v>
      </c>
      <c r="C38" s="39">
        <f t="shared" ref="C38:C52" si="2">B38*0.725+0.479</f>
        <v>3.379</v>
      </c>
      <c r="D38" s="39">
        <f t="shared" si="0"/>
        <v>3.1768682676261553</v>
      </c>
      <c r="E38" s="31">
        <f t="shared" ref="E38:E52" si="3">10^C38*($C$8^2-$C$7^2)/10^D38/$C$8^2</f>
        <v>0.36898208667378724</v>
      </c>
      <c r="F38" s="31">
        <f t="shared" si="1"/>
        <v>0.10015378899598167</v>
      </c>
      <c r="G38" s="31">
        <f t="shared" ref="G38:G52" si="4">IF(E38&gt;1,(1/E38-1/E38^2)^0.5,(1/E38^2-1/E38)^0.5)</f>
        <v>2.1528588739901355</v>
      </c>
      <c r="H38" s="40">
        <f>IFERROR(IF(E38&gt;1,1-(EXP((1/E38^2-G38^2)*F38)*((COS(G38/E38*F38*2)*(1-erfzR(1/E38*F38^0.5,G38*F38^0.5))-SIN(G38/E38*F38*2)*(-erfzI(1/E38*F38^0.5,G38*F38^0.5)))+(COS(G38/E38*F38*2)*(-erfzI(1/E38*F38^0.5,G38*F38^0.5))+SIN(G38/E38*F38*2)*(1-erfzR(1/E38*F38^0.5,G38*F38^0.5)))/E38/G38)),1-((1/E38+G38)*EXP((1/E38+G38)^2*F38)*ERFC((1/E38+G38)*F38^0.5)-(1/E38-G38)*EXP((1/E38-G38)^2*F38)*ERFC((1/E38-G38)*F38^0.5))/2/G38),1)</f>
        <v>0.75109266098876515</v>
      </c>
    </row>
    <row r="39" spans="1:8" x14ac:dyDescent="0.3">
      <c r="A39" t="s">
        <v>55</v>
      </c>
      <c r="B39" s="8">
        <v>4.0599999999999996</v>
      </c>
      <c r="C39" s="39">
        <f t="shared" si="2"/>
        <v>3.4224999999999999</v>
      </c>
      <c r="D39" s="39">
        <f t="shared" si="0"/>
        <v>3.2295234642342918</v>
      </c>
      <c r="E39" s="31">
        <f t="shared" si="3"/>
        <v>0.36128512915314948</v>
      </c>
      <c r="F39" s="31">
        <f t="shared" si="1"/>
        <v>8.8718090835830918E-2</v>
      </c>
      <c r="G39" s="31">
        <f t="shared" si="4"/>
        <v>2.2120932365390007</v>
      </c>
      <c r="H39" s="40">
        <f>IFERROR(IF(E39&gt;1,1-(EXP((1/E39^2-G39^2)*F39)*((COS(G39/E39*F39*2)*(1-erfzR(1/E39*F39^0.5,G39*F39^0.5))-SIN(G39/E39*F39*2)*(-erfzI(1/E39*F39^0.5,G39*F39^0.5)))+(COS(G39/E39*F39*2)*(-erfzI(1/E39*F39^0.5,G39*F39^0.5))+SIN(G39/E39*F39*2)*(1-erfzR(1/E39*F39^0.5,G39*F39^0.5)))/E39/G39)),1-((1/E39+G39)*EXP((1/E39+G39)^2*F39)*ERFC((1/E39+G39)*F39^0.5)-(1/E39-G39)*EXP((1/E39-G39)^2*F39)*ERFC((1/E39-G39)*F39^0.5))/2/G39),1)</f>
        <v>0.74013590331466506</v>
      </c>
    </row>
    <row r="40" spans="1:8" x14ac:dyDescent="0.3">
      <c r="A40" t="s">
        <v>56</v>
      </c>
      <c r="B40" s="8">
        <v>4.2</v>
      </c>
      <c r="C40" s="39">
        <f t="shared" si="2"/>
        <v>3.524</v>
      </c>
      <c r="D40" s="39">
        <f t="shared" si="0"/>
        <v>3.3523855896532777</v>
      </c>
      <c r="E40" s="31">
        <f t="shared" si="3"/>
        <v>0.34394417646430742</v>
      </c>
      <c r="F40" s="31">
        <f t="shared" si="1"/>
        <v>6.6857489076546803E-2</v>
      </c>
      <c r="G40" s="31">
        <f t="shared" si="4"/>
        <v>2.3549540464529466</v>
      </c>
      <c r="H40" s="40">
        <f>IFERROR(IF(E40&gt;1,1-(EXP((1/E40^2-G40^2)*F40)*((COS(G40/E40*F40*2)*(1-erfzR(1/E40*F40^0.5,G40*F40^0.5))-SIN(G40/E40*F40*2)*(-erfzI(1/E40*F40^0.5,G40*F40^0.5)))+(COS(G40/E40*F40*2)*(-erfzI(1/E40*F40^0.5,G40*F40^0.5))+SIN(G40/E40*F40*2)*(1-erfzR(1/E40*F40^0.5,G40*F40^0.5)))/E40/G40)),1-((1/E40+G40)*EXP((1/E40+G40)^2*F40)*ERFC((1/E40+G40)*F40^0.5)-(1/E40-G40)*EXP((1/E40-G40)^2*F40)*ERFC((1/E40-G40)*F40^0.5))/2/G40),1)</f>
        <v>0.71402088546022857</v>
      </c>
    </row>
    <row r="41" spans="1:8" x14ac:dyDescent="0.3">
      <c r="A41" t="s">
        <v>57</v>
      </c>
      <c r="B41" s="8">
        <v>4.74</v>
      </c>
      <c r="C41" s="39">
        <f t="shared" si="2"/>
        <v>3.9155000000000002</v>
      </c>
      <c r="D41" s="39">
        <f t="shared" si="0"/>
        <v>3.826282359126508</v>
      </c>
      <c r="E41" s="31">
        <f t="shared" si="3"/>
        <v>0.28450584363840414</v>
      </c>
      <c r="F41" s="31">
        <f t="shared" si="1"/>
        <v>2.2451909995887833E-2</v>
      </c>
      <c r="G41" s="31">
        <f t="shared" si="4"/>
        <v>2.9731160026788155</v>
      </c>
      <c r="H41" s="40">
        <f>IFERROR(IF(E41&gt;1,1-(EXP((1/E41^2-G41^2)*F41)*((COS(G41/E41*F41*2)*(1-erfzR(1/E41*F41^0.5,G41*F41^0.5))-SIN(G41/E41*F41*2)*(-erfzI(1/E41*F41^0.5,G41*F41^0.5)))+(COS(G41/E41*F41*2)*(-erfzI(1/E41*F41^0.5,G41*F41^0.5))+SIN(G41/E41*F41*2)*(1-erfzR(1/E41*F41^0.5,G41*F41^0.5)))/E41/G41)),1-((1/E41+G41)*EXP((1/E41+G41)^2*F41)*ERFC((1/E41+G41)*F41^0.5)-(1/E41-G41)*EXP((1/E41-G41)^2*F41)*ERFC((1/E41-G41)*F41^0.5))/2/G41),1)</f>
        <v>0.60835594192370901</v>
      </c>
    </row>
    <row r="42" spans="1:8" x14ac:dyDescent="0.3">
      <c r="A42" t="s">
        <v>58</v>
      </c>
      <c r="B42" s="8">
        <v>4.6900000000000004</v>
      </c>
      <c r="C42" s="39">
        <f t="shared" si="2"/>
        <v>3.8792500000000003</v>
      </c>
      <c r="D42" s="39">
        <f t="shared" si="0"/>
        <v>3.7824030286197283</v>
      </c>
      <c r="E42" s="31">
        <f t="shared" si="3"/>
        <v>0.28954796806325561</v>
      </c>
      <c r="F42" s="31">
        <f t="shared" si="1"/>
        <v>2.4838915101602892E-2</v>
      </c>
      <c r="G42" s="31">
        <f t="shared" si="4"/>
        <v>2.9110311907262512</v>
      </c>
      <c r="H42" s="40">
        <f>IFERROR(IF(E42&gt;1,1-(EXP((1/E42^2-G42^2)*F42)*((COS(G42/E42*F42*2)*(1-erfzR(1/E42*F42^0.5,G42*F42^0.5))-SIN(G42/E42*F42*2)*(-erfzI(1/E42*F42^0.5,G42*F42^0.5)))+(COS(G42/E42*F42*2)*(-erfzI(1/E42*F42^0.5,G42*F42^0.5))+SIN(G42/E42*F42*2)*(1-erfzR(1/E42*F42^0.5,G42*F42^0.5)))/E42/G42)),1-((1/E42+G42)*EXP((1/E42+G42)^2*F42)*ERFC((1/E42+G42)*F42^0.5)-(1/E42-G42)*EXP((1/E42-G42)^2*F42)*ERFC((1/E42-G42)*F42^0.5))/2/G42),1)</f>
        <v>0.61833688236265338</v>
      </c>
    </row>
    <row r="43" spans="1:8" x14ac:dyDescent="0.3">
      <c r="A43" t="s">
        <v>59</v>
      </c>
      <c r="B43" s="8">
        <v>5.29</v>
      </c>
      <c r="C43" s="39">
        <f t="shared" si="2"/>
        <v>4.3142499999999995</v>
      </c>
      <c r="D43" s="39">
        <f t="shared" si="0"/>
        <v>4.3089549947010948</v>
      </c>
      <c r="E43" s="31">
        <f t="shared" si="3"/>
        <v>0.23451388183999988</v>
      </c>
      <c r="F43" s="31">
        <f t="shared" si="1"/>
        <v>7.3889147688234961E-3</v>
      </c>
      <c r="G43" s="31">
        <f t="shared" si="4"/>
        <v>3.7307839880720279</v>
      </c>
      <c r="H43" s="40">
        <f>IFERROR(IF(E43&gt;1,1-(EXP((1/E43^2-G43^2)*F43)*((COS(G43/E43*F43*2)*(1-erfzR(1/E43*F43^0.5,G43*F43^0.5))-SIN(G43/E43*F43*2)*(-erfzI(1/E43*F43^0.5,G43*F43^0.5)))+(COS(G43/E43*F43*2)*(-erfzI(1/E43*F43^0.5,G43*F43^0.5))+SIN(G43/E43*F43*2)*(1-erfzR(1/E43*F43^0.5,G43*F43^0.5)))/E43/G43)),1-((1/E43+G43)*EXP((1/E43+G43)^2*F43)*ERFC((1/E43+G43)*F43^0.5)-(1/E43-G43)*EXP((1/E43-G43)^2*F43)*ERFC((1/E43-G43)*F43^0.5))/2/G43),1)</f>
        <v>0.49899647235956912</v>
      </c>
    </row>
    <row r="44" spans="1:8" x14ac:dyDescent="0.3">
      <c r="A44" t="s">
        <v>60</v>
      </c>
      <c r="B44" s="8">
        <v>5.25</v>
      </c>
      <c r="C44" s="39">
        <f t="shared" si="2"/>
        <v>4.2852499999999996</v>
      </c>
      <c r="D44" s="39">
        <f t="shared" si="0"/>
        <v>4.2738515302956701</v>
      </c>
      <c r="E44" s="31">
        <f t="shared" si="3"/>
        <v>0.23783294843676736</v>
      </c>
      <c r="F44" s="31">
        <f t="shared" si="1"/>
        <v>8.0109518499202111E-3</v>
      </c>
      <c r="G44" s="31">
        <f t="shared" si="4"/>
        <v>3.6707352746138526</v>
      </c>
      <c r="H44" s="40">
        <f>IFERROR(IF(E44&gt;1,1-(EXP((1/E44^2-G44^2)*F44)*((COS(G44/E44*F44*2)*(1-erfzR(1/E44*F44^0.5,G44*F44^0.5))-SIN(G44/E44*F44*2)*(-erfzI(1/E44*F44^0.5,G44*F44^0.5)))+(COS(G44/E44*F44*2)*(-erfzI(1/E44*F44^0.5,G44*F44^0.5))+SIN(G44/E44*F44*2)*(1-erfzR(1/E44*F44^0.5,G44*F44^0.5)))/E44/G44)),1-((1/E44+G44)*EXP((1/E44+G44)^2*F44)*ERFC((1/E44+G44)*F44^0.5)-(1/E44-G44)*EXP((1/E44-G44)^2*F44)*ERFC((1/E44-G44)*F44^0.5))/2/G44),1)</f>
        <v>0.50682910820732729</v>
      </c>
    </row>
    <row r="45" spans="1:8" x14ac:dyDescent="0.3">
      <c r="A45" t="s">
        <v>61</v>
      </c>
      <c r="B45" s="8">
        <v>5.85</v>
      </c>
      <c r="C45" s="39">
        <f t="shared" si="2"/>
        <v>4.7202500000000001</v>
      </c>
      <c r="D45" s="39">
        <f t="shared" si="0"/>
        <v>4.8004034963770374</v>
      </c>
      <c r="E45" s="31">
        <f t="shared" si="3"/>
        <v>0.19262828311464447</v>
      </c>
      <c r="F45" s="31">
        <f t="shared" si="1"/>
        <v>2.3830445168029654E-3</v>
      </c>
      <c r="G45" s="31">
        <f t="shared" si="4"/>
        <v>4.664624746597184</v>
      </c>
      <c r="H45" s="40">
        <f>IFERROR(IF(E45&gt;1,1-(EXP((1/E45^2-G45^2)*F45)*((COS(G45/E45*F45*2)*(1-erfzR(1/E45*F45^0.5,G45*F45^0.5))-SIN(G45/E45*F45*2)*(-erfzI(1/E45*F45^0.5,G45*F45^0.5)))+(COS(G45/E45*F45*2)*(-erfzI(1/E45*F45^0.5,G45*F45^0.5))+SIN(G45/E45*F45*2)*(1-erfzR(1/E45*F45^0.5,G45*F45^0.5)))/E45/G45)),1-((1/E45+G45)*EXP((1/E45+G45)^2*F45)*ERFC((1/E45+G45)*F45^0.5)-(1/E45-G45)*EXP((1/E45-G45)^2*F45)*ERFC((1/E45-G45)*F45^0.5))/2/G45),1)</f>
        <v>0.3940504115909409</v>
      </c>
    </row>
    <row r="46" spans="1:8" x14ac:dyDescent="0.3">
      <c r="A46" t="s">
        <v>62</v>
      </c>
      <c r="B46" s="8">
        <v>5.9</v>
      </c>
      <c r="C46" s="39">
        <f t="shared" si="2"/>
        <v>4.7565</v>
      </c>
      <c r="D46" s="39">
        <f t="shared" si="0"/>
        <v>4.8442828268838189</v>
      </c>
      <c r="E46" s="31">
        <f t="shared" si="3"/>
        <v>0.18927389669740824</v>
      </c>
      <c r="F46" s="31">
        <f t="shared" si="1"/>
        <v>2.1540353428721741E-3</v>
      </c>
      <c r="G46" s="31">
        <f t="shared" si="4"/>
        <v>4.7571446251849885</v>
      </c>
      <c r="H46" s="40">
        <f>IFERROR(IF(E46&gt;1,1-(EXP((1/E46^2-G46^2)*F46)*((COS(G46/E46*F46*2)*(1-erfzR(1/E46*F46^0.5,G46*F46^0.5))-SIN(G46/E46*F46*2)*(-erfzI(1/E46*F46^0.5,G46*F46^0.5)))+(COS(G46/E46*F46*2)*(-erfzI(1/E46*F46^0.5,G46*F46^0.5))+SIN(G46/E46*F46*2)*(1-erfzR(1/E46*F46^0.5,G46*F46^0.5)))/E46/G46)),1-((1/E46+G46)*EXP((1/E46+G46)^2*F46)*ERFC((1/E46+G46)*F46^0.5)-(1/E46-G46)*EXP((1/E46-G46)^2*F46)*ERFC((1/E46-G46)*F46^0.5))/2/G46),1)</f>
        <v>0.38522687957299584</v>
      </c>
    </row>
    <row r="47" spans="1:8" x14ac:dyDescent="0.3">
      <c r="A47" t="s">
        <v>63</v>
      </c>
      <c r="B47" s="8">
        <v>6.58</v>
      </c>
      <c r="C47" s="39">
        <f t="shared" si="2"/>
        <v>5.2495000000000003</v>
      </c>
      <c r="D47" s="39">
        <f t="shared" si="0"/>
        <v>5.4410417217760347</v>
      </c>
      <c r="E47" s="31">
        <f t="shared" si="3"/>
        <v>0.14904994784824732</v>
      </c>
      <c r="F47" s="31">
        <f t="shared" si="1"/>
        <v>5.4512227653342614E-4</v>
      </c>
      <c r="G47" s="31">
        <f t="shared" si="4"/>
        <v>6.1889960598843761</v>
      </c>
      <c r="H47" s="40">
        <f>IFERROR(IF(E47&gt;1,1-(EXP((1/E47^2-G47^2)*F47)*((COS(G47/E47*F47*2)*(1-erfzR(1/E47*F47^0.5,G47*F47^0.5))-SIN(G47/E47*F47*2)*(-erfzI(1/E47*F47^0.5,G47*F47^0.5)))+(COS(G47/E47*F47*2)*(-erfzI(1/E47*F47^0.5,G47*F47^0.5))+SIN(G47/E47*F47*2)*(1-erfzR(1/E47*F47^0.5,G47*F47^0.5)))/E47/G47)),1-((1/E47+G47)*EXP((1/E47+G47)^2*F47)*ERFC((1/E47+G47)*F47^0.5)-(1/E47-G47)*EXP((1/E47-G47)^2*F47)*ERFC((1/E47-G47)*F47^0.5))/2/G47),1)</f>
        <v>0.27680310963552501</v>
      </c>
    </row>
    <row r="48" spans="1:8" x14ac:dyDescent="0.3">
      <c r="A48" t="s">
        <v>64</v>
      </c>
      <c r="B48" s="8">
        <v>6.5</v>
      </c>
      <c r="C48" s="39">
        <f t="shared" si="2"/>
        <v>5.1914999999999996</v>
      </c>
      <c r="D48" s="39">
        <f t="shared" si="0"/>
        <v>5.3708347929651854</v>
      </c>
      <c r="E48" s="31">
        <f t="shared" si="3"/>
        <v>0.15329880068712937</v>
      </c>
      <c r="F48" s="31">
        <f t="shared" si="1"/>
        <v>6.4076806464421132E-4</v>
      </c>
      <c r="G48" s="31">
        <f t="shared" si="4"/>
        <v>6.0024193052637349</v>
      </c>
      <c r="H48" s="40">
        <f>IFERROR(IF(E48&gt;1,1-(EXP((1/E48^2-G48^2)*F48)*((COS(G48/E48*F48*2)*(1-erfzR(1/E48*F48^0.5,G48*F48^0.5))-SIN(G48/E48*F48*2)*(-erfzI(1/E48*F48^0.5,G48*F48^0.5)))+(COS(G48/E48*F48*2)*(-erfzI(1/E48*F48^0.5,G48*F48^0.5))+SIN(G48/E48*F48*2)*(1-erfzR(1/E48*F48^0.5,G48*F48^0.5)))/E48/G48)),1-((1/E48+G48)*EXP((1/E48+G48)^2*F48)*ERFC((1/E48+G48)*F48^0.5)-(1/E48-G48)*EXP((1/E48-G48)^2*F48)*ERFC((1/E48-G48)*F48^0.5))/2/G48),1)</f>
        <v>0.28836170325829824</v>
      </c>
    </row>
    <row r="49" spans="1:8" x14ac:dyDescent="0.3">
      <c r="A49" t="s">
        <v>65</v>
      </c>
      <c r="B49" s="8">
        <v>6.54</v>
      </c>
      <c r="C49" s="39">
        <f t="shared" si="2"/>
        <v>5.2205000000000004</v>
      </c>
      <c r="D49" s="39">
        <f t="shared" si="0"/>
        <v>5.4059382573706101</v>
      </c>
      <c r="E49" s="31">
        <f t="shared" si="3"/>
        <v>0.15115944643857232</v>
      </c>
      <c r="F49" s="31">
        <f t="shared" si="1"/>
        <v>5.9101349064870823E-4</v>
      </c>
      <c r="G49" s="31">
        <f t="shared" si="4"/>
        <v>6.0950569398369518</v>
      </c>
      <c r="H49" s="40">
        <f>IFERROR(IF(E49&gt;1,1-(EXP((1/E49^2-G49^2)*F49)*((COS(G49/E49*F49*2)*(1-erfzR(1/E49*F49^0.5,G49*F49^0.5))-SIN(G49/E49*F49*2)*(-erfzI(1/E49*F49^0.5,G49*F49^0.5)))+(COS(G49/E49*F49*2)*(-erfzI(1/E49*F49^0.5,G49*F49^0.5))+SIN(G49/E49*F49*2)*(1-erfzR(1/E49*F49^0.5,G49*F49^0.5)))/E49/G49)),1-((1/E49+G49)*EXP((1/E49+G49)^2*F49)*ERFC((1/E49+G49)*F49^0.5)-(1/E49-G49)*EXP((1/E49-G49)^2*F49)*ERFC((1/E49-G49)*F49^0.5))/2/G49),1)</f>
        <v>0.28254089093253376</v>
      </c>
    </row>
    <row r="50" spans="1:8" x14ac:dyDescent="0.3">
      <c r="A50" t="s">
        <v>66</v>
      </c>
      <c r="B50" s="8">
        <v>7.09</v>
      </c>
      <c r="C50" s="39">
        <f t="shared" si="2"/>
        <v>5.6192500000000001</v>
      </c>
      <c r="D50" s="39">
        <f t="shared" si="0"/>
        <v>5.8886108929451968</v>
      </c>
      <c r="E50" s="31">
        <f t="shared" si="3"/>
        <v>0.12459845501855311</v>
      </c>
      <c r="F50" s="31">
        <f t="shared" si="1"/>
        <v>1.9450230784053531E-4</v>
      </c>
      <c r="G50" s="31">
        <f t="shared" si="4"/>
        <v>7.5091537592197879</v>
      </c>
      <c r="H50" s="40">
        <f>IFERROR(IF(E50&gt;1,1-(EXP((1/E50^2-G50^2)*F50)*((COS(G50/E50*F50*2)*(1-erfzR(1/E50*F50^0.5,G50*F50^0.5))-SIN(G50/E50*F50*2)*(-erfzI(1/E50*F50^0.5,G50*F50^0.5)))+(COS(G50/E50*F50*2)*(-erfzI(1/E50*F50^0.5,G50*F50^0.5))+SIN(G50/E50*F50*2)*(1-erfzR(1/E50*F50^0.5,G50*F50^0.5)))/E50/G50)),1-((1/E50+G50)*EXP((1/E50+G50)^2*F50)*ERFC((1/E50+G50)*F50^0.5)-(1/E50-G50)*EXP((1/E50-G50)^2*F50)*ERFC((1/E50-G50)*F50^0.5))/2/G50),1)</f>
        <v>0.21095427088615715</v>
      </c>
    </row>
    <row r="51" spans="1:8" x14ac:dyDescent="0.3">
      <c r="A51" t="s">
        <v>67</v>
      </c>
      <c r="B51" s="8">
        <v>7.39</v>
      </c>
      <c r="C51" s="39">
        <f t="shared" si="2"/>
        <v>5.8367499999999994</v>
      </c>
      <c r="D51" s="39">
        <f t="shared" si="0"/>
        <v>6.1518868759858805</v>
      </c>
      <c r="E51" s="31">
        <f t="shared" si="3"/>
        <v>0.11213383469930591</v>
      </c>
      <c r="F51" s="31">
        <f t="shared" si="1"/>
        <v>1.0608372858252548E-4</v>
      </c>
      <c r="G51" s="31">
        <f t="shared" si="4"/>
        <v>8.4030525391340092</v>
      </c>
      <c r="H51" s="40">
        <f>IFERROR(IF(E51&gt;1,1-(EXP((1/E51^2-G51^2)*F51)*((COS(G51/E51*F51*2)*(1-erfzR(1/E51*F51^0.5,G51*F51^0.5))-SIN(G51/E51*F51*2)*(-erfzI(1/E51*F51^0.5,G51*F51^0.5)))+(COS(G51/E51*F51*2)*(-erfzI(1/E51*F51^0.5,G51*F51^0.5))+SIN(G51/E51*F51*2)*(1-erfzR(1/E51*F51^0.5,G51*F51^0.5)))/E51/G51)),1-((1/E51+G51)*EXP((1/E51+G51)^2*F51)*ERFC((1/E51+G51)*F51^0.5)-(1/E51-G51)*EXP((1/E51-G51)^2*F51)*ERFC((1/E51-G51)*F51^0.5))/2/G51),1)</f>
        <v>0.17841742787189341</v>
      </c>
    </row>
    <row r="52" spans="1:8" x14ac:dyDescent="0.3">
      <c r="A52" t="s">
        <v>68</v>
      </c>
      <c r="B52" s="8">
        <v>7.04</v>
      </c>
      <c r="C52" s="39">
        <f t="shared" si="2"/>
        <v>5.5830000000000002</v>
      </c>
      <c r="D52" s="39">
        <f t="shared" si="0"/>
        <v>5.8447315624384162</v>
      </c>
      <c r="E52" s="31">
        <f t="shared" si="3"/>
        <v>0.126806637828838</v>
      </c>
      <c r="F52" s="31">
        <f t="shared" si="1"/>
        <v>2.1518108314178011E-4</v>
      </c>
      <c r="G52" s="31">
        <f t="shared" si="4"/>
        <v>7.3690792151481048</v>
      </c>
      <c r="H52" s="40">
        <f>IFERROR(IF(E52&gt;1,1-(EXP((1/E52^2-G52^2)*F52)*((COS(G52/E52*F52*2)*(1-erfzR(1/E52*F52^0.5,G52*F52^0.5))-SIN(G52/E52*F52*2)*(-erfzI(1/E52*F52^0.5,G52*F52^0.5)))+(COS(G52/E52*F52*2)*(-erfzI(1/E52*F52^0.5,G52*F52^0.5))+SIN(G52/E52*F52*2)*(1-erfzR(1/E52*F52^0.5,G52*F52^0.5)))/E52/G52)),1-((1/E52+G52)*EXP((1/E52+G52)^2*F52)*ERFC((1/E52+G52)*F52^0.5)-(1/E52-G52)*EXP((1/E52-G52)^2*F52)*ERFC((1/E52-G52)*F52^0.5))/2/G52),1)</f>
        <v>0.21681489140087451</v>
      </c>
    </row>
    <row r="66" spans="1:1" x14ac:dyDescent="0.3">
      <c r="A66" s="4"/>
    </row>
    <row r="67" spans="1:1" x14ac:dyDescent="0.3">
      <c r="A67" s="4"/>
    </row>
    <row r="68" spans="1:1" x14ac:dyDescent="0.3">
      <c r="A68" s="4"/>
    </row>
    <row r="69" spans="1:1" x14ac:dyDescent="0.3">
      <c r="A69" s="4"/>
    </row>
    <row r="70" spans="1:1" x14ac:dyDescent="0.3">
      <c r="A70" s="4"/>
    </row>
    <row r="71" spans="1:1" x14ac:dyDescent="0.3">
      <c r="A71" s="4"/>
    </row>
    <row r="72" spans="1:1" x14ac:dyDescent="0.3">
      <c r="A72" s="4"/>
    </row>
    <row r="73" spans="1:1" x14ac:dyDescent="0.3">
      <c r="A73" s="4"/>
    </row>
    <row r="74" spans="1:1" x14ac:dyDescent="0.3">
      <c r="A74" s="4"/>
    </row>
    <row r="75" spans="1:1" x14ac:dyDescent="0.3">
      <c r="A75" s="4"/>
    </row>
    <row r="76" spans="1:1" x14ac:dyDescent="0.3">
      <c r="A76" s="4"/>
    </row>
    <row r="77" spans="1:1" x14ac:dyDescent="0.3">
      <c r="A77" s="4"/>
    </row>
    <row r="78" spans="1:1" x14ac:dyDescent="0.3">
      <c r="A78" s="4"/>
    </row>
    <row r="79" spans="1:1" x14ac:dyDescent="0.3">
      <c r="A79" s="4"/>
    </row>
    <row r="80" spans="1:1" x14ac:dyDescent="0.3">
      <c r="A80" s="4"/>
    </row>
    <row r="81" spans="1:1" x14ac:dyDescent="0.3">
      <c r="A81" s="4"/>
    </row>
    <row r="82" spans="1:1" x14ac:dyDescent="0.3">
      <c r="A82" s="4"/>
    </row>
    <row r="83" spans="1:1" x14ac:dyDescent="0.3">
      <c r="A83" s="4"/>
    </row>
    <row r="84" spans="1:1" x14ac:dyDescent="0.3">
      <c r="A84" s="4"/>
    </row>
    <row r="85" spans="1:1" x14ac:dyDescent="0.3">
      <c r="A85" s="4"/>
    </row>
    <row r="86" spans="1:1" x14ac:dyDescent="0.3">
      <c r="A86" s="4"/>
    </row>
    <row r="87" spans="1:1" x14ac:dyDescent="0.3">
      <c r="A87" s="4"/>
    </row>
    <row r="88" spans="1:1" x14ac:dyDescent="0.3">
      <c r="A88" s="4"/>
    </row>
    <row r="89" spans="1:1" x14ac:dyDescent="0.3">
      <c r="A89" s="4"/>
    </row>
    <row r="90" spans="1:1" x14ac:dyDescent="0.3">
      <c r="A90" s="4"/>
    </row>
    <row r="91" spans="1:1" x14ac:dyDescent="0.3">
      <c r="A91" s="4"/>
    </row>
    <row r="92" spans="1:1" x14ac:dyDescent="0.3">
      <c r="A92" s="4"/>
    </row>
    <row r="93" spans="1:1" x14ac:dyDescent="0.3">
      <c r="A93" s="4"/>
    </row>
    <row r="94" spans="1:1" x14ac:dyDescent="0.3">
      <c r="A94" s="4"/>
    </row>
    <row r="95" spans="1:1" x14ac:dyDescent="0.3">
      <c r="A95" s="4"/>
    </row>
    <row r="96" spans="1:1" x14ac:dyDescent="0.3">
      <c r="A96" s="4"/>
    </row>
    <row r="97" spans="1:4" x14ac:dyDescent="0.3">
      <c r="A97" s="4">
        <f t="shared" ref="A97:A98" si="5">A96*10^0.02</f>
        <v>0</v>
      </c>
      <c r="B97">
        <v>1</v>
      </c>
      <c r="C97">
        <v>14.883034744223696</v>
      </c>
      <c r="D97">
        <v>0.98710318949221576</v>
      </c>
    </row>
    <row r="98" spans="1:4" x14ac:dyDescent="0.3">
      <c r="A98" s="4">
        <f t="shared" si="5"/>
        <v>0</v>
      </c>
      <c r="B98">
        <v>1</v>
      </c>
      <c r="C98">
        <v>-81.52211188194967</v>
      </c>
      <c r="D98">
        <v>0.98659157472021164</v>
      </c>
    </row>
    <row r="99" spans="1:4" x14ac:dyDescent="0.3">
      <c r="A99" s="4">
        <f t="shared" ref="A99" si="6">A98*10^0.02</f>
        <v>0</v>
      </c>
      <c r="B99">
        <v>1</v>
      </c>
      <c r="C99">
        <v>17.534850078544217</v>
      </c>
      <c r="D99">
        <v>0.98538337426517375</v>
      </c>
    </row>
  </sheetData>
  <pageMargins left="0.7" right="0.7" top="0.75" bottom="0.75" header="0.3" footer="0.3"/>
  <pageSetup orientation="portrait" horizontalDpi="4294967292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calculate_R_PAH_PDMS">
                <anchor moveWithCells="1" sizeWithCells="1">
                  <from>
                    <xdr:col>1</xdr:col>
                    <xdr:colOff>15240</xdr:colOff>
                    <xdr:row>19</xdr:row>
                    <xdr:rowOff>7620</xdr:rowOff>
                  </from>
                  <to>
                    <xdr:col>1</xdr:col>
                    <xdr:colOff>1242060</xdr:colOff>
                    <xdr:row>21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Q246"/>
  <sheetViews>
    <sheetView workbookViewId="0">
      <selection activeCell="K7" sqref="K7"/>
    </sheetView>
  </sheetViews>
  <sheetFormatPr defaultColWidth="15.77734375" defaultRowHeight="14.4" x14ac:dyDescent="0.3"/>
  <sheetData>
    <row r="1" spans="1:17" x14ac:dyDescent="0.3">
      <c r="A1" s="1" t="s">
        <v>50</v>
      </c>
    </row>
    <row r="2" spans="1:17" x14ac:dyDescent="0.3">
      <c r="A2" t="s">
        <v>24</v>
      </c>
    </row>
    <row r="3" spans="1:17" ht="15" thickBot="1" x14ac:dyDescent="0.35">
      <c r="A3" s="10" t="s">
        <v>315</v>
      </c>
    </row>
    <row r="4" spans="1:17" x14ac:dyDescent="0.3">
      <c r="A4" s="11">
        <v>44413</v>
      </c>
      <c r="J4" s="20" t="s">
        <v>31</v>
      </c>
      <c r="K4" s="12"/>
      <c r="L4" s="12"/>
      <c r="M4" s="12"/>
      <c r="N4" s="12"/>
      <c r="O4" s="12"/>
      <c r="P4" s="12"/>
      <c r="Q4" s="13"/>
    </row>
    <row r="5" spans="1:17" x14ac:dyDescent="0.3">
      <c r="J5" s="14" t="s">
        <v>32</v>
      </c>
      <c r="K5" s="15"/>
      <c r="L5" s="15"/>
      <c r="M5" s="15"/>
      <c r="N5" s="15"/>
      <c r="O5" s="15"/>
      <c r="P5" s="15"/>
      <c r="Q5" s="16"/>
    </row>
    <row r="6" spans="1:17" x14ac:dyDescent="0.3">
      <c r="A6" s="5" t="s">
        <v>4</v>
      </c>
      <c r="B6" s="8" t="s">
        <v>7</v>
      </c>
      <c r="C6" s="8" t="s">
        <v>6</v>
      </c>
      <c r="D6" s="8" t="s">
        <v>5</v>
      </c>
      <c r="J6" s="14" t="s">
        <v>51</v>
      </c>
      <c r="K6" s="15"/>
      <c r="L6" s="15"/>
      <c r="M6" s="15"/>
      <c r="N6" s="15"/>
      <c r="O6" s="15"/>
      <c r="P6" s="15"/>
      <c r="Q6" s="16"/>
    </row>
    <row r="7" spans="1:17" x14ac:dyDescent="0.3">
      <c r="A7" t="s">
        <v>22</v>
      </c>
      <c r="B7" s="7" t="s">
        <v>1</v>
      </c>
      <c r="C7" s="9">
        <v>2.4850000000000001E-2</v>
      </c>
      <c r="D7" s="7" t="s">
        <v>15</v>
      </c>
      <c r="E7" s="8"/>
      <c r="F7" s="8"/>
      <c r="G7" s="8"/>
      <c r="J7" s="14"/>
      <c r="K7" s="15" t="s">
        <v>78</v>
      </c>
      <c r="L7" s="15"/>
      <c r="M7" s="25" t="s">
        <v>52</v>
      </c>
      <c r="N7" s="15"/>
      <c r="O7" s="15"/>
      <c r="P7" s="15"/>
      <c r="Q7" s="16"/>
    </row>
    <row r="8" spans="1:17" x14ac:dyDescent="0.3">
      <c r="A8" t="s">
        <v>23</v>
      </c>
      <c r="B8" s="7" t="s">
        <v>2</v>
      </c>
      <c r="C8" s="9">
        <v>2.835E-2</v>
      </c>
      <c r="D8" s="7" t="s">
        <v>15</v>
      </c>
      <c r="E8" s="8"/>
      <c r="F8" s="8"/>
      <c r="G8" s="8"/>
      <c r="J8" s="14" t="s">
        <v>33</v>
      </c>
      <c r="K8" s="15"/>
      <c r="L8" s="15"/>
      <c r="M8" s="15"/>
      <c r="N8" s="15"/>
      <c r="O8" s="15"/>
      <c r="P8" s="15"/>
      <c r="Q8" s="16"/>
    </row>
    <row r="9" spans="1:17" x14ac:dyDescent="0.3">
      <c r="A9" t="s">
        <v>8</v>
      </c>
      <c r="B9" s="7" t="s">
        <v>3</v>
      </c>
      <c r="C9" s="9">
        <v>30</v>
      </c>
      <c r="D9" s="7" t="s">
        <v>0</v>
      </c>
      <c r="E9" s="8"/>
      <c r="F9" s="8"/>
      <c r="G9" s="8"/>
      <c r="J9" s="14"/>
      <c r="K9" s="15" t="s">
        <v>48</v>
      </c>
      <c r="L9" s="15"/>
      <c r="M9" s="15"/>
      <c r="N9" s="15"/>
      <c r="O9" s="15"/>
      <c r="P9" s="15"/>
      <c r="Q9" s="16"/>
    </row>
    <row r="10" spans="1:17" ht="16.2" x14ac:dyDescent="0.3">
      <c r="B10" s="8"/>
      <c r="C10" s="8"/>
      <c r="D10" s="8"/>
      <c r="E10" s="8"/>
      <c r="F10" s="8"/>
      <c r="G10" s="7"/>
      <c r="H10" s="32"/>
      <c r="J10" s="14" t="s">
        <v>43</v>
      </c>
      <c r="K10" s="15"/>
      <c r="L10" s="15"/>
      <c r="M10" s="15"/>
      <c r="N10" s="15"/>
      <c r="O10" s="15"/>
      <c r="P10" s="15"/>
      <c r="Q10" s="16"/>
    </row>
    <row r="11" spans="1:17" x14ac:dyDescent="0.3">
      <c r="A11" s="5" t="s">
        <v>9</v>
      </c>
      <c r="B11" s="9">
        <v>7</v>
      </c>
      <c r="C11" s="8"/>
      <c r="D11" s="8"/>
      <c r="E11" s="8"/>
      <c r="F11" s="8"/>
      <c r="G11" s="7"/>
      <c r="H11" s="32"/>
      <c r="J11" s="14" t="s">
        <v>44</v>
      </c>
      <c r="K11" s="15"/>
      <c r="L11" s="15"/>
      <c r="M11" s="15"/>
      <c r="N11" s="15"/>
      <c r="O11" s="15"/>
      <c r="P11" s="15"/>
      <c r="Q11" s="16"/>
    </row>
    <row r="12" spans="1:17" x14ac:dyDescent="0.3">
      <c r="A12" t="s">
        <v>10</v>
      </c>
      <c r="B12" s="8">
        <f>PRCNumber(1,$B$11)</f>
        <v>1</v>
      </c>
      <c r="C12" s="8">
        <f>PRCNumber(2,$B$11)</f>
        <v>2</v>
      </c>
      <c r="D12" s="8">
        <f>PRCNumber(3,$B$11)</f>
        <v>3</v>
      </c>
      <c r="E12" s="8">
        <f>PRCNumber(4,$B$11)</f>
        <v>4</v>
      </c>
      <c r="F12" s="8">
        <f>PRCNumber(5,$B$11)</f>
        <v>5</v>
      </c>
      <c r="G12" s="8">
        <f>PRCNumber(6,$B$11)</f>
        <v>6</v>
      </c>
      <c r="H12">
        <f>PRCNumber(7,$B$11)</f>
        <v>7</v>
      </c>
      <c r="J12" s="14" t="s">
        <v>34</v>
      </c>
      <c r="K12" s="15"/>
      <c r="L12" s="15"/>
      <c r="M12" s="15"/>
      <c r="N12" s="15" t="str">
        <f>PRCNumber(13,$B$11)</f>
        <v/>
      </c>
      <c r="O12" s="15" t="str">
        <f>PRCNumber(14,$B$11)</f>
        <v/>
      </c>
      <c r="P12" s="15" t="str">
        <f>PRCNumber(15,$B$11)</f>
        <v/>
      </c>
      <c r="Q12" s="16" t="str">
        <f>PRCNumber(16,$B$11)</f>
        <v/>
      </c>
    </row>
    <row r="13" spans="1:17" x14ac:dyDescent="0.3">
      <c r="A13" t="s">
        <v>11</v>
      </c>
      <c r="B13" s="6" t="s">
        <v>71</v>
      </c>
      <c r="C13" s="6" t="s">
        <v>72</v>
      </c>
      <c r="D13" s="6" t="s">
        <v>73</v>
      </c>
      <c r="E13" s="6" t="s">
        <v>74</v>
      </c>
      <c r="F13" s="6" t="s">
        <v>75</v>
      </c>
      <c r="G13" s="6" t="s">
        <v>76</v>
      </c>
      <c r="H13" s="6" t="s">
        <v>77</v>
      </c>
      <c r="J13" s="21"/>
      <c r="K13" s="15"/>
      <c r="L13" s="15"/>
      <c r="M13" s="15"/>
      <c r="N13" s="15"/>
      <c r="O13" s="15"/>
      <c r="P13" s="22"/>
      <c r="Q13" s="33"/>
    </row>
    <row r="14" spans="1:17" x14ac:dyDescent="0.3">
      <c r="A14" t="s">
        <v>45</v>
      </c>
      <c r="B14" s="6">
        <v>5.67</v>
      </c>
      <c r="C14" s="6">
        <v>5.85</v>
      </c>
      <c r="D14" s="6">
        <v>6.2</v>
      </c>
      <c r="E14" s="6">
        <v>6.48</v>
      </c>
      <c r="F14" s="6">
        <v>6.76</v>
      </c>
      <c r="G14" s="6">
        <v>6.82</v>
      </c>
      <c r="H14" s="6">
        <v>7.2</v>
      </c>
      <c r="J14" s="23" t="s">
        <v>35</v>
      </c>
      <c r="K14" s="22"/>
      <c r="L14" s="15"/>
      <c r="M14" s="15"/>
      <c r="N14" s="15"/>
      <c r="O14" s="15"/>
      <c r="P14" s="22"/>
      <c r="Q14" s="33"/>
    </row>
    <row r="15" spans="1:17" x14ac:dyDescent="0.3">
      <c r="A15" t="s">
        <v>46</v>
      </c>
      <c r="B15" s="30">
        <v>5.3524899999999995</v>
      </c>
      <c r="C15" s="30">
        <v>5.5229499999999989</v>
      </c>
      <c r="D15" s="30">
        <v>5.8543999999999992</v>
      </c>
      <c r="E15" s="30">
        <v>6.1195599999999999</v>
      </c>
      <c r="F15" s="30">
        <v>6.3847199999999988</v>
      </c>
      <c r="G15" s="30">
        <v>6.4415399999999998</v>
      </c>
      <c r="H15" s="30">
        <v>6.8013999999999992</v>
      </c>
      <c r="J15" s="14" t="s">
        <v>36</v>
      </c>
      <c r="K15" s="22"/>
      <c r="L15" s="15"/>
      <c r="M15" s="15"/>
      <c r="N15" s="15"/>
      <c r="O15" s="15"/>
      <c r="P15" s="15"/>
      <c r="Q15" s="16"/>
    </row>
    <row r="16" spans="1:17" x14ac:dyDescent="0.3">
      <c r="A16" t="s">
        <v>30</v>
      </c>
      <c r="B16" s="6">
        <v>0.9</v>
      </c>
      <c r="C16" s="6">
        <v>0.8</v>
      </c>
      <c r="D16" s="6">
        <v>0.7</v>
      </c>
      <c r="E16" s="6">
        <v>0.6</v>
      </c>
      <c r="F16" s="6">
        <v>0.5</v>
      </c>
      <c r="G16" s="6">
        <v>0.4</v>
      </c>
      <c r="H16" s="6">
        <v>0.3</v>
      </c>
      <c r="J16" s="14" t="s">
        <v>37</v>
      </c>
      <c r="K16" s="15"/>
      <c r="L16" s="15"/>
      <c r="M16" s="15"/>
      <c r="N16" s="15"/>
      <c r="O16" s="15"/>
      <c r="P16" s="15"/>
      <c r="Q16" s="16"/>
    </row>
    <row r="17" spans="1:17" x14ac:dyDescent="0.3">
      <c r="J17" s="14" t="s">
        <v>38</v>
      </c>
      <c r="K17" s="15"/>
      <c r="L17" s="15"/>
      <c r="M17" s="15"/>
      <c r="N17" s="15"/>
      <c r="O17" s="15"/>
      <c r="P17" s="15"/>
      <c r="Q17" s="16"/>
    </row>
    <row r="18" spans="1:17" x14ac:dyDescent="0.3">
      <c r="J18" s="24" t="s">
        <v>39</v>
      </c>
      <c r="K18" s="15"/>
      <c r="L18" s="15"/>
      <c r="M18" s="15"/>
      <c r="N18" s="15"/>
      <c r="O18" s="15"/>
      <c r="P18" s="15"/>
      <c r="Q18" s="16"/>
    </row>
    <row r="19" spans="1:17" x14ac:dyDescent="0.3">
      <c r="J19" s="24" t="s">
        <v>40</v>
      </c>
      <c r="K19" s="15"/>
      <c r="L19" s="15"/>
      <c r="M19" s="15"/>
      <c r="N19" s="15"/>
      <c r="O19" s="15"/>
      <c r="P19" s="15"/>
      <c r="Q19" s="16"/>
    </row>
    <row r="20" spans="1:17" x14ac:dyDescent="0.3">
      <c r="J20" s="14"/>
      <c r="K20" s="15"/>
      <c r="L20" s="15"/>
      <c r="M20" s="15"/>
      <c r="N20" s="15"/>
      <c r="O20" s="15"/>
      <c r="P20" s="15"/>
      <c r="Q20" s="16"/>
    </row>
    <row r="21" spans="1:17" x14ac:dyDescent="0.3">
      <c r="J21" s="14"/>
      <c r="K21" s="15"/>
      <c r="L21" s="15"/>
      <c r="M21" s="15"/>
      <c r="N21" s="15"/>
      <c r="O21" s="15"/>
      <c r="P21" s="15"/>
      <c r="Q21" s="16"/>
    </row>
    <row r="22" spans="1:17" x14ac:dyDescent="0.3">
      <c r="J22" s="23" t="s">
        <v>41</v>
      </c>
      <c r="K22" s="15"/>
      <c r="L22" s="15"/>
      <c r="M22" s="15"/>
      <c r="N22" s="15"/>
      <c r="O22" s="15"/>
      <c r="P22" s="15"/>
      <c r="Q22" s="16"/>
    </row>
    <row r="23" spans="1:17" x14ac:dyDescent="0.3">
      <c r="J23" s="14" t="s">
        <v>79</v>
      </c>
      <c r="K23" s="15"/>
      <c r="L23" s="15"/>
      <c r="M23" s="15"/>
      <c r="N23" s="15"/>
      <c r="O23" s="15"/>
      <c r="P23" s="15"/>
      <c r="Q23" s="16"/>
    </row>
    <row r="24" spans="1:17" x14ac:dyDescent="0.3">
      <c r="J24" s="14" t="s">
        <v>11</v>
      </c>
      <c r="K24" s="17" t="s">
        <v>71</v>
      </c>
      <c r="L24" s="17" t="s">
        <v>72</v>
      </c>
      <c r="M24" s="17" t="s">
        <v>73</v>
      </c>
      <c r="N24" s="17" t="s">
        <v>74</v>
      </c>
      <c r="O24" s="17" t="s">
        <v>75</v>
      </c>
      <c r="P24" s="17" t="s">
        <v>76</v>
      </c>
      <c r="Q24" s="18" t="s">
        <v>77</v>
      </c>
    </row>
    <row r="25" spans="1:17" x14ac:dyDescent="0.3">
      <c r="J25" s="14" t="s">
        <v>45</v>
      </c>
      <c r="K25" s="17">
        <v>5.67</v>
      </c>
      <c r="L25" s="17">
        <v>5.85</v>
      </c>
      <c r="M25" s="17">
        <v>6.2</v>
      </c>
      <c r="N25" s="17">
        <v>6.48</v>
      </c>
      <c r="O25" s="17">
        <v>6.76</v>
      </c>
      <c r="P25" s="17">
        <v>6.82</v>
      </c>
      <c r="Q25" s="18">
        <v>7.2</v>
      </c>
    </row>
    <row r="26" spans="1:17" x14ac:dyDescent="0.3">
      <c r="J26" s="14" t="s">
        <v>46</v>
      </c>
      <c r="K26" s="34">
        <f t="shared" ref="K26:Q26" si="0">K25*0.947-0.017</f>
        <v>5.3524899999999995</v>
      </c>
      <c r="L26" s="34">
        <f t="shared" si="0"/>
        <v>5.5229499999999989</v>
      </c>
      <c r="M26" s="34">
        <f t="shared" si="0"/>
        <v>5.8543999999999992</v>
      </c>
      <c r="N26" s="34">
        <f t="shared" si="0"/>
        <v>6.1195599999999999</v>
      </c>
      <c r="O26" s="34">
        <f t="shared" si="0"/>
        <v>6.3847199999999988</v>
      </c>
      <c r="P26" s="34">
        <f t="shared" si="0"/>
        <v>6.4415399999999998</v>
      </c>
      <c r="Q26" s="35">
        <f t="shared" si="0"/>
        <v>6.8013999999999992</v>
      </c>
    </row>
    <row r="27" spans="1:17" x14ac:dyDescent="0.3">
      <c r="A27" s="5" t="s">
        <v>16</v>
      </c>
      <c r="J27" s="14"/>
      <c r="K27" s="15"/>
      <c r="L27" s="36"/>
      <c r="M27" s="15"/>
      <c r="N27" s="15"/>
      <c r="O27" s="15"/>
      <c r="P27" s="15"/>
      <c r="Q27" s="16"/>
    </row>
    <row r="28" spans="1:17" x14ac:dyDescent="0.3">
      <c r="A28" t="s">
        <v>21</v>
      </c>
      <c r="B28" t="s">
        <v>48</v>
      </c>
      <c r="J28" s="14" t="s">
        <v>80</v>
      </c>
      <c r="K28" s="15"/>
      <c r="L28" s="15"/>
      <c r="M28" s="15"/>
      <c r="N28" s="15"/>
      <c r="O28" s="15"/>
      <c r="P28" s="15"/>
      <c r="Q28" s="16"/>
    </row>
    <row r="29" spans="1:17" x14ac:dyDescent="0.3">
      <c r="A29" s="10" t="s">
        <v>12</v>
      </c>
      <c r="B29" s="31">
        <v>9.7017233784872537E-6</v>
      </c>
      <c r="J29" s="14" t="s">
        <v>11</v>
      </c>
      <c r="K29" s="17" t="s">
        <v>81</v>
      </c>
      <c r="L29" s="17" t="s">
        <v>82</v>
      </c>
      <c r="M29" s="17" t="s">
        <v>83</v>
      </c>
      <c r="N29" s="17" t="s">
        <v>84</v>
      </c>
      <c r="O29" s="17" t="s">
        <v>85</v>
      </c>
      <c r="P29" s="17" t="s">
        <v>86</v>
      </c>
      <c r="Q29" s="16"/>
    </row>
    <row r="30" spans="1:17" x14ac:dyDescent="0.3">
      <c r="A30" s="10" t="s">
        <v>13</v>
      </c>
      <c r="B30" s="8">
        <v>0.57015706235306285</v>
      </c>
      <c r="J30" s="14" t="s">
        <v>45</v>
      </c>
      <c r="K30" s="17">
        <v>5.83</v>
      </c>
      <c r="L30" s="17">
        <v>5.85</v>
      </c>
      <c r="M30" s="17">
        <v>5.21</v>
      </c>
      <c r="N30" s="17">
        <v>6.76</v>
      </c>
      <c r="O30" s="17">
        <v>6.83</v>
      </c>
      <c r="P30" s="17">
        <v>7.14</v>
      </c>
      <c r="Q30" s="16"/>
    </row>
    <row r="31" spans="1:17" x14ac:dyDescent="0.3">
      <c r="A31" s="10" t="s">
        <v>14</v>
      </c>
      <c r="B31" s="8">
        <v>2.1388249670669328</v>
      </c>
      <c r="J31" s="14" t="s">
        <v>46</v>
      </c>
      <c r="K31" s="34">
        <f t="shared" ref="K31:P31" si="1">K30*0.947-0.017</f>
        <v>5.5040099999999992</v>
      </c>
      <c r="L31" s="34">
        <f t="shared" si="1"/>
        <v>5.5229499999999989</v>
      </c>
      <c r="M31" s="34">
        <f t="shared" si="1"/>
        <v>4.9168699999999994</v>
      </c>
      <c r="N31" s="34">
        <f t="shared" si="1"/>
        <v>6.3847199999999988</v>
      </c>
      <c r="O31" s="34">
        <f t="shared" si="1"/>
        <v>6.4510099999999992</v>
      </c>
      <c r="P31" s="34">
        <f t="shared" si="1"/>
        <v>6.7445799999999991</v>
      </c>
      <c r="Q31" s="16"/>
    </row>
    <row r="32" spans="1:17" ht="16.8" thickBot="1" x14ac:dyDescent="0.35">
      <c r="A32" s="10" t="s">
        <v>42</v>
      </c>
      <c r="B32" s="8">
        <v>0.99836701907003988</v>
      </c>
      <c r="J32" s="19"/>
      <c r="K32" s="37"/>
      <c r="L32" s="37"/>
      <c r="M32" s="37"/>
      <c r="N32" s="37"/>
      <c r="O32" s="37"/>
      <c r="P32" s="37"/>
      <c r="Q32" s="38"/>
    </row>
    <row r="35" spans="1:8" x14ac:dyDescent="0.3">
      <c r="A35" t="s">
        <v>70</v>
      </c>
    </row>
    <row r="36" spans="1:8" x14ac:dyDescent="0.3">
      <c r="A36" t="s">
        <v>69</v>
      </c>
      <c r="B36" s="8" t="s">
        <v>45</v>
      </c>
      <c r="C36" s="8" t="s">
        <v>46</v>
      </c>
      <c r="D36" s="8" t="s">
        <v>49</v>
      </c>
      <c r="E36" s="8" t="s">
        <v>17</v>
      </c>
      <c r="F36" s="8" t="s">
        <v>18</v>
      </c>
      <c r="G36" s="8" t="s">
        <v>19</v>
      </c>
      <c r="H36" s="8" t="s">
        <v>20</v>
      </c>
    </row>
    <row r="37" spans="1:8" x14ac:dyDescent="0.3">
      <c r="A37" t="s">
        <v>87</v>
      </c>
      <c r="B37">
        <v>4.46</v>
      </c>
      <c r="C37">
        <f>B37*0.947-0.017</f>
        <v>4.2066199999999991</v>
      </c>
      <c r="D37" s="29">
        <f>B37*$B$30+$B$31</f>
        <v>4.6817254651615929</v>
      </c>
      <c r="E37" s="4">
        <f>10^C37*($C$8^2-$C$7^2)/10^D37/$C$8^2</f>
        <v>7.7583270825042988E-2</v>
      </c>
      <c r="F37" s="4">
        <f>$B$29*$C$9*86400/10^D37/$C$8^2</f>
        <v>0.65110689315923465</v>
      </c>
      <c r="G37" s="4">
        <f t="shared" ref="G37" si="2">IF(E37&gt;1,(1/E37-1/E37^2)^0.5,(1/E37^2-1/E37)^0.5)</f>
        <v>12.379283257372267</v>
      </c>
      <c r="H37" s="28">
        <f>IFERROR(IF(E37&gt;1,1-(EXP((1/E37^2-G37^2)*F37)*((COS(G37/E37*F37*2)*(1-erfzR(1/E37*F37^0.5,G37*F37^0.5))-SIN(G37/E37*F37*2)*(-erfzI(1/E37*F37^0.5,G37*F37^0.5)))+(COS(G37/E37*F37*2)*(-erfzI(1/E37*F37^0.5,G37*F37^0.5))+SIN(G37/E37*F37*2)*(1-erfzR(1/E37*F37^0.5,G37*F37^0.5)))/E37/G37)),1-((1/E37+G37)*EXP((1/E37+G37)^2*F37)*ERFC((1/E37+G37)*F37^0.5)-(1/E37-G37)*EXP((1/E37-G37)^2*F37)*ERFC((1/E37-G37)*F37^0.5))/2/G37),1)</f>
        <v>0.98547308306580683</v>
      </c>
    </row>
    <row r="38" spans="1:8" x14ac:dyDescent="0.3">
      <c r="A38" t="s">
        <v>88</v>
      </c>
      <c r="B38">
        <v>4.6900000000000004</v>
      </c>
      <c r="C38">
        <f t="shared" ref="C38:C101" si="3">B38*0.947-0.017</f>
        <v>4.4244300000000001</v>
      </c>
      <c r="D38" s="29">
        <f t="shared" ref="D38:D101" si="4">B38*$B$30+$B$31</f>
        <v>4.8128615895027984</v>
      </c>
      <c r="E38" s="4">
        <f t="shared" ref="E38:E101" si="5">10^C38*($C$8^2-$C$7^2)/10^D38/$C$8^2</f>
        <v>9.4720059172053367E-2</v>
      </c>
      <c r="F38" s="4">
        <f t="shared" ref="F38:F101" si="6">$B$29*$C$9*86400/10^D38/$C$8^2</f>
        <v>0.48141117665909922</v>
      </c>
      <c r="G38" s="4">
        <f t="shared" ref="G38:G101" si="7">IF(E38&gt;1,(1/E38-1/E38^2)^0.5,(1/E38^2-1/E38)^0.5)</f>
        <v>10.044989520646451</v>
      </c>
      <c r="H38" s="28">
        <f>IFERROR(IF(E38&gt;1,1-(EXP((1/E38^2-G38^2)*F38)*((COS(G38/E38*F38*2)*(1-erfzR(1/E38*F38^0.5,G38*F38^0.5))-SIN(G38/E38*F38*2)*(-erfzI(1/E38*F38^0.5,G38*F38^0.5)))+(COS(G38/E38*F38*2)*(-erfzI(1/E38*F38^0.5,G38*F38^0.5))+SIN(G38/E38*F38*2)*(1-erfzR(1/E38*F38^0.5,G38*F38^0.5)))/E38/G38)),1-((1/E38+G38)*EXP((1/E38+G38)^2*F38)*ERFC((1/E38+G38)*F38^0.5)-(1/E38-G38)*EXP((1/E38-G38)^2*F38)*ERFC((1/E38-G38)*F38^0.5))/2/G38),1)</f>
        <v>0.97742655733166528</v>
      </c>
    </row>
    <row r="39" spans="1:8" x14ac:dyDescent="0.3">
      <c r="A39" t="s">
        <v>89</v>
      </c>
      <c r="B39">
        <v>4.6900000000000004</v>
      </c>
      <c r="C39">
        <f t="shared" si="3"/>
        <v>4.4244300000000001</v>
      </c>
      <c r="D39" s="29">
        <f t="shared" si="4"/>
        <v>4.8128615895027984</v>
      </c>
      <c r="E39" s="4">
        <f t="shared" si="5"/>
        <v>9.4720059172053367E-2</v>
      </c>
      <c r="F39" s="4">
        <f t="shared" si="6"/>
        <v>0.48141117665909922</v>
      </c>
      <c r="G39" s="4">
        <f t="shared" si="7"/>
        <v>10.044989520646451</v>
      </c>
      <c r="H39" s="28">
        <f>IFERROR(IF(E39&gt;1,1-(EXP((1/E39^2-G39^2)*F39)*((COS(G39/E39*F39*2)*(1-erfzR(1/E39*F39^0.5,G39*F39^0.5))-SIN(G39/E39*F39*2)*(-erfzI(1/E39*F39^0.5,G39*F39^0.5)))+(COS(G39/E39*F39*2)*(-erfzI(1/E39*F39^0.5,G39*F39^0.5))+SIN(G39/E39*F39*2)*(1-erfzR(1/E39*F39^0.5,G39*F39^0.5)))/E39/G39)),1-((1/E39+G39)*EXP((1/E39+G39)^2*F39)*ERFC((1/E39+G39)*F39^0.5)-(1/E39-G39)*EXP((1/E39-G39)^2*F39)*ERFC((1/E39-G39)*F39^0.5))/2/G39),1)</f>
        <v>0.97742655733166528</v>
      </c>
    </row>
    <row r="40" spans="1:8" x14ac:dyDescent="0.3">
      <c r="A40" t="s">
        <v>90</v>
      </c>
      <c r="B40">
        <v>4.6500000000000004</v>
      </c>
      <c r="C40">
        <f t="shared" si="3"/>
        <v>4.3865499999999997</v>
      </c>
      <c r="D40" s="29">
        <f t="shared" si="4"/>
        <v>4.7900553070086751</v>
      </c>
      <c r="E40" s="4">
        <f t="shared" si="5"/>
        <v>9.1488865707056041E-2</v>
      </c>
      <c r="F40" s="4">
        <f t="shared" si="6"/>
        <v>0.50736727426386197</v>
      </c>
      <c r="G40" s="4">
        <f t="shared" si="7"/>
        <v>10.418300597780863</v>
      </c>
      <c r="H40" s="28">
        <f>IFERROR(IF(E40&gt;1,1-(EXP((1/E40^2-G40^2)*F40)*((COS(G40/E40*F40*2)*(1-erfzR(1/E40*F40^0.5,G40*F40^0.5))-SIN(G40/E40*F40*2)*(-erfzI(1/E40*F40^0.5,G40*F40^0.5)))+(COS(G40/E40*F40*2)*(-erfzI(1/E40*F40^0.5,G40*F40^0.5))+SIN(G40/E40*F40*2)*(1-erfzR(1/E40*F40^0.5,G40*F40^0.5)))/E40/G40)),1-((1/E40+G40)*EXP((1/E40+G40)^2*F40)*ERFC((1/E40+G40)*F40^0.5)-(1/E40-G40)*EXP((1/E40-G40)^2*F40)*ERFC((1/E40-G40)*F40^0.5))/2/G40),1)</f>
        <v>0.97907768451949506</v>
      </c>
    </row>
    <row r="41" spans="1:8" x14ac:dyDescent="0.3">
      <c r="A41" t="s">
        <v>91</v>
      </c>
      <c r="B41">
        <v>4.97</v>
      </c>
      <c r="C41">
        <f t="shared" si="3"/>
        <v>4.689589999999999</v>
      </c>
      <c r="D41" s="29">
        <f t="shared" si="4"/>
        <v>4.9725055669616545</v>
      </c>
      <c r="E41" s="4">
        <f t="shared" si="5"/>
        <v>0.12076969881550623</v>
      </c>
      <c r="F41" s="4">
        <f t="shared" si="6"/>
        <v>0.33332830306216588</v>
      </c>
      <c r="G41" s="4">
        <f t="shared" si="7"/>
        <v>7.7641396854312621</v>
      </c>
      <c r="H41" s="28">
        <f>IFERROR(IF(E41&gt;1,1-(EXP((1/E41^2-G41^2)*F41)*((COS(G41/E41*F41*2)*(1-erfzR(1/E41*F41^0.5,G41*F41^0.5))-SIN(G41/E41*F41*2)*(-erfzI(1/E41*F41^0.5,G41*F41^0.5)))+(COS(G41/E41*F41*2)*(-erfzI(1/E41*F41^0.5,G41*F41^0.5))+SIN(G41/E41*F41*2)*(1-erfzR(1/E41*F41^0.5,G41*F41^0.5)))/E41/G41)),1-((1/E41+G41)*EXP((1/E41+G41)^2*F41)*ERFC((1/E41+G41)*F41^0.5)-(1/E41-G41)*EXP((1/E41-G41)^2*F41)*ERFC((1/E41-G41)*F41^0.5))/2/G41),1)</f>
        <v>0.96189049949396599</v>
      </c>
    </row>
    <row r="42" spans="1:8" x14ac:dyDescent="0.3">
      <c r="A42" t="s">
        <v>92</v>
      </c>
      <c r="B42">
        <v>5.0599999999999996</v>
      </c>
      <c r="C42">
        <f>B42*0.947-0.017</f>
        <v>4.7748199999999992</v>
      </c>
      <c r="D42" s="29">
        <f>B42*$B$30+$B$31</f>
        <v>5.0238197025734301</v>
      </c>
      <c r="E42" s="4">
        <f t="shared" si="5"/>
        <v>0.13057915311486903</v>
      </c>
      <c r="F42" s="4">
        <f t="shared" si="6"/>
        <v>0.29618158695379604</v>
      </c>
      <c r="G42" s="4">
        <f t="shared" si="7"/>
        <v>7.1407064046958029</v>
      </c>
      <c r="H42" s="28">
        <f>IFERROR(IF(E42&gt;1,1-(EXP((1/E42^2-G42^2)*F42)*((COS(G42/E42*F42*2)*(1-erfzR(1/E42*F42^0.5,G42*F42^0.5))-SIN(G42/E42*F42*2)*(-erfzI(1/E42*F42^0.5,G42*F42^0.5)))+(COS(G42/E42*F42*2)*(-erfzI(1/E42*F42^0.5,G42*F42^0.5))+SIN(G42/E42*F42*2)*(1-erfzR(1/E42*F42^0.5,G42*F42^0.5)))/E42/G42)),1-((1/E42+G42)*EXP((1/E42+G42)^2*F42)*ERFC((1/E42+G42)*F42^0.5)-(1/E42-G42)*EXP((1/E42-G42)^2*F42)*ERFC((1/E42-G42)*F42^0.5))/2/G42),1)</f>
        <v>0.95503973325470815</v>
      </c>
    </row>
    <row r="43" spans="1:8" x14ac:dyDescent="0.3">
      <c r="A43" t="s">
        <v>93</v>
      </c>
      <c r="B43">
        <v>5.07</v>
      </c>
      <c r="C43">
        <f t="shared" si="3"/>
        <v>4.7842899999999995</v>
      </c>
      <c r="D43" s="29">
        <f t="shared" si="4"/>
        <v>5.029521273196961</v>
      </c>
      <c r="E43" s="4">
        <f t="shared" si="5"/>
        <v>0.1317171353806573</v>
      </c>
      <c r="F43" s="4">
        <f t="shared" si="6"/>
        <v>0.29231862361832511</v>
      </c>
      <c r="G43" s="4">
        <f t="shared" si="7"/>
        <v>7.074379250593485</v>
      </c>
      <c r="H43" s="28">
        <f>IFERROR(IF(E43&gt;1,1-(EXP((1/E43^2-G43^2)*F43)*((COS(G43/E43*F43*2)*(1-erfzR(1/E43*F43^0.5,G43*F43^0.5))-SIN(G43/E43*F43*2)*(-erfzI(1/E43*F43^0.5,G43*F43^0.5)))+(COS(G43/E43*F43*2)*(-erfzI(1/E43*F43^0.5,G43*F43^0.5))+SIN(G43/E43*F43*2)*(1-erfzR(1/E43*F43^0.5,G43*F43^0.5)))/E43/G43)),1-((1/E43+G43)*EXP((1/E43+G43)^2*F43)*ERFC((1/E43+G43)*F43^0.5)-(1/E43-G43)*EXP((1/E43-G43)^2*F43)*ERFC((1/E43-G43)*F43^0.5))/2/G43),1)</f>
        <v>0.95421056414984029</v>
      </c>
    </row>
    <row r="44" spans="1:8" x14ac:dyDescent="0.3">
      <c r="A44" t="s">
        <v>94</v>
      </c>
      <c r="B44">
        <v>5.07</v>
      </c>
      <c r="C44">
        <f t="shared" si="3"/>
        <v>4.7842899999999995</v>
      </c>
      <c r="D44" s="29">
        <f t="shared" si="4"/>
        <v>5.029521273196961</v>
      </c>
      <c r="E44" s="4">
        <f t="shared" si="5"/>
        <v>0.1317171353806573</v>
      </c>
      <c r="F44" s="4">
        <f t="shared" si="6"/>
        <v>0.29231862361832511</v>
      </c>
      <c r="G44" s="4">
        <f t="shared" si="7"/>
        <v>7.074379250593485</v>
      </c>
      <c r="H44" s="28">
        <f>IFERROR(IF(E44&gt;1,1-(EXP((1/E44^2-G44^2)*F44)*((COS(G44/E44*F44*2)*(1-erfzR(1/E44*F44^0.5,G44*F44^0.5))-SIN(G44/E44*F44*2)*(-erfzI(1/E44*F44^0.5,G44*F44^0.5)))+(COS(G44/E44*F44*2)*(-erfzI(1/E44*F44^0.5,G44*F44^0.5))+SIN(G44/E44*F44*2)*(1-erfzR(1/E44*F44^0.5,G44*F44^0.5)))/E44/G44)),1-((1/E44+G44)*EXP((1/E44+G44)^2*F44)*ERFC((1/E44+G44)*F44^0.5)-(1/E44-G44)*EXP((1/E44-G44)^2*F44)*ERFC((1/E44-G44)*F44^0.5))/2/G44),1)</f>
        <v>0.95421056414984029</v>
      </c>
    </row>
    <row r="45" spans="1:8" x14ac:dyDescent="0.3">
      <c r="A45" t="s">
        <v>95</v>
      </c>
      <c r="B45">
        <v>5.0599999999999996</v>
      </c>
      <c r="C45">
        <f t="shared" si="3"/>
        <v>4.7748199999999992</v>
      </c>
      <c r="D45" s="29">
        <f t="shared" si="4"/>
        <v>5.0238197025734301</v>
      </c>
      <c r="E45" s="4">
        <f t="shared" si="5"/>
        <v>0.13057915311486903</v>
      </c>
      <c r="F45" s="4">
        <f t="shared" si="6"/>
        <v>0.29618158695379604</v>
      </c>
      <c r="G45" s="4">
        <f t="shared" si="7"/>
        <v>7.1407064046958029</v>
      </c>
      <c r="H45" s="28">
        <f>IFERROR(IF(E45&gt;1,1-(EXP((1/E45^2-G45^2)*F45)*((COS(G45/E45*F45*2)*(1-erfzR(1/E45*F45^0.5,G45*F45^0.5))-SIN(G45/E45*F45*2)*(-erfzI(1/E45*F45^0.5,G45*F45^0.5)))+(COS(G45/E45*F45*2)*(-erfzI(1/E45*F45^0.5,G45*F45^0.5))+SIN(G45/E45*F45*2)*(1-erfzR(1/E45*F45^0.5,G45*F45^0.5)))/E45/G45)),1-((1/E45+G45)*EXP((1/E45+G45)^2*F45)*ERFC((1/E45+G45)*F45^0.5)-(1/E45-G45)*EXP((1/E45-G45)^2*F45)*ERFC((1/E45-G45)*F45^0.5))/2/G45),1)</f>
        <v>0.95503973325470815</v>
      </c>
    </row>
    <row r="46" spans="1:8" x14ac:dyDescent="0.3">
      <c r="A46" t="s">
        <v>96</v>
      </c>
      <c r="B46">
        <v>4.84</v>
      </c>
      <c r="C46">
        <f t="shared" si="3"/>
        <v>4.5664799999999994</v>
      </c>
      <c r="D46" s="29">
        <f t="shared" si="4"/>
        <v>4.8983851488557573</v>
      </c>
      <c r="E46" s="4">
        <f t="shared" si="5"/>
        <v>0.10788682224083178</v>
      </c>
      <c r="F46" s="4">
        <f t="shared" si="6"/>
        <v>0.39535989205229688</v>
      </c>
      <c r="G46" s="4">
        <f t="shared" si="7"/>
        <v>8.7547061961696873</v>
      </c>
      <c r="H46" s="28">
        <f>IFERROR(IF(E46&gt;1,1-(EXP((1/E46^2-G46^2)*F46)*((COS(G46/E46*F46*2)*(1-erfzR(1/E46*F46^0.5,G46*F46^0.5))-SIN(G46/E46*F46*2)*(-erfzI(1/E46*F46^0.5,G46*F46^0.5)))+(COS(G46/E46*F46*2)*(-erfzI(1/E46*F46^0.5,G46*F46^0.5))+SIN(G46/E46*F46*2)*(1-erfzR(1/E46*F46^0.5,G46*F46^0.5)))/E46/G46)),1-((1/E46+G46)*EXP((1/E46+G46)^2*F46)*ERFC((1/E46+G46)*F46^0.5)-(1/E46-G46)*EXP((1/E46-G46)^2*F46)*ERFC((1/E46-G46)*F46^0.5))/2/G46),1)</f>
        <v>0.97006394127933426</v>
      </c>
    </row>
    <row r="47" spans="1:8" x14ac:dyDescent="0.3">
      <c r="A47" t="s">
        <v>97</v>
      </c>
      <c r="B47">
        <v>5.28</v>
      </c>
      <c r="C47">
        <f t="shared" si="3"/>
        <v>4.9831599999999998</v>
      </c>
      <c r="D47" s="29">
        <f t="shared" si="4"/>
        <v>5.1492542562911048</v>
      </c>
      <c r="E47" s="4">
        <f t="shared" si="5"/>
        <v>0.15804446617339654</v>
      </c>
      <c r="F47" s="4">
        <f t="shared" si="6"/>
        <v>0.22188273068140354</v>
      </c>
      <c r="G47" s="4">
        <f t="shared" si="7"/>
        <v>5.8058429516337897</v>
      </c>
      <c r="H47" s="28">
        <f>IFERROR(IF(E47&gt;1,1-(EXP((1/E47^2-G47^2)*F47)*((COS(G47/E47*F47*2)*(1-erfzR(1/E47*F47^0.5,G47*F47^0.5))-SIN(G47/E47*F47*2)*(-erfzI(1/E47*F47^0.5,G47*F47^0.5)))+(COS(G47/E47*F47*2)*(-erfzI(1/E47*F47^0.5,G47*F47^0.5))+SIN(G47/E47*F47*2)*(1-erfzR(1/E47*F47^0.5,G47*F47^0.5)))/E47/G47)),1-((1/E47+G47)*EXP((1/E47+G47)^2*F47)*ERFC((1/E47+G47)*F47^0.5)-(1/E47-G47)*EXP((1/E47-G47)^2*F47)*ERFC((1/E47-G47)*F47^0.5))/2/G47),1)</f>
        <v>0.93310449223805336</v>
      </c>
    </row>
    <row r="48" spans="1:8" x14ac:dyDescent="0.3">
      <c r="A48" t="s">
        <v>98</v>
      </c>
      <c r="B48">
        <v>5.22</v>
      </c>
      <c r="C48">
        <f t="shared" si="3"/>
        <v>4.9263399999999988</v>
      </c>
      <c r="D48" s="29">
        <f t="shared" si="4"/>
        <v>5.1150448325499207</v>
      </c>
      <c r="E48" s="4">
        <f t="shared" si="5"/>
        <v>0.15002675563231982</v>
      </c>
      <c r="F48" s="4">
        <f t="shared" si="6"/>
        <v>0.24006725452586639</v>
      </c>
      <c r="G48" s="4">
        <f t="shared" si="7"/>
        <v>6.1451701161600631</v>
      </c>
      <c r="H48" s="28">
        <f>IFERROR(IF(E48&gt;1,1-(EXP((1/E48^2-G48^2)*F48)*((COS(G48/E48*F48*2)*(1-erfzR(1/E48*F48^0.5,G48*F48^0.5))-SIN(G48/E48*F48*2)*(-erfzI(1/E48*F48^0.5,G48*F48^0.5)))+(COS(G48/E48*F48*2)*(-erfzI(1/E48*F48^0.5,G48*F48^0.5))+SIN(G48/E48*F48*2)*(1-erfzR(1/E48*F48^0.5,G48*F48^0.5)))/E48/G48)),1-((1/E48+G48)*EXP((1/E48+G48)^2*F48)*ERFC((1/E48+G48)*F48^0.5)-(1/E48-G48)*EXP((1/E48-G48)^2*F48)*ERFC((1/E48-G48)*F48^0.5))/2/G48),1)</f>
        <v>0.93991383568202724</v>
      </c>
    </row>
    <row r="49" spans="1:8" x14ac:dyDescent="0.3">
      <c r="A49" t="s">
        <v>99</v>
      </c>
      <c r="B49">
        <v>5.29</v>
      </c>
      <c r="C49">
        <f t="shared" si="3"/>
        <v>4.9926299999999992</v>
      </c>
      <c r="D49" s="29">
        <f t="shared" si="4"/>
        <v>5.1549558269146356</v>
      </c>
      <c r="E49" s="4">
        <f t="shared" si="5"/>
        <v>0.15942180547619514</v>
      </c>
      <c r="F49" s="4">
        <f t="shared" si="6"/>
        <v>0.21898881393859759</v>
      </c>
      <c r="G49" s="4">
        <f t="shared" si="7"/>
        <v>5.7509731053677582</v>
      </c>
      <c r="H49" s="28">
        <f>IFERROR(IF(E49&gt;1,1-(EXP((1/E49^2-G49^2)*F49)*((COS(G49/E49*F49*2)*(1-erfzR(1/E49*F49^0.5,G49*F49^0.5))-SIN(G49/E49*F49*2)*(-erfzI(1/E49*F49^0.5,G49*F49^0.5)))+(COS(G49/E49*F49*2)*(-erfzI(1/E49*F49^0.5,G49*F49^0.5))+SIN(G49/E49*F49*2)*(1-erfzR(1/E49*F49^0.5,G49*F49^0.5)))/E49/G49)),1-((1/E49+G49)*EXP((1/E49+G49)^2*F49)*ERFC((1/E49+G49)*F49^0.5)-(1/E49-G49)*EXP((1/E49-G49)^2*F49)*ERFC((1/E49-G49)*F49^0.5))/2/G49),1)</f>
        <v>0.93190228756044513</v>
      </c>
    </row>
    <row r="50" spans="1:8" x14ac:dyDescent="0.3">
      <c r="A50" t="s">
        <v>100</v>
      </c>
      <c r="B50">
        <v>5.28</v>
      </c>
      <c r="C50">
        <f t="shared" si="3"/>
        <v>4.9831599999999998</v>
      </c>
      <c r="D50" s="29">
        <f t="shared" si="4"/>
        <v>5.1492542562911048</v>
      </c>
      <c r="E50" s="4">
        <f t="shared" si="5"/>
        <v>0.15804446617339654</v>
      </c>
      <c r="F50" s="4">
        <f t="shared" si="6"/>
        <v>0.22188273068140354</v>
      </c>
      <c r="G50" s="4">
        <f t="shared" si="7"/>
        <v>5.8058429516337897</v>
      </c>
      <c r="H50" s="28">
        <f>IFERROR(IF(E50&gt;1,1-(EXP((1/E50^2-G50^2)*F50)*((COS(G50/E50*F50*2)*(1-erfzR(1/E50*F50^0.5,G50*F50^0.5))-SIN(G50/E50*F50*2)*(-erfzI(1/E50*F50^0.5,G50*F50^0.5)))+(COS(G50/E50*F50*2)*(-erfzI(1/E50*F50^0.5,G50*F50^0.5))+SIN(G50/E50*F50*2)*(1-erfzR(1/E50*F50^0.5,G50*F50^0.5)))/E50/G50)),1-((1/E50+G50)*EXP((1/E50+G50)^2*F50)*ERFC((1/E50+G50)*F50^0.5)-(1/E50-G50)*EXP((1/E50-G50)^2*F50)*ERFC((1/E50-G50)*F50^0.5))/2/G50),1)</f>
        <v>0.93310449223805336</v>
      </c>
    </row>
    <row r="51" spans="1:8" x14ac:dyDescent="0.3">
      <c r="A51" t="s">
        <v>101</v>
      </c>
      <c r="B51">
        <v>5.3</v>
      </c>
      <c r="C51">
        <f t="shared" si="3"/>
        <v>5.0020999999999995</v>
      </c>
      <c r="D51" s="29">
        <f t="shared" si="4"/>
        <v>5.1606573975381664</v>
      </c>
      <c r="E51" s="4">
        <f t="shared" si="5"/>
        <v>0.16081114813223382</v>
      </c>
      <c r="F51" s="4">
        <f t="shared" si="6"/>
        <v>0.2161326412513504</v>
      </c>
      <c r="G51" s="4">
        <f t="shared" si="7"/>
        <v>5.6965734351421169</v>
      </c>
      <c r="H51" s="28">
        <f>IFERROR(IF(E51&gt;1,1-(EXP((1/E51^2-G51^2)*F51)*((COS(G51/E51*F51*2)*(1-erfzR(1/E51*F51^0.5,G51*F51^0.5))-SIN(G51/E51*F51*2)*(-erfzI(1/E51*F51^0.5,G51*F51^0.5)))+(COS(G51/E51*F51*2)*(-erfzI(1/E51*F51^0.5,G51*F51^0.5))+SIN(G51/E51*F51*2)*(1-erfzR(1/E51*F51^0.5,G51*F51^0.5)))/E51/G51)),1-((1/E51+G51)*EXP((1/E51+G51)^2*F51)*ERFC((1/E51+G51)*F51^0.5)-(1/E51-G51)*EXP((1/E51-G51)^2*F51)*ERFC((1/E51-G51)*F51^0.5))/2/G51),1)</f>
        <v>0.93068011826472063</v>
      </c>
    </row>
    <row r="52" spans="1:8" x14ac:dyDescent="0.3">
      <c r="A52" t="s">
        <v>102</v>
      </c>
      <c r="B52">
        <v>5.16</v>
      </c>
      <c r="C52">
        <f t="shared" si="3"/>
        <v>4.8695199999999996</v>
      </c>
      <c r="D52" s="29">
        <f t="shared" si="4"/>
        <v>5.0808354088087366</v>
      </c>
      <c r="E52" s="4">
        <f t="shared" si="5"/>
        <v>0.14241578936946439</v>
      </c>
      <c r="F52" s="4">
        <f t="shared" si="6"/>
        <v>0.25974210123788333</v>
      </c>
      <c r="G52" s="4">
        <f t="shared" si="7"/>
        <v>6.5024982926608654</v>
      </c>
      <c r="H52" s="28">
        <f>IFERROR(IF(E52&gt;1,1-(EXP((1/E52^2-G52^2)*F52)*((COS(G52/E52*F52*2)*(1-erfzR(1/E52*F52^0.5,G52*F52^0.5))-SIN(G52/E52*F52*2)*(-erfzI(1/E52*F52^0.5,G52*F52^0.5)))+(COS(G52/E52*F52*2)*(-erfzI(1/E52*F52^0.5,G52*F52^0.5))+SIN(G52/E52*F52*2)*(1-erfzR(1/E52*F52^0.5,G52*F52^0.5)))/E52/G52)),1-((1/E52+G52)*EXP((1/E52+G52)^2*F52)*ERFC((1/E52+G52)*F52^0.5)-(1/E52-G52)*EXP((1/E52-G52)^2*F52)*ERFC((1/E52-G52)*F52^0.5))/2/G52),1)</f>
        <v>0.94607248516080833</v>
      </c>
    </row>
    <row r="53" spans="1:8" x14ac:dyDescent="0.3">
      <c r="A53" t="s">
        <v>103</v>
      </c>
      <c r="B53">
        <v>5.25</v>
      </c>
      <c r="C53">
        <f t="shared" si="3"/>
        <v>4.9547499999999998</v>
      </c>
      <c r="D53" s="29">
        <f t="shared" si="4"/>
        <v>5.1321495444205123</v>
      </c>
      <c r="E53" s="4">
        <f t="shared" si="5"/>
        <v>0.15398343581579393</v>
      </c>
      <c r="F53" s="4">
        <f t="shared" si="6"/>
        <v>0.23079596612893147</v>
      </c>
      <c r="G53" s="4">
        <f t="shared" si="7"/>
        <v>5.9733151328274703</v>
      </c>
      <c r="H53" s="28">
        <f>IFERROR(IF(E53&gt;1,1-(EXP((1/E53^2-G53^2)*F53)*((COS(G53/E53*F53*2)*(1-erfzR(1/E53*F53^0.5,G53*F53^0.5))-SIN(G53/E53*F53*2)*(-erfzI(1/E53*F53^0.5,G53*F53^0.5)))+(COS(G53/E53*F53*2)*(-erfzI(1/E53*F53^0.5,G53*F53^0.5))+SIN(G53/E53*F53*2)*(1-erfzR(1/E53*F53^0.5,G53*F53^0.5)))/E53/G53)),1-((1/E53+G53)*EXP((1/E53+G53)^2*F53)*ERFC((1/E53+G53)*F53^0.5)-(1/E53-G53)*EXP((1/E53-G53)^2*F53)*ERFC((1/E53-G53)*F53^0.5))/2/G53),1)</f>
        <v>0.93659407843461451</v>
      </c>
    </row>
    <row r="54" spans="1:8" x14ac:dyDescent="0.3">
      <c r="A54" t="s">
        <v>104</v>
      </c>
      <c r="B54">
        <v>5.24</v>
      </c>
      <c r="C54">
        <f t="shared" si="3"/>
        <v>4.9452799999999995</v>
      </c>
      <c r="D54" s="29">
        <f t="shared" si="4"/>
        <v>5.1264479737969824</v>
      </c>
      <c r="E54" s="4">
        <f t="shared" si="5"/>
        <v>0.15265308180621742</v>
      </c>
      <c r="F54" s="4">
        <f t="shared" si="6"/>
        <v>0.23384591328623131</v>
      </c>
      <c r="G54" s="4">
        <f t="shared" si="7"/>
        <v>6.0301074482430748</v>
      </c>
      <c r="H54" s="28">
        <f>IFERROR(IF(E54&gt;1,1-(EXP((1/E54^2-G54^2)*F54)*((COS(G54/E54*F54*2)*(1-erfzR(1/E54*F54^0.5,G54*F54^0.5))-SIN(G54/E54*F54*2)*(-erfzI(1/E54*F54^0.5,G54*F54^0.5)))+(COS(G54/E54*F54*2)*(-erfzI(1/E54*F54^0.5,G54*F54^0.5))+SIN(G54/E54*F54*2)*(1-erfzR(1/E54*F54^0.5,G54*F54^0.5)))/E54/G54)),1-((1/E54+G54)*EXP((1/E54+G54)^2*F54)*ERFC((1/E54+G54)*F54^0.5)-(1/E54-G54)*EXP((1/E54-G54)^2*F54)*ERFC((1/E54-G54)*F54^0.5))/2/G54),1)</f>
        <v>0.93771917478489542</v>
      </c>
    </row>
    <row r="55" spans="1:8" x14ac:dyDescent="0.3">
      <c r="A55" t="s">
        <v>105</v>
      </c>
      <c r="B55">
        <v>5.0199999999999996</v>
      </c>
      <c r="C55">
        <f t="shared" si="3"/>
        <v>4.7369399999999988</v>
      </c>
      <c r="D55" s="29">
        <f t="shared" si="4"/>
        <v>5.0010134200793086</v>
      </c>
      <c r="E55" s="4">
        <f t="shared" si="5"/>
        <v>0.12612469531682982</v>
      </c>
      <c r="F55" s="4">
        <f t="shared" si="6"/>
        <v>0.31215071802602623</v>
      </c>
      <c r="G55" s="4">
        <f t="shared" si="7"/>
        <v>7.411815553680281</v>
      </c>
      <c r="H55" s="28">
        <f>IFERROR(IF(E55&gt;1,1-(EXP((1/E55^2-G55^2)*F55)*((COS(G55/E55*F55*2)*(1-erfzR(1/E55*F55^0.5,G55*F55^0.5))-SIN(G55/E55*F55*2)*(-erfzI(1/E55*F55^0.5,G55*F55^0.5)))+(COS(G55/E55*F55*2)*(-erfzI(1/E55*F55^0.5,G55*F55^0.5))+SIN(G55/E55*F55*2)*(1-erfzR(1/E55*F55^0.5,G55*F55^0.5)))/E55/G55)),1-((1/E55+G55)*EXP((1/E55+G55)^2*F55)*ERFC((1/E55+G55)*F55^0.5)-(1/E55-G55)*EXP((1/E55-G55)^2*F55)*ERFC((1/E55-G55)*F55^0.5))/2/G55),1)</f>
        <v>0.95821688991753184</v>
      </c>
    </row>
    <row r="56" spans="1:8" x14ac:dyDescent="0.3">
      <c r="A56" t="s">
        <v>106</v>
      </c>
      <c r="B56">
        <v>5.57</v>
      </c>
      <c r="C56">
        <f t="shared" si="3"/>
        <v>5.25779</v>
      </c>
      <c r="D56" s="29">
        <f t="shared" si="4"/>
        <v>5.3145998043734934</v>
      </c>
      <c r="E56" s="4">
        <f t="shared" si="5"/>
        <v>0.20326553425195593</v>
      </c>
      <c r="F56" s="4">
        <f t="shared" si="6"/>
        <v>0.1516274928353788</v>
      </c>
      <c r="G56" s="4">
        <f t="shared" si="7"/>
        <v>4.3912994815196011</v>
      </c>
      <c r="H56" s="28">
        <f>IFERROR(IF(E56&gt;1,1-(EXP((1/E56^2-G56^2)*F56)*((COS(G56/E56*F56*2)*(1-erfzR(1/E56*F56^0.5,G56*F56^0.5))-SIN(G56/E56*F56*2)*(-erfzI(1/E56*F56^0.5,G56*F56^0.5)))+(COS(G56/E56*F56*2)*(-erfzI(1/E56*F56^0.5,G56*F56^0.5))+SIN(G56/E56*F56*2)*(1-erfzR(1/E56*F56^0.5,G56*F56^0.5)))/E56/G56)),1-((1/E56+G56)*EXP((1/E56+G56)^2*F56)*ERFC((1/E56+G56)*F56^0.5)-(1/E56-G56)*EXP((1/E56-G56)^2*F56)*ERFC((1/E56-G56)*F56^0.5))/2/G56),1)</f>
        <v>0.88908959856720382</v>
      </c>
    </row>
    <row r="57" spans="1:8" x14ac:dyDescent="0.3">
      <c r="A57" t="s">
        <v>107</v>
      </c>
      <c r="B57">
        <v>5.51</v>
      </c>
      <c r="C57">
        <f t="shared" si="3"/>
        <v>5.200969999999999</v>
      </c>
      <c r="D57" s="29">
        <f t="shared" si="4"/>
        <v>5.2803903806323085</v>
      </c>
      <c r="E57" s="4">
        <f t="shared" si="5"/>
        <v>0.19295372608765474</v>
      </c>
      <c r="F57" s="4">
        <f t="shared" si="6"/>
        <v>0.16405420919349067</v>
      </c>
      <c r="G57" s="4">
        <f t="shared" si="7"/>
        <v>4.6558185766796889</v>
      </c>
      <c r="H57" s="28">
        <f>IFERROR(IF(E57&gt;1,1-(EXP((1/E57^2-G57^2)*F57)*((COS(G57/E57*F57*2)*(1-erfzR(1/E57*F57^0.5,G57*F57^0.5))-SIN(G57/E57*F57*2)*(-erfzI(1/E57*F57^0.5,G57*F57^0.5)))+(COS(G57/E57*F57*2)*(-erfzI(1/E57*F57^0.5,G57*F57^0.5))+SIN(G57/E57*F57*2)*(1-erfzR(1/E57*F57^0.5,G57*F57^0.5)))/E57/G57)),1-((1/E57+G57)*EXP((1/E57+G57)^2*F57)*ERFC((1/E57+G57)*F57^0.5)-(1/E57-G57)*EXP((1/E57-G57)^2*F57)*ERFC((1/E57-G57)*F57^0.5))/2/G57),1)</f>
        <v>0.8998976477866899</v>
      </c>
    </row>
    <row r="58" spans="1:8" x14ac:dyDescent="0.3">
      <c r="A58" t="s">
        <v>108</v>
      </c>
      <c r="B58">
        <v>5.58</v>
      </c>
      <c r="C58">
        <f t="shared" si="3"/>
        <v>5.2672599999999994</v>
      </c>
      <c r="D58" s="29">
        <f t="shared" si="4"/>
        <v>5.3203013749970234</v>
      </c>
      <c r="E58" s="4">
        <f t="shared" si="5"/>
        <v>0.20503696994982129</v>
      </c>
      <c r="F58" s="4">
        <f t="shared" si="6"/>
        <v>0.14964988358729364</v>
      </c>
      <c r="G58" s="4">
        <f t="shared" si="7"/>
        <v>4.3485181880376391</v>
      </c>
      <c r="H58" s="28">
        <f>IFERROR(IF(E58&gt;1,1-(EXP((1/E58^2-G58^2)*F58)*((COS(G58/E58*F58*2)*(1-erfzR(1/E58*F58^0.5,G58*F58^0.5))-SIN(G58/E58*F58*2)*(-erfzI(1/E58*F58^0.5,G58*F58^0.5)))+(COS(G58/E58*F58*2)*(-erfzI(1/E58*F58^0.5,G58*F58^0.5))+SIN(G58/E58*F58*2)*(1-erfzR(1/E58*F58^0.5,G58*F58^0.5)))/E58/G58)),1-((1/E58+G58)*EXP((1/E58+G58)^2*F58)*ERFC((1/E58+G58)*F58^0.5)-(1/E58-G58)*EXP((1/E58-G58)^2*F58)*ERFC((1/E58-G58)*F58^0.5))/2/G58),1)</f>
        <v>0.88719191437622991</v>
      </c>
    </row>
    <row r="59" spans="1:8" x14ac:dyDescent="0.3">
      <c r="A59" t="s">
        <v>109</v>
      </c>
      <c r="B59">
        <v>5.57</v>
      </c>
      <c r="C59">
        <f t="shared" si="3"/>
        <v>5.25779</v>
      </c>
      <c r="D59" s="29">
        <f t="shared" si="4"/>
        <v>5.3145998043734934</v>
      </c>
      <c r="E59" s="4">
        <f t="shared" si="5"/>
        <v>0.20326553425195593</v>
      </c>
      <c r="F59" s="4">
        <f t="shared" si="6"/>
        <v>0.1516274928353788</v>
      </c>
      <c r="G59" s="4">
        <f t="shared" si="7"/>
        <v>4.3912994815196011</v>
      </c>
      <c r="H59" s="28">
        <f>IFERROR(IF(E59&gt;1,1-(EXP((1/E59^2-G59^2)*F59)*((COS(G59/E59*F59*2)*(1-erfzR(1/E59*F59^0.5,G59*F59^0.5))-SIN(G59/E59*F59*2)*(-erfzI(1/E59*F59^0.5,G59*F59^0.5)))+(COS(G59/E59*F59*2)*(-erfzI(1/E59*F59^0.5,G59*F59^0.5))+SIN(G59/E59*F59*2)*(1-erfzR(1/E59*F59^0.5,G59*F59^0.5)))/E59/G59)),1-((1/E59+G59)*EXP((1/E59+G59)^2*F59)*ERFC((1/E59+G59)*F59^0.5)-(1/E59-G59)*EXP((1/E59-G59)^2*F59)*ERFC((1/E59-G59)*F59^0.5))/2/G59),1)</f>
        <v>0.88908959856720382</v>
      </c>
    </row>
    <row r="60" spans="1:8" x14ac:dyDescent="0.3">
      <c r="A60" t="s">
        <v>110</v>
      </c>
      <c r="B60">
        <v>5.51</v>
      </c>
      <c r="C60">
        <f t="shared" si="3"/>
        <v>5.200969999999999</v>
      </c>
      <c r="D60" s="29">
        <f t="shared" si="4"/>
        <v>5.2803903806323085</v>
      </c>
      <c r="E60" s="4">
        <f t="shared" si="5"/>
        <v>0.19295372608765474</v>
      </c>
      <c r="F60" s="4">
        <f t="shared" si="6"/>
        <v>0.16405420919349067</v>
      </c>
      <c r="G60" s="4">
        <f t="shared" si="7"/>
        <v>4.6558185766796889</v>
      </c>
      <c r="H60" s="28">
        <f>IFERROR(IF(E60&gt;1,1-(EXP((1/E60^2-G60^2)*F60)*((COS(G60/E60*F60*2)*(1-erfzR(1/E60*F60^0.5,G60*F60^0.5))-SIN(G60/E60*F60*2)*(-erfzI(1/E60*F60^0.5,G60*F60^0.5)))+(COS(G60/E60*F60*2)*(-erfzI(1/E60*F60^0.5,G60*F60^0.5))+SIN(G60/E60*F60*2)*(1-erfzR(1/E60*F60^0.5,G60*F60^0.5)))/E60/G60)),1-((1/E60+G60)*EXP((1/E60+G60)^2*F60)*ERFC((1/E60+G60)*F60^0.5)-(1/E60-G60)*EXP((1/E60-G60)^2*F60)*ERFC((1/E60-G60)*F60^0.5))/2/G60),1)</f>
        <v>0.8998976477866899</v>
      </c>
    </row>
    <row r="61" spans="1:8" x14ac:dyDescent="0.3">
      <c r="A61" t="s">
        <v>111</v>
      </c>
      <c r="B61">
        <v>5.58</v>
      </c>
      <c r="C61">
        <f t="shared" si="3"/>
        <v>5.2672599999999994</v>
      </c>
      <c r="D61" s="29">
        <f t="shared" si="4"/>
        <v>5.3203013749970234</v>
      </c>
      <c r="E61" s="4">
        <f t="shared" si="5"/>
        <v>0.20503696994982129</v>
      </c>
      <c r="F61" s="4">
        <f t="shared" si="6"/>
        <v>0.14964988358729364</v>
      </c>
      <c r="G61" s="4">
        <f t="shared" si="7"/>
        <v>4.3485181880376391</v>
      </c>
      <c r="H61" s="28">
        <f>IFERROR(IF(E61&gt;1,1-(EXP((1/E61^2-G61^2)*F61)*((COS(G61/E61*F61*2)*(1-erfzR(1/E61*F61^0.5,G61*F61^0.5))-SIN(G61/E61*F61*2)*(-erfzI(1/E61*F61^0.5,G61*F61^0.5)))+(COS(G61/E61*F61*2)*(-erfzI(1/E61*F61^0.5,G61*F61^0.5))+SIN(G61/E61*F61*2)*(1-erfzR(1/E61*F61^0.5,G61*F61^0.5)))/E61/G61)),1-((1/E61+G61)*EXP((1/E61+G61)^2*F61)*ERFC((1/E61+G61)*F61^0.5)-(1/E61-G61)*EXP((1/E61-G61)^2*F61)*ERFC((1/E61-G61)*F61^0.5))/2/G61),1)</f>
        <v>0.88719191437622991</v>
      </c>
    </row>
    <row r="62" spans="1:8" x14ac:dyDescent="0.3">
      <c r="A62" t="s">
        <v>112</v>
      </c>
      <c r="B62">
        <v>5.57</v>
      </c>
      <c r="C62">
        <f t="shared" si="3"/>
        <v>5.25779</v>
      </c>
      <c r="D62" s="29">
        <f t="shared" si="4"/>
        <v>5.3145998043734934</v>
      </c>
      <c r="E62" s="4">
        <f t="shared" si="5"/>
        <v>0.20326553425195593</v>
      </c>
      <c r="F62" s="4">
        <f t="shared" si="6"/>
        <v>0.1516274928353788</v>
      </c>
      <c r="G62" s="4">
        <f t="shared" si="7"/>
        <v>4.3912994815196011</v>
      </c>
      <c r="H62" s="28">
        <f>IFERROR(IF(E62&gt;1,1-(EXP((1/E62^2-G62^2)*F62)*((COS(G62/E62*F62*2)*(1-erfzR(1/E62*F62^0.5,G62*F62^0.5))-SIN(G62/E62*F62*2)*(-erfzI(1/E62*F62^0.5,G62*F62^0.5)))+(COS(G62/E62*F62*2)*(-erfzI(1/E62*F62^0.5,G62*F62^0.5))+SIN(G62/E62*F62*2)*(1-erfzR(1/E62*F62^0.5,G62*F62^0.5)))/E62/G62)),1-((1/E62+G62)*EXP((1/E62+G62)^2*F62)*ERFC((1/E62+G62)*F62^0.5)-(1/E62-G62)*EXP((1/E62-G62)^2*F62)*ERFC((1/E62-G62)*F62^0.5))/2/G62),1)</f>
        <v>0.88908959856720382</v>
      </c>
    </row>
    <row r="63" spans="1:8" x14ac:dyDescent="0.3">
      <c r="A63" t="s">
        <v>113</v>
      </c>
      <c r="B63">
        <v>5.35</v>
      </c>
      <c r="C63">
        <f t="shared" si="3"/>
        <v>5.0494499999999993</v>
      </c>
      <c r="D63" s="29">
        <f t="shared" si="4"/>
        <v>5.1891652506558188</v>
      </c>
      <c r="E63" s="4">
        <f t="shared" si="5"/>
        <v>0.16794160506032091</v>
      </c>
      <c r="F63" s="4">
        <f t="shared" si="6"/>
        <v>0.20240093186112787</v>
      </c>
      <c r="G63" s="4">
        <f t="shared" si="7"/>
        <v>5.4314852417533359</v>
      </c>
      <c r="H63" s="28">
        <f>IFERROR(IF(E63&gt;1,1-(EXP((1/E63^2-G63^2)*F63)*((COS(G63/E63*F63*2)*(1-erfzR(1/E63*F63^0.5,G63*F63^0.5))-SIN(G63/E63*F63*2)*(-erfzI(1/E63*F63^0.5,G63*F63^0.5)))+(COS(G63/E63*F63*2)*(-erfzI(1/E63*F63^0.5,G63*F63^0.5))+SIN(G63/E63*F63*2)*(1-erfzR(1/E63*F63^0.5,G63*F63^0.5)))/E63/G63)),1-((1/E63+G63)*EXP((1/E63+G63)^2*F63)*ERFC((1/E63+G63)*F63^0.5)-(1/E63-G63)*EXP((1/E63-G63)^2*F63)*ERFC((1/E63-G63)*F63^0.5))/2/G63),1)</f>
        <v>0.92425998873998227</v>
      </c>
    </row>
    <row r="64" spans="1:8" x14ac:dyDescent="0.3">
      <c r="A64" t="s">
        <v>114</v>
      </c>
      <c r="B64">
        <v>5.67</v>
      </c>
      <c r="C64">
        <f t="shared" si="3"/>
        <v>5.3524899999999995</v>
      </c>
      <c r="D64" s="29">
        <f t="shared" si="4"/>
        <v>5.371615510608799</v>
      </c>
      <c r="E64" s="4">
        <f t="shared" si="5"/>
        <v>0.2216909883512016</v>
      </c>
      <c r="F64" s="4">
        <f t="shared" si="6"/>
        <v>0.1329726266901167</v>
      </c>
      <c r="G64" s="4">
        <f t="shared" si="7"/>
        <v>3.979495243060899</v>
      </c>
      <c r="H64" s="28">
        <f>IFERROR(IF(E64&gt;1,1-(EXP((1/E64^2-G64^2)*F64)*((COS(G64/E64*F64*2)*(1-erfzR(1/E64*F64^0.5,G64*F64^0.5))-SIN(G64/E64*F64*2)*(-erfzI(1/E64*F64^0.5,G64*F64^0.5)))+(COS(G64/E64*F64*2)*(-erfzI(1/E64*F64^0.5,G64*F64^0.5))+SIN(G64/E64*F64*2)*(1-erfzR(1/E64*F64^0.5,G64*F64^0.5)))/E64/G64)),1-((1/E64+G64)*EXP((1/E64+G64)^2*F64)*ERFC((1/E64+G64)*F64^0.5)-(1/E64-G64)*EXP((1/E64-G64)^2*F64)*ERFC((1/E64-G64)*F64^0.5))/2/G64),1)</f>
        <v>0.86880973286601093</v>
      </c>
    </row>
    <row r="65" spans="1:8" x14ac:dyDescent="0.3">
      <c r="A65" t="s">
        <v>115</v>
      </c>
      <c r="B65">
        <v>5.66</v>
      </c>
      <c r="C65">
        <f t="shared" si="3"/>
        <v>5.3430199999999992</v>
      </c>
      <c r="D65" s="29">
        <f t="shared" si="4"/>
        <v>5.3659139399852691</v>
      </c>
      <c r="E65" s="4">
        <f t="shared" si="5"/>
        <v>0.21977566873466342</v>
      </c>
      <c r="F65" s="4">
        <f t="shared" si="6"/>
        <v>0.13472984754442599</v>
      </c>
      <c r="G65" s="4">
        <f t="shared" si="7"/>
        <v>4.0191122391204637</v>
      </c>
      <c r="H65" s="28">
        <f>IFERROR(IF(E65&gt;1,1-(EXP((1/E65^2-G65^2)*F65)*((COS(G65/E65*F65*2)*(1-erfzR(1/E65*F65^0.5,G65*F65^0.5))-SIN(G65/E65*F65*2)*(-erfzI(1/E65*F65^0.5,G65*F65^0.5)))+(COS(G65/E65*F65*2)*(-erfzI(1/E65*F65^0.5,G65*F65^0.5))+SIN(G65/E65*F65*2)*(1-erfzR(1/E65*F65^0.5,G65*F65^0.5)))/E65/G65)),1-((1/E65+G65)*EXP((1/E65+G65)^2*F65)*ERFC((1/E65+G65)*F65^0.5)-(1/E65-G65)*EXP((1/E65-G65)^2*F65)*ERFC((1/E65-G65)*F65^0.5))/2/G65),1)</f>
        <v>0.87097106773532407</v>
      </c>
    </row>
    <row r="66" spans="1:8" x14ac:dyDescent="0.3">
      <c r="A66" t="s">
        <v>116</v>
      </c>
      <c r="B66">
        <v>5.44</v>
      </c>
      <c r="C66">
        <f t="shared" si="3"/>
        <v>5.1346799999999995</v>
      </c>
      <c r="D66" s="29">
        <f t="shared" si="4"/>
        <v>5.2404793862675945</v>
      </c>
      <c r="E66" s="4">
        <f t="shared" si="5"/>
        <v>0.18158257225621971</v>
      </c>
      <c r="F66" s="4">
        <f t="shared" si="6"/>
        <v>0.17984500160604688</v>
      </c>
      <c r="G66" s="4">
        <f t="shared" si="7"/>
        <v>4.9821095229762751</v>
      </c>
      <c r="H66" s="28">
        <f>IFERROR(IF(E66&gt;1,1-(EXP((1/E66^2-G66^2)*F66)*((COS(G66/E66*F66*2)*(1-erfzR(1/E66*F66^0.5,G66*F66^0.5))-SIN(G66/E66*F66*2)*(-erfzI(1/E66*F66^0.5,G66*F66^0.5)))+(COS(G66/E66*F66*2)*(-erfzI(1/E66*F66^0.5,G66*F66^0.5))+SIN(G66/E66*F66*2)*(1-erfzR(1/E66*F66^0.5,G66*F66^0.5)))/E66/G66)),1-((1/E66+G66)*EXP((1/E66+G66)^2*F66)*ERFC((1/E66+G66)*F66^0.5)-(1/E66-G66)*EXP((1/E66-G66)^2*F66)*ERFC((1/E66-G66)*F66^0.5))/2/G66),1)</f>
        <v>0.91131470586037977</v>
      </c>
    </row>
    <row r="67" spans="1:8" x14ac:dyDescent="0.3">
      <c r="A67" t="s">
        <v>117</v>
      </c>
      <c r="B67">
        <v>5.67</v>
      </c>
      <c r="C67">
        <f t="shared" si="3"/>
        <v>5.3524899999999995</v>
      </c>
      <c r="D67" s="29">
        <f t="shared" si="4"/>
        <v>5.371615510608799</v>
      </c>
      <c r="E67" s="4">
        <f t="shared" si="5"/>
        <v>0.2216909883512016</v>
      </c>
      <c r="F67" s="4">
        <f t="shared" si="6"/>
        <v>0.1329726266901167</v>
      </c>
      <c r="G67" s="4">
        <f t="shared" si="7"/>
        <v>3.979495243060899</v>
      </c>
      <c r="H67" s="28">
        <f>IFERROR(IF(E67&gt;1,1-(EXP((1/E67^2-G67^2)*F67)*((COS(G67/E67*F67*2)*(1-erfzR(1/E67*F67^0.5,G67*F67^0.5))-SIN(G67/E67*F67*2)*(-erfzI(1/E67*F67^0.5,G67*F67^0.5)))+(COS(G67/E67*F67*2)*(-erfzI(1/E67*F67^0.5,G67*F67^0.5))+SIN(G67/E67*F67*2)*(1-erfzR(1/E67*F67^0.5,G67*F67^0.5)))/E67/G67)),1-((1/E67+G67)*EXP((1/E67+G67)^2*F67)*ERFC((1/E67+G67)*F67^0.5)-(1/E67-G67)*EXP((1/E67-G67)^2*F67)*ERFC((1/E67-G67)*F67^0.5))/2/G67),1)</f>
        <v>0.86880973286601093</v>
      </c>
    </row>
    <row r="68" spans="1:8" x14ac:dyDescent="0.3">
      <c r="A68" t="s">
        <v>118</v>
      </c>
      <c r="B68">
        <v>5.44</v>
      </c>
      <c r="C68">
        <f t="shared" si="3"/>
        <v>5.1346799999999995</v>
      </c>
      <c r="D68" s="29">
        <f t="shared" si="4"/>
        <v>5.2404793862675945</v>
      </c>
      <c r="E68" s="4">
        <f t="shared" si="5"/>
        <v>0.18158257225621971</v>
      </c>
      <c r="F68" s="4">
        <f t="shared" si="6"/>
        <v>0.17984500160604688</v>
      </c>
      <c r="G68" s="4">
        <f t="shared" si="7"/>
        <v>4.9821095229762751</v>
      </c>
      <c r="H68" s="28">
        <f>IFERROR(IF(E68&gt;1,1-(EXP((1/E68^2-G68^2)*F68)*((COS(G68/E68*F68*2)*(1-erfzR(1/E68*F68^0.5,G68*F68^0.5))-SIN(G68/E68*F68*2)*(-erfzI(1/E68*F68^0.5,G68*F68^0.5)))+(COS(G68/E68*F68*2)*(-erfzI(1/E68*F68^0.5,G68*F68^0.5))+SIN(G68/E68*F68*2)*(1-erfzR(1/E68*F68^0.5,G68*F68^0.5)))/E68/G68)),1-((1/E68+G68)*EXP((1/E68+G68)^2*F68)*ERFC((1/E68+G68)*F68^0.5)-(1/E68-G68)*EXP((1/E68-G68)^2*F68)*ERFC((1/E68-G68)*F68^0.5))/2/G68),1)</f>
        <v>0.91131470586037977</v>
      </c>
    </row>
    <row r="69" spans="1:8" x14ac:dyDescent="0.3">
      <c r="A69" t="s">
        <v>119</v>
      </c>
      <c r="B69">
        <v>5.6</v>
      </c>
      <c r="C69">
        <f t="shared" si="3"/>
        <v>5.2861999999999991</v>
      </c>
      <c r="D69" s="29">
        <f t="shared" si="4"/>
        <v>5.3317045162440841</v>
      </c>
      <c r="E69" s="4">
        <f t="shared" si="5"/>
        <v>0.20862628945837342</v>
      </c>
      <c r="F69" s="4">
        <f t="shared" si="6"/>
        <v>0.14577170788979199</v>
      </c>
      <c r="G69" s="4">
        <f t="shared" si="7"/>
        <v>4.2640449626419219</v>
      </c>
      <c r="H69" s="28">
        <f>IFERROR(IF(E69&gt;1,1-(EXP((1/E69^2-G69^2)*F69)*((COS(G69/E69*F69*2)*(1-erfzR(1/E69*F69^0.5,G69*F69^0.5))-SIN(G69/E69*F69*2)*(-erfzI(1/E69*F69^0.5,G69*F69^0.5)))+(COS(G69/E69*F69*2)*(-erfzI(1/E69*F69^0.5,G69*F69^0.5))+SIN(G69/E69*F69*2)*(1-erfzR(1/E69*F69^0.5,G69*F69^0.5)))/E69/G69)),1-((1/E69+G69)*EXP((1/E69+G69)^2*F69)*ERFC((1/E69+G69)*F69^0.5)-(1/E69-G69)*EXP((1/E69-G69)^2*F69)*ERFC((1/E69-G69)*F69^0.5))/2/G69),1)</f>
        <v>0.88331149969031919</v>
      </c>
    </row>
    <row r="70" spans="1:8" x14ac:dyDescent="0.3">
      <c r="A70" t="s">
        <v>120</v>
      </c>
      <c r="B70">
        <v>5.66</v>
      </c>
      <c r="C70">
        <f t="shared" si="3"/>
        <v>5.3430199999999992</v>
      </c>
      <c r="D70" s="29">
        <f t="shared" si="4"/>
        <v>5.3659139399852691</v>
      </c>
      <c r="E70" s="4">
        <f t="shared" si="5"/>
        <v>0.21977566873466342</v>
      </c>
      <c r="F70" s="4">
        <f t="shared" si="6"/>
        <v>0.13472984754442599</v>
      </c>
      <c r="G70" s="4">
        <f t="shared" si="7"/>
        <v>4.0191122391204637</v>
      </c>
      <c r="H70" s="28">
        <f>IFERROR(IF(E70&gt;1,1-(EXP((1/E70^2-G70^2)*F70)*((COS(G70/E70*F70*2)*(1-erfzR(1/E70*F70^0.5,G70*F70^0.5))-SIN(G70/E70*F70*2)*(-erfzI(1/E70*F70^0.5,G70*F70^0.5)))+(COS(G70/E70*F70*2)*(-erfzI(1/E70*F70^0.5,G70*F70^0.5))+SIN(G70/E70*F70*2)*(1-erfzR(1/E70*F70^0.5,G70*F70^0.5)))/E70/G70)),1-((1/E70+G70)*EXP((1/E70+G70)^2*F70)*ERFC((1/E70+G70)*F70^0.5)-(1/E70-G70)*EXP((1/E70-G70)^2*F70)*ERFC((1/E70-G70)*F70^0.5))/2/G70),1)</f>
        <v>0.87097106773532407</v>
      </c>
    </row>
    <row r="71" spans="1:8" x14ac:dyDescent="0.3">
      <c r="A71" t="s">
        <v>121</v>
      </c>
      <c r="B71">
        <v>5.82</v>
      </c>
      <c r="C71">
        <f t="shared" si="3"/>
        <v>5.4945399999999998</v>
      </c>
      <c r="D71" s="29">
        <f t="shared" si="4"/>
        <v>5.4571390699617588</v>
      </c>
      <c r="E71" s="4">
        <f t="shared" si="5"/>
        <v>0.25250761519474618</v>
      </c>
      <c r="F71" s="4">
        <f t="shared" si="6"/>
        <v>0.10920403572462682</v>
      </c>
      <c r="G71" s="4">
        <f t="shared" si="7"/>
        <v>3.4239617630172368</v>
      </c>
      <c r="H71" s="28">
        <f>IFERROR(IF(E71&gt;1,1-(EXP((1/E71^2-G71^2)*F71)*((COS(G71/E71*F71*2)*(1-erfzR(1/E71*F71^0.5,G71*F71^0.5))-SIN(G71/E71*F71*2)*(-erfzI(1/E71*F71^0.5,G71*F71^0.5)))+(COS(G71/E71*F71*2)*(-erfzI(1/E71*F71^0.5,G71*F71^0.5))+SIN(G71/E71*F71*2)*(1-erfzR(1/E71*F71^0.5,G71*F71^0.5)))/E71/G71)),1-((1/E71+G71)*EXP((1/E71+G71)^2*F71)*ERFC((1/E71+G71)*F71^0.5)-(1/E71-G71)*EXP((1/E71-G71)^2*F71)*ERFC((1/E71-G71)*F71^0.5))/2/G71),1)</f>
        <v>0.83261386612820532</v>
      </c>
    </row>
    <row r="72" spans="1:8" x14ac:dyDescent="0.3">
      <c r="A72" t="s">
        <v>122</v>
      </c>
      <c r="B72">
        <v>5.88</v>
      </c>
      <c r="C72">
        <f t="shared" si="3"/>
        <v>5.551359999999999</v>
      </c>
      <c r="D72" s="29">
        <f t="shared" si="4"/>
        <v>5.491348493702942</v>
      </c>
      <c r="E72" s="4">
        <f t="shared" si="5"/>
        <v>0.26600209462620605</v>
      </c>
      <c r="F72" s="4">
        <f t="shared" si="6"/>
        <v>0.10093208961740778</v>
      </c>
      <c r="G72" s="4">
        <f t="shared" si="7"/>
        <v>3.220789589587659</v>
      </c>
      <c r="H72" s="28">
        <f>IFERROR(IF(E72&gt;1,1-(EXP((1/E72^2-G72^2)*F72)*((COS(G72/E72*F72*2)*(1-erfzR(1/E72*F72^0.5,G72*F72^0.5))-SIN(G72/E72*F72*2)*(-erfzI(1/E72*F72^0.5,G72*F72^0.5)))+(COS(G72/E72*F72*2)*(-erfzI(1/E72*F72^0.5,G72*F72^0.5))+SIN(G72/E72*F72*2)*(1-erfzR(1/E72*F72^0.5,G72*F72^0.5)))/E72/G72)),1-((1/E72+G72)*EXP((1/E72+G72)^2*F72)*ERFC((1/E72+G72)*F72^0.5)-(1/E72-G72)*EXP((1/E72-G72)^2*F72)*ERFC((1/E72-G72)*F72^0.5))/2/G72),1)</f>
        <v>0.81607880376963193</v>
      </c>
    </row>
    <row r="73" spans="1:8" x14ac:dyDescent="0.3">
      <c r="A73" t="s">
        <v>123</v>
      </c>
      <c r="B73">
        <v>5.83</v>
      </c>
      <c r="C73">
        <f t="shared" si="3"/>
        <v>5.5040099999999992</v>
      </c>
      <c r="D73" s="29">
        <f t="shared" si="4"/>
        <v>5.4628406405852896</v>
      </c>
      <c r="E73" s="4">
        <f t="shared" si="5"/>
        <v>0.25470818995123329</v>
      </c>
      <c r="F73" s="4">
        <f t="shared" si="6"/>
        <v>0.10777973656265528</v>
      </c>
      <c r="G73" s="4">
        <f t="shared" si="7"/>
        <v>3.389380018442675</v>
      </c>
      <c r="H73" s="28">
        <f>IFERROR(IF(E73&gt;1,1-(EXP((1/E73^2-G73^2)*F73)*((COS(G73/E73*F73*2)*(1-erfzR(1/E73*F73^0.5,G73*F73^0.5))-SIN(G73/E73*F73*2)*(-erfzI(1/E73*F73^0.5,G73*F73^0.5)))+(COS(G73/E73*F73*2)*(-erfzI(1/E73*F73^0.5,G73*F73^0.5))+SIN(G73/E73*F73*2)*(1-erfzR(1/E73*F73^0.5,G73*F73^0.5)))/E73/G73)),1-((1/E73+G73)*EXP((1/E73+G73)^2*F73)*ERFC((1/E73+G73)*F73^0.5)-(1/E73-G73)*EXP((1/E73-G73)^2*F73)*ERFC((1/E73-G73)*F73^0.5))/2/G73),1)</f>
        <v>0.82994125749316572</v>
      </c>
    </row>
    <row r="74" spans="1:8" x14ac:dyDescent="0.3">
      <c r="A74" t="s">
        <v>124</v>
      </c>
      <c r="B74">
        <v>5.76</v>
      </c>
      <c r="C74">
        <f t="shared" si="3"/>
        <v>5.4377199999999988</v>
      </c>
      <c r="D74" s="29">
        <f t="shared" si="4"/>
        <v>5.4229296462205747</v>
      </c>
      <c r="E74" s="4">
        <f t="shared" si="5"/>
        <v>0.2396977205045526</v>
      </c>
      <c r="F74" s="4">
        <f t="shared" si="6"/>
        <v>0.11815391382215863</v>
      </c>
      <c r="G74" s="4">
        <f t="shared" si="7"/>
        <v>3.6377197864796025</v>
      </c>
      <c r="H74" s="28">
        <f>IFERROR(IF(E74&gt;1,1-(EXP((1/E74^2-G74^2)*F74)*((COS(G74/E74*F74*2)*(1-erfzR(1/E74*F74^0.5,G74*F74^0.5))-SIN(G74/E74*F74*2)*(-erfzI(1/E74*F74^0.5,G74*F74^0.5)))+(COS(G74/E74*F74*2)*(-erfzI(1/E74*F74^0.5,G74*F74^0.5))+SIN(G74/E74*F74*2)*(1-erfzR(1/E74*F74^0.5,G74*F74^0.5)))/E74/G74)),1-((1/E74+G74)*EXP((1/E74+G74)^2*F74)*ERFC((1/E74+G74)*F74^0.5)-(1/E74-G74)*EXP((1/E74-G74)^2*F74)*ERFC((1/E74-G74)*F74^0.5))/2/G74),1)</f>
        <v>0.84795865954826288</v>
      </c>
    </row>
    <row r="75" spans="1:8" x14ac:dyDescent="0.3">
      <c r="A75" t="s">
        <v>125</v>
      </c>
      <c r="B75">
        <v>5.89</v>
      </c>
      <c r="C75">
        <f t="shared" si="3"/>
        <v>5.5608299999999993</v>
      </c>
      <c r="D75" s="29">
        <f t="shared" si="4"/>
        <v>5.4970500643264728</v>
      </c>
      <c r="E75" s="4">
        <f t="shared" si="5"/>
        <v>0.2683202722152494</v>
      </c>
      <c r="F75" s="4">
        <f t="shared" si="6"/>
        <v>9.9615677731123523E-2</v>
      </c>
      <c r="G75" s="4">
        <f t="shared" si="7"/>
        <v>3.1879171446560099</v>
      </c>
      <c r="H75" s="28">
        <f>IFERROR(IF(E75&gt;1,1-(EXP((1/E75^2-G75^2)*F75)*((COS(G75/E75*F75*2)*(1-erfzR(1/E75*F75^0.5,G75*F75^0.5))-SIN(G75/E75*F75*2)*(-erfzI(1/E75*F75^0.5,G75*F75^0.5)))+(COS(G75/E75*F75*2)*(-erfzI(1/E75*F75^0.5,G75*F75^0.5))+SIN(G75/E75*F75*2)*(1-erfzR(1/E75*F75^0.5,G75*F75^0.5)))/E75/G75)),1-((1/E75+G75)*EXP((1/E75+G75)^2*F75)*ERFC((1/E75+G75)*F75^0.5)-(1/E75-G75)*EXP((1/E75-G75)^2*F75)*ERFC((1/E75-G75)*F75^0.5))/2/G75),1)</f>
        <v>0.81320599742131394</v>
      </c>
    </row>
    <row r="76" spans="1:8" x14ac:dyDescent="0.3">
      <c r="A76" t="s">
        <v>126</v>
      </c>
      <c r="B76">
        <v>5.66</v>
      </c>
      <c r="C76">
        <f t="shared" si="3"/>
        <v>5.3430199999999992</v>
      </c>
      <c r="D76" s="29">
        <f t="shared" si="4"/>
        <v>5.3659139399852691</v>
      </c>
      <c r="E76" s="4">
        <f t="shared" si="5"/>
        <v>0.21977566873466342</v>
      </c>
      <c r="F76" s="4">
        <f t="shared" si="6"/>
        <v>0.13472984754442599</v>
      </c>
      <c r="G76" s="4">
        <f t="shared" si="7"/>
        <v>4.0191122391204637</v>
      </c>
      <c r="H76" s="28">
        <f>IFERROR(IF(E76&gt;1,1-(EXP((1/E76^2-G76^2)*F76)*((COS(G76/E76*F76*2)*(1-erfzR(1/E76*F76^0.5,G76*F76^0.5))-SIN(G76/E76*F76*2)*(-erfzI(1/E76*F76^0.5,G76*F76^0.5)))+(COS(G76/E76*F76*2)*(-erfzI(1/E76*F76^0.5,G76*F76^0.5))+SIN(G76/E76*F76*2)*(1-erfzR(1/E76*F76^0.5,G76*F76^0.5)))/E76/G76)),1-((1/E76+G76)*EXP((1/E76+G76)^2*F76)*ERFC((1/E76+G76)*F76^0.5)-(1/E76-G76)*EXP((1/E76-G76)^2*F76)*ERFC((1/E76-G76)*F76^0.5))/2/G76),1)</f>
        <v>0.87097106773532407</v>
      </c>
    </row>
    <row r="77" spans="1:8" x14ac:dyDescent="0.3">
      <c r="A77" t="s">
        <v>127</v>
      </c>
      <c r="B77">
        <v>5.69</v>
      </c>
      <c r="C77">
        <f t="shared" si="3"/>
        <v>5.3714300000000001</v>
      </c>
      <c r="D77" s="29">
        <f t="shared" si="4"/>
        <v>5.3830186518558607</v>
      </c>
      <c r="E77" s="4">
        <f t="shared" si="5"/>
        <v>0.22557184842026129</v>
      </c>
      <c r="F77" s="4">
        <f t="shared" si="6"/>
        <v>0.129526641989689</v>
      </c>
      <c r="G77" s="4">
        <f t="shared" si="7"/>
        <v>3.9012669410362073</v>
      </c>
      <c r="H77" s="28">
        <f>IFERROR(IF(E77&gt;1,1-(EXP((1/E77^2-G77^2)*F77)*((COS(G77/E77*F77*2)*(1-erfzR(1/E77*F77^0.5,G77*F77^0.5))-SIN(G77/E77*F77*2)*(-erfzI(1/E77*F77^0.5,G77*F77^0.5)))+(COS(G77/E77*F77*2)*(-erfzI(1/E77*F77^0.5,G77*F77^0.5))+SIN(G77/E77*F77*2)*(1-erfzR(1/E77*F77^0.5,G77*F77^0.5)))/E77/G77)),1-((1/E77+G77)*EXP((1/E77+G77)^2*F77)*ERFC((1/E77+G77)*F77^0.5)-(1/E77-G77)*EXP((1/E77-G77)^2*F77)*ERFC((1/E77-G77)*F77^0.5))/2/G77),1)</f>
        <v>0.86439527802281924</v>
      </c>
    </row>
    <row r="78" spans="1:8" x14ac:dyDescent="0.3">
      <c r="A78" t="s">
        <v>128</v>
      </c>
      <c r="B78">
        <v>5.76</v>
      </c>
      <c r="C78">
        <f t="shared" si="3"/>
        <v>5.4377199999999988</v>
      </c>
      <c r="D78" s="29">
        <f t="shared" si="4"/>
        <v>5.4229296462205747</v>
      </c>
      <c r="E78" s="4">
        <f t="shared" si="5"/>
        <v>0.2396977205045526</v>
      </c>
      <c r="F78" s="4">
        <f t="shared" si="6"/>
        <v>0.11815391382215863</v>
      </c>
      <c r="G78" s="4">
        <f t="shared" si="7"/>
        <v>3.6377197864796025</v>
      </c>
      <c r="H78" s="28">
        <f>IFERROR(IF(E78&gt;1,1-(EXP((1/E78^2-G78^2)*F78)*((COS(G78/E78*F78*2)*(1-erfzR(1/E78*F78^0.5,G78*F78^0.5))-SIN(G78/E78*F78*2)*(-erfzI(1/E78*F78^0.5,G78*F78^0.5)))+(COS(G78/E78*F78*2)*(-erfzI(1/E78*F78^0.5,G78*F78^0.5))+SIN(G78/E78*F78*2)*(1-erfzR(1/E78*F78^0.5,G78*F78^0.5)))/E78/G78)),1-((1/E78+G78)*EXP((1/E78+G78)^2*F78)*ERFC((1/E78+G78)*F78^0.5)-(1/E78-G78)*EXP((1/E78-G78)^2*F78)*ERFC((1/E78-G78)*F78^0.5))/2/G78),1)</f>
        <v>0.84795865954826288</v>
      </c>
    </row>
    <row r="79" spans="1:8" x14ac:dyDescent="0.3">
      <c r="A79" t="s">
        <v>129</v>
      </c>
      <c r="B79">
        <v>5.75</v>
      </c>
      <c r="C79">
        <f t="shared" si="3"/>
        <v>5.4282499999999994</v>
      </c>
      <c r="D79" s="29">
        <f t="shared" si="4"/>
        <v>5.4172280755970448</v>
      </c>
      <c r="E79" s="4">
        <f t="shared" si="5"/>
        <v>0.23762683007487692</v>
      </c>
      <c r="F79" s="4">
        <f t="shared" si="6"/>
        <v>0.1197153067686211</v>
      </c>
      <c r="G79" s="4">
        <f t="shared" si="7"/>
        <v>3.6744160322457624</v>
      </c>
      <c r="H79" s="28">
        <f>IFERROR(IF(E79&gt;1,1-(EXP((1/E79^2-G79^2)*F79)*((COS(G79/E79*F79*2)*(1-erfzR(1/E79*F79^0.5,G79*F79^0.5))-SIN(G79/E79*F79*2)*(-erfzI(1/E79*F79^0.5,G79*F79^0.5)))+(COS(G79/E79*F79*2)*(-erfzI(1/E79*F79^0.5,G79*F79^0.5))+SIN(G79/E79*F79*2)*(1-erfzR(1/E79*F79^0.5,G79*F79^0.5)))/E79/G79)),1-((1/E79+G79)*EXP((1/E79+G79)^2*F79)*ERFC((1/E79+G79)*F79^0.5)-(1/E79-G79)*EXP((1/E79-G79)^2*F79)*ERFC((1/E79-G79)*F79^0.5))/2/G79),1)</f>
        <v>0.8504022248312274</v>
      </c>
    </row>
    <row r="80" spans="1:8" x14ac:dyDescent="0.3">
      <c r="A80" t="s">
        <v>130</v>
      </c>
      <c r="B80">
        <v>5.75</v>
      </c>
      <c r="C80">
        <f t="shared" si="3"/>
        <v>5.4282499999999994</v>
      </c>
      <c r="D80" s="29">
        <f t="shared" si="4"/>
        <v>5.4172280755970448</v>
      </c>
      <c r="E80" s="4">
        <f t="shared" si="5"/>
        <v>0.23762683007487692</v>
      </c>
      <c r="F80" s="4">
        <f t="shared" si="6"/>
        <v>0.1197153067686211</v>
      </c>
      <c r="G80" s="4">
        <f t="shared" si="7"/>
        <v>3.6744160322457624</v>
      </c>
      <c r="H80" s="28">
        <f>IFERROR(IF(E80&gt;1,1-(EXP((1/E80^2-G80^2)*F80)*((COS(G80/E80*F80*2)*(1-erfzR(1/E80*F80^0.5,G80*F80^0.5))-SIN(G80/E80*F80*2)*(-erfzI(1/E80*F80^0.5,G80*F80^0.5)))+(COS(G80/E80*F80*2)*(-erfzI(1/E80*F80^0.5,G80*F80^0.5))+SIN(G80/E80*F80*2)*(1-erfzR(1/E80*F80^0.5,G80*F80^0.5)))/E80/G80)),1-((1/E80+G80)*EXP((1/E80+G80)^2*F80)*ERFC((1/E80+G80)*F80^0.5)-(1/E80-G80)*EXP((1/E80-G80)^2*F80)*ERFC((1/E80-G80)*F80^0.5))/2/G80),1)</f>
        <v>0.8504022248312274</v>
      </c>
    </row>
    <row r="81" spans="1:8" x14ac:dyDescent="0.3">
      <c r="A81" t="s">
        <v>131</v>
      </c>
      <c r="B81">
        <v>5.53</v>
      </c>
      <c r="C81">
        <f t="shared" si="3"/>
        <v>5.2199099999999996</v>
      </c>
      <c r="D81" s="29">
        <f t="shared" si="4"/>
        <v>5.2917935218793701</v>
      </c>
      <c r="E81" s="4">
        <f t="shared" si="5"/>
        <v>0.19633151972879084</v>
      </c>
      <c r="F81" s="4">
        <f t="shared" si="6"/>
        <v>0.15980274549759035</v>
      </c>
      <c r="G81" s="4">
        <f t="shared" si="7"/>
        <v>4.5661317625239182</v>
      </c>
      <c r="H81" s="28">
        <f>IFERROR(IF(E81&gt;1,1-(EXP((1/E81^2-G81^2)*F81)*((COS(G81/E81*F81*2)*(1-erfzR(1/E81*F81^0.5,G81*F81^0.5))-SIN(G81/E81*F81*2)*(-erfzI(1/E81*F81^0.5,G81*F81^0.5)))+(COS(G81/E81*F81*2)*(-erfzI(1/E81*F81^0.5,G81*F81^0.5))+SIN(G81/E81*F81*2)*(1-erfzR(1/E81*F81^0.5,G81*F81^0.5)))/E81/G81)),1-((1/E81+G81)*EXP((1/E81+G81)^2*F81)*ERFC((1/E81+G81)*F81^0.5)-(1/E81-G81)*EXP((1/E81-G81)^2*F81)*ERFC((1/E81-G81)*F81^0.5))/2/G81),1)</f>
        <v>0.89640321175956439</v>
      </c>
    </row>
    <row r="82" spans="1:8" x14ac:dyDescent="0.3">
      <c r="A82" t="s">
        <v>132</v>
      </c>
      <c r="B82">
        <v>5.53</v>
      </c>
      <c r="C82">
        <f t="shared" si="3"/>
        <v>5.2199099999999996</v>
      </c>
      <c r="D82" s="29">
        <f t="shared" si="4"/>
        <v>5.2917935218793701</v>
      </c>
      <c r="E82" s="4">
        <f t="shared" si="5"/>
        <v>0.19633151972879084</v>
      </c>
      <c r="F82" s="4">
        <f t="shared" si="6"/>
        <v>0.15980274549759035</v>
      </c>
      <c r="G82" s="4">
        <f t="shared" si="7"/>
        <v>4.5661317625239182</v>
      </c>
      <c r="H82" s="28">
        <f>IFERROR(IF(E82&gt;1,1-(EXP((1/E82^2-G82^2)*F82)*((COS(G82/E82*F82*2)*(1-erfzR(1/E82*F82^0.5,G82*F82^0.5))-SIN(G82/E82*F82*2)*(-erfzI(1/E82*F82^0.5,G82*F82^0.5)))+(COS(G82/E82*F82*2)*(-erfzI(1/E82*F82^0.5,G82*F82^0.5))+SIN(G82/E82*F82*2)*(1-erfzR(1/E82*F82^0.5,G82*F82^0.5)))/E82/G82)),1-((1/E82+G82)*EXP((1/E82+G82)^2*F82)*ERFC((1/E82+G82)*F82^0.5)-(1/E82-G82)*EXP((1/E82-G82)^2*F82)*ERFC((1/E82-G82)*F82^0.5))/2/G82),1)</f>
        <v>0.89640321175956439</v>
      </c>
    </row>
    <row r="83" spans="1:8" x14ac:dyDescent="0.3">
      <c r="A83" t="s">
        <v>133</v>
      </c>
      <c r="B83">
        <v>5.85</v>
      </c>
      <c r="C83">
        <f t="shared" si="3"/>
        <v>5.5229499999999989</v>
      </c>
      <c r="D83" s="29">
        <f t="shared" si="4"/>
        <v>5.4742437818323504</v>
      </c>
      <c r="E83" s="4">
        <f t="shared" si="5"/>
        <v>0.25916703986207479</v>
      </c>
      <c r="F83" s="4">
        <f t="shared" si="6"/>
        <v>0.10498662543553172</v>
      </c>
      <c r="G83" s="4">
        <f t="shared" si="7"/>
        <v>3.3210879718462682</v>
      </c>
      <c r="H83" s="28">
        <f>IFERROR(IF(E83&gt;1,1-(EXP((1/E83^2-G83^2)*F83)*((COS(G83/E83*F83*2)*(1-erfzR(1/E83*F83^0.5,G83*F83^0.5))-SIN(G83/E83*F83*2)*(-erfzI(1/E83*F83^0.5,G83*F83^0.5)))+(COS(G83/E83*F83*2)*(-erfzI(1/E83*F83^0.5,G83*F83^0.5))+SIN(G83/E83*F83*2)*(1-erfzR(1/E83*F83^0.5,G83*F83^0.5)))/E83/G83)),1-((1/E83+G83)*EXP((1/E83+G83)^2*F83)*ERFC((1/E83+G83)*F83^0.5)-(1/E83-G83)*EXP((1/E83-G83)^2*F83)*ERFC((1/E83-G83)*F83^0.5))/2/G83),1)</f>
        <v>0.82449637981967794</v>
      </c>
    </row>
    <row r="84" spans="1:8" x14ac:dyDescent="0.3">
      <c r="A84" t="s">
        <v>134</v>
      </c>
      <c r="B84">
        <v>5.78</v>
      </c>
      <c r="C84">
        <f t="shared" si="3"/>
        <v>5.4566599999999994</v>
      </c>
      <c r="D84" s="29">
        <f t="shared" si="4"/>
        <v>5.4343327874676364</v>
      </c>
      <c r="E84" s="4">
        <f t="shared" si="5"/>
        <v>0.24389380136047348</v>
      </c>
      <c r="F84" s="4">
        <f t="shared" si="6"/>
        <v>0.11509195596314989</v>
      </c>
      <c r="G84" s="4">
        <f t="shared" si="7"/>
        <v>3.5652553193071874</v>
      </c>
      <c r="H84" s="28">
        <f>IFERROR(IF(E84&gt;1,1-(EXP((1/E84^2-G84^2)*F84)*((COS(G84/E84*F84*2)*(1-erfzR(1/E84*F84^0.5,G84*F84^0.5))-SIN(G84/E84*F84*2)*(-erfzI(1/E84*F84^0.5,G84*F84^0.5)))+(COS(G84/E84*F84*2)*(-erfzI(1/E84*F84^0.5,G84*F84^0.5))+SIN(G84/E84*F84*2)*(1-erfzR(1/E84*F84^0.5,G84*F84^0.5)))/E84/G84)),1-((1/E84+G84)*EXP((1/E84+G84)^2*F84)*ERFC((1/E84+G84)*F84^0.5)-(1/E84-G84)*EXP((1/E84-G84)^2*F84)*ERFC((1/E84-G84)*F84^0.5))/2/G84),1)</f>
        <v>0.84297448204086634</v>
      </c>
    </row>
    <row r="85" spans="1:8" x14ac:dyDescent="0.3">
      <c r="A85" t="s">
        <v>135</v>
      </c>
      <c r="B85">
        <v>5.85</v>
      </c>
      <c r="C85">
        <f t="shared" si="3"/>
        <v>5.5229499999999989</v>
      </c>
      <c r="D85" s="29">
        <f t="shared" si="4"/>
        <v>5.4742437818323504</v>
      </c>
      <c r="E85" s="4">
        <f t="shared" si="5"/>
        <v>0.25916703986207479</v>
      </c>
      <c r="F85" s="4">
        <f t="shared" si="6"/>
        <v>0.10498662543553172</v>
      </c>
      <c r="G85" s="4">
        <f t="shared" si="7"/>
        <v>3.3210879718462682</v>
      </c>
      <c r="H85" s="28">
        <f>IFERROR(IF(E85&gt;1,1-(EXP((1/E85^2-G85^2)*F85)*((COS(G85/E85*F85*2)*(1-erfzR(1/E85*F85^0.5,G85*F85^0.5))-SIN(G85/E85*F85*2)*(-erfzI(1/E85*F85^0.5,G85*F85^0.5)))+(COS(G85/E85*F85*2)*(-erfzI(1/E85*F85^0.5,G85*F85^0.5))+SIN(G85/E85*F85*2)*(1-erfzR(1/E85*F85^0.5,G85*F85^0.5)))/E85/G85)),1-((1/E85+G85)*EXP((1/E85+G85)^2*F85)*ERFC((1/E85+G85)*F85^0.5)-(1/E85-G85)*EXP((1/E85-G85)^2*F85)*ERFC((1/E85-G85)*F85^0.5))/2/G85),1)</f>
        <v>0.82449637981967794</v>
      </c>
    </row>
    <row r="86" spans="1:8" x14ac:dyDescent="0.3">
      <c r="A86" t="s">
        <v>136</v>
      </c>
      <c r="B86">
        <v>5.63</v>
      </c>
      <c r="C86">
        <f t="shared" si="3"/>
        <v>5.3146099999999992</v>
      </c>
      <c r="D86" s="29">
        <f t="shared" si="4"/>
        <v>5.3488092281146766</v>
      </c>
      <c r="E86" s="4">
        <f t="shared" si="5"/>
        <v>0.21412842473932683</v>
      </c>
      <c r="F86" s="4">
        <f t="shared" si="6"/>
        <v>0.14014207070070814</v>
      </c>
      <c r="G86" s="4">
        <f t="shared" si="7"/>
        <v>4.1400107451272943</v>
      </c>
      <c r="H86" s="28">
        <f>IFERROR(IF(E86&gt;1,1-(EXP((1/E86^2-G86^2)*F86)*((COS(G86/E86*F86*2)*(1-erfzR(1/E86*F86^0.5,G86*F86^0.5))-SIN(G86/E86*F86*2)*(-erfzI(1/E86*F86^0.5,G86*F86^0.5)))+(COS(G86/E86*F86*2)*(-erfzI(1/E86*F86^0.5,G86*F86^0.5))+SIN(G86/E86*F86*2)*(1-erfzR(1/E86*F86^0.5,G86*F86^0.5)))/E86/G86)),1-((1/E86+G86)*EXP((1/E86+G86)^2*F86)*ERFC((1/E86+G86)*F86^0.5)-(1/E86-G86)*EXP((1/E86-G86)^2*F86)*ERFC((1/E86-G86)*F86^0.5))/2/G86),1)</f>
        <v>0.87727429585030992</v>
      </c>
    </row>
    <row r="87" spans="1:8" x14ac:dyDescent="0.3">
      <c r="A87" t="s">
        <v>137</v>
      </c>
      <c r="B87">
        <v>5.63</v>
      </c>
      <c r="C87">
        <f t="shared" si="3"/>
        <v>5.3146099999999992</v>
      </c>
      <c r="D87" s="29">
        <f t="shared" si="4"/>
        <v>5.3488092281146766</v>
      </c>
      <c r="E87" s="4">
        <f t="shared" si="5"/>
        <v>0.21412842473932683</v>
      </c>
      <c r="F87" s="4">
        <f t="shared" si="6"/>
        <v>0.14014207070070814</v>
      </c>
      <c r="G87" s="4">
        <f t="shared" si="7"/>
        <v>4.1400107451272943</v>
      </c>
      <c r="H87" s="28">
        <f>IFERROR(IF(E87&gt;1,1-(EXP((1/E87^2-G87^2)*F87)*((COS(G87/E87*F87*2)*(1-erfzR(1/E87*F87^0.5,G87*F87^0.5))-SIN(G87/E87*F87*2)*(-erfzI(1/E87*F87^0.5,G87*F87^0.5)))+(COS(G87/E87*F87*2)*(-erfzI(1/E87*F87^0.5,G87*F87^0.5))+SIN(G87/E87*F87*2)*(1-erfzR(1/E87*F87^0.5,G87*F87^0.5)))/E87/G87)),1-((1/E87+G87)*EXP((1/E87+G87)^2*F87)*ERFC((1/E87+G87)*F87^0.5)-(1/E87-G87)*EXP((1/E87-G87)^2*F87)*ERFC((1/E87-G87)*F87^0.5))/2/G87),1)</f>
        <v>0.87727429585030992</v>
      </c>
    </row>
    <row r="88" spans="1:8" x14ac:dyDescent="0.3">
      <c r="A88" t="s">
        <v>138</v>
      </c>
      <c r="B88">
        <v>5.84</v>
      </c>
      <c r="C88">
        <f t="shared" si="3"/>
        <v>5.5134799999999995</v>
      </c>
      <c r="D88" s="29">
        <f t="shared" si="4"/>
        <v>5.4685422112088196</v>
      </c>
      <c r="E88" s="4">
        <f t="shared" si="5"/>
        <v>0.25692794246303441</v>
      </c>
      <c r="F88" s="4">
        <f t="shared" si="6"/>
        <v>0.10637401389457753</v>
      </c>
      <c r="G88" s="4">
        <f t="shared" si="7"/>
        <v>3.3550896265158303</v>
      </c>
      <c r="H88" s="28">
        <f>IFERROR(IF(E88&gt;1,1-(EXP((1/E88^2-G88^2)*F88)*((COS(G88/E88*F88*2)*(1-erfzR(1/E88*F88^0.5,G88*F88^0.5))-SIN(G88/E88*F88*2)*(-erfzI(1/E88*F88^0.5,G88*F88^0.5)))+(COS(G88/E88*F88*2)*(-erfzI(1/E88*F88^0.5,G88*F88^0.5))+SIN(G88/E88*F88*2)*(1-erfzR(1/E88*F88^0.5,G88*F88^0.5)))/E88/G88)),1-((1/E88+G88)*EXP((1/E88+G88)^2*F88)*ERFC((1/E88+G88)*F88^0.5)-(1/E88-G88)*EXP((1/E88-G88)^2*F88)*ERFC((1/E88-G88)*F88^0.5))/2/G88),1)</f>
        <v>0.82723545724655878</v>
      </c>
    </row>
    <row r="89" spans="1:8" x14ac:dyDescent="0.3">
      <c r="A89" t="s">
        <v>139</v>
      </c>
      <c r="B89">
        <v>5.62</v>
      </c>
      <c r="C89">
        <f t="shared" si="3"/>
        <v>5.3051399999999997</v>
      </c>
      <c r="D89" s="29">
        <f t="shared" si="4"/>
        <v>5.3431076574911458</v>
      </c>
      <c r="E89" s="4">
        <f t="shared" si="5"/>
        <v>0.21227844258438341</v>
      </c>
      <c r="F89" s="4">
        <f t="shared" si="6"/>
        <v>0.14199403508865166</v>
      </c>
      <c r="G89" s="4">
        <f t="shared" si="7"/>
        <v>4.1810029381328846</v>
      </c>
      <c r="H89" s="28">
        <f>IFERROR(IF(E89&gt;1,1-(EXP((1/E89^2-G89^2)*F89)*((COS(G89/E89*F89*2)*(1-erfzR(1/E89*F89^0.5,G89*F89^0.5))-SIN(G89/E89*F89*2)*(-erfzI(1/E89*F89^0.5,G89*F89^0.5)))+(COS(G89/E89*F89*2)*(-erfzI(1/E89*F89^0.5,G89*F89^0.5))+SIN(G89/E89*F89*2)*(1-erfzR(1/E89*F89^0.5,G89*F89^0.5)))/E89/G89)),1-((1/E89+G89)*EXP((1/E89+G89)^2*F89)*ERFC((1/E89+G89)*F89^0.5)-(1/E89-G89)*EXP((1/E89-G89)^2*F89)*ERFC((1/E89-G89)*F89^0.5))/2/G89),1)</f>
        <v>0.87931592085124533</v>
      </c>
    </row>
    <row r="90" spans="1:8" x14ac:dyDescent="0.3">
      <c r="A90" t="s">
        <v>140</v>
      </c>
      <c r="B90">
        <v>5.21</v>
      </c>
      <c r="C90">
        <f t="shared" si="3"/>
        <v>4.9168699999999994</v>
      </c>
      <c r="D90" s="29">
        <f t="shared" si="4"/>
        <v>5.1093432619263908</v>
      </c>
      <c r="E90" s="4">
        <f t="shared" si="5"/>
        <v>0.14873058572390258</v>
      </c>
      <c r="F90" s="4">
        <f t="shared" si="6"/>
        <v>0.24323972089424706</v>
      </c>
      <c r="G90" s="4">
        <f t="shared" si="7"/>
        <v>6.2034491489953725</v>
      </c>
      <c r="H90" s="28">
        <f>IFERROR(IF(E90&gt;1,1-(EXP((1/E90^2-G90^2)*F90)*((COS(G90/E90*F90*2)*(1-erfzR(1/E90*F90^0.5,G90*F90^0.5))-SIN(G90/E90*F90*2)*(-erfzI(1/E90*F90^0.5,G90*F90^0.5)))+(COS(G90/E90*F90*2)*(-erfzI(1/E90*F90^0.5,G90*F90^0.5))+SIN(G90/E90*F90*2)*(1-erfzR(1/E90*F90^0.5,G90*F90^0.5)))/E90/G90)),1-((1/E90+G90)*EXP((1/E90+G90)^2*F90)*ERFC((1/E90+G90)*F90^0.5)-(1/E90-G90)*EXP((1/E90-G90)^2*F90)*ERFC((1/E90-G90)*F90^0.5))/2/G90),1)</f>
        <v>0.94098393157019999</v>
      </c>
    </row>
    <row r="91" spans="1:8" x14ac:dyDescent="0.3">
      <c r="A91" t="s">
        <v>141</v>
      </c>
      <c r="B91">
        <v>6.11</v>
      </c>
      <c r="C91">
        <f t="shared" si="3"/>
        <v>5.7691699999999999</v>
      </c>
      <c r="D91" s="29">
        <f t="shared" si="4"/>
        <v>5.6224846180441475</v>
      </c>
      <c r="E91" s="4">
        <f t="shared" si="5"/>
        <v>0.32475730753480164</v>
      </c>
      <c r="F91" s="4">
        <f t="shared" si="6"/>
        <v>7.4626511462066045E-2</v>
      </c>
      <c r="G91" s="4">
        <f t="shared" si="7"/>
        <v>2.5302941669045969</v>
      </c>
      <c r="H91" s="28">
        <f>IFERROR(IF(E91&gt;1,1-(EXP((1/E91^2-G91^2)*F91)*((COS(G91/E91*F91*2)*(1-erfzR(1/E91*F91^0.5,G91*F91^0.5))-SIN(G91/E91*F91*2)*(-erfzI(1/E91*F91^0.5,G91*F91^0.5)))+(COS(G91/E91*F91*2)*(-erfzI(1/E91*F91^0.5,G91*F91^0.5))+SIN(G91/E91*F91*2)*(1-erfzR(1/E91*F91^0.5,G91*F91^0.5)))/E91/G91)),1-((1/E91+G91)*EXP((1/E91+G91)^2*F91)*ERFC((1/E91+G91)*F91^0.5)-(1/E91-G91)*EXP((1/E91-G91)^2*F91)*ERFC((1/E91-G91)*F91^0.5))/2/G91),1)</f>
        <v>0.74162711572387008</v>
      </c>
    </row>
    <row r="92" spans="1:8" x14ac:dyDescent="0.3">
      <c r="A92" t="s">
        <v>142</v>
      </c>
      <c r="B92">
        <v>6.11</v>
      </c>
      <c r="C92">
        <f t="shared" si="3"/>
        <v>5.7691699999999999</v>
      </c>
      <c r="D92" s="29">
        <f t="shared" si="4"/>
        <v>5.6224846180441475</v>
      </c>
      <c r="E92" s="4">
        <f t="shared" si="5"/>
        <v>0.32475730753480164</v>
      </c>
      <c r="F92" s="4">
        <f t="shared" si="6"/>
        <v>7.4626511462066045E-2</v>
      </c>
      <c r="G92" s="4">
        <f t="shared" si="7"/>
        <v>2.5302941669045969</v>
      </c>
      <c r="H92" s="28">
        <f>IFERROR(IF(E92&gt;1,1-(EXP((1/E92^2-G92^2)*F92)*((COS(G92/E92*F92*2)*(1-erfzR(1/E92*F92^0.5,G92*F92^0.5))-SIN(G92/E92*F92*2)*(-erfzI(1/E92*F92^0.5,G92*F92^0.5)))+(COS(G92/E92*F92*2)*(-erfzI(1/E92*F92^0.5,G92*F92^0.5))+SIN(G92/E92*F92*2)*(1-erfzR(1/E92*F92^0.5,G92*F92^0.5)))/E92/G92)),1-((1/E92+G92)*EXP((1/E92+G92)^2*F92)*ERFC((1/E92+G92)*F92^0.5)-(1/E92-G92)*EXP((1/E92-G92)^2*F92)*ERFC((1/E92-G92)*F92^0.5))/2/G92),1)</f>
        <v>0.74162711572387008</v>
      </c>
    </row>
    <row r="93" spans="1:8" x14ac:dyDescent="0.3">
      <c r="A93" t="s">
        <v>143</v>
      </c>
      <c r="B93">
        <v>6.17</v>
      </c>
      <c r="C93">
        <f t="shared" si="3"/>
        <v>5.8259899999999991</v>
      </c>
      <c r="D93" s="29">
        <f t="shared" si="4"/>
        <v>5.6566940417853306</v>
      </c>
      <c r="E93" s="4">
        <f t="shared" si="5"/>
        <v>0.34211294571373285</v>
      </c>
      <c r="F93" s="4">
        <f t="shared" si="6"/>
        <v>6.8973730620334281E-2</v>
      </c>
      <c r="G93" s="4">
        <f t="shared" si="7"/>
        <v>2.370861377672647</v>
      </c>
      <c r="H93" s="28">
        <f>IFERROR(IF(E93&gt;1,1-(EXP((1/E93^2-G93^2)*F93)*((COS(G93/E93*F93*2)*(1-erfzR(1/E93*F93^0.5,G93*F93^0.5))-SIN(G93/E93*F93*2)*(-erfzI(1/E93*F93^0.5,G93*F93^0.5)))+(COS(G93/E93*F93*2)*(-erfzI(1/E93*F93^0.5,G93*F93^0.5))+SIN(G93/E93*F93*2)*(1-erfzR(1/E93*F93^0.5,G93*F93^0.5)))/E93/G93)),1-((1/E93+G93)*EXP((1/E93+G93)^2*F93)*ERFC((1/E93+G93)*F93^0.5)-(1/E93-G93)*EXP((1/E93-G93)^2*F93)*ERFC((1/E93-G93)*F93^0.5))/2/G93),1)</f>
        <v>0.71945519585503348</v>
      </c>
    </row>
    <row r="94" spans="1:8" x14ac:dyDescent="0.3">
      <c r="A94" t="s">
        <v>144</v>
      </c>
      <c r="B94">
        <v>6.17</v>
      </c>
      <c r="C94">
        <f t="shared" si="3"/>
        <v>5.8259899999999991</v>
      </c>
      <c r="D94" s="29">
        <f t="shared" si="4"/>
        <v>5.6566940417853306</v>
      </c>
      <c r="E94" s="4">
        <f t="shared" si="5"/>
        <v>0.34211294571373285</v>
      </c>
      <c r="F94" s="4">
        <f t="shared" si="6"/>
        <v>6.8973730620334281E-2</v>
      </c>
      <c r="G94" s="4">
        <f t="shared" si="7"/>
        <v>2.370861377672647</v>
      </c>
      <c r="H94" s="28">
        <f>IFERROR(IF(E94&gt;1,1-(EXP((1/E94^2-G94^2)*F94)*((COS(G94/E94*F94*2)*(1-erfzR(1/E94*F94^0.5,G94*F94^0.5))-SIN(G94/E94*F94*2)*(-erfzI(1/E94*F94^0.5,G94*F94^0.5)))+(COS(G94/E94*F94*2)*(-erfzI(1/E94*F94^0.5,G94*F94^0.5))+SIN(G94/E94*F94*2)*(1-erfzR(1/E94*F94^0.5,G94*F94^0.5)))/E94/G94)),1-((1/E94+G94)*EXP((1/E94+G94)^2*F94)*ERFC((1/E94+G94)*F94^0.5)-(1/E94-G94)*EXP((1/E94-G94)^2*F94)*ERFC((1/E94-G94)*F94^0.5))/2/G94),1)</f>
        <v>0.71945519585503348</v>
      </c>
    </row>
    <row r="95" spans="1:8" x14ac:dyDescent="0.3">
      <c r="A95" t="s">
        <v>145</v>
      </c>
      <c r="B95">
        <v>5.95</v>
      </c>
      <c r="C95">
        <f t="shared" si="3"/>
        <v>5.6176499999999994</v>
      </c>
      <c r="D95" s="29">
        <f t="shared" si="4"/>
        <v>5.5312594880676569</v>
      </c>
      <c r="E95" s="4">
        <f t="shared" si="5"/>
        <v>0.28265980962547693</v>
      </c>
      <c r="F95" s="4">
        <f t="shared" si="6"/>
        <v>9.2070026948547656E-2</v>
      </c>
      <c r="G95" s="4">
        <f t="shared" si="7"/>
        <v>2.9963912469004699</v>
      </c>
      <c r="H95" s="28">
        <f>IFERROR(IF(E95&gt;1,1-(EXP((1/E95^2-G95^2)*F95)*((COS(G95/E95*F95*2)*(1-erfzR(1/E95*F95^0.5,G95*F95^0.5))-SIN(G95/E95*F95*2)*(-erfzI(1/E95*F95^0.5,G95*F95^0.5)))+(COS(G95/E95*F95*2)*(-erfzI(1/E95*F95^0.5,G95*F95^0.5))+SIN(G95/E95*F95*2)*(1-erfzR(1/E95*F95^0.5,G95*F95^0.5)))/E95/G95)),1-((1/E95+G95)*EXP((1/E95+G95)^2*F95)*ERFC((1/E95+G95)*F95^0.5)-(1/E95-G95)*EXP((1/E95-G95)^2*F95)*ERFC((1/E95-G95)*F95^0.5))/2/G95),1)</f>
        <v>0.79526517834413091</v>
      </c>
    </row>
    <row r="96" spans="1:8" x14ac:dyDescent="0.3">
      <c r="A96" t="s">
        <v>146</v>
      </c>
      <c r="B96">
        <v>6.11</v>
      </c>
      <c r="C96">
        <f t="shared" si="3"/>
        <v>5.7691699999999999</v>
      </c>
      <c r="D96" s="29">
        <f t="shared" si="4"/>
        <v>5.6224846180441475</v>
      </c>
      <c r="E96" s="4">
        <f t="shared" si="5"/>
        <v>0.32475730753480164</v>
      </c>
      <c r="F96" s="4">
        <f t="shared" si="6"/>
        <v>7.4626511462066045E-2</v>
      </c>
      <c r="G96" s="4">
        <f t="shared" si="7"/>
        <v>2.5302941669045969</v>
      </c>
      <c r="H96" s="28">
        <f>IFERROR(IF(E96&gt;1,1-(EXP((1/E96^2-G96^2)*F96)*((COS(G96/E96*F96*2)*(1-erfzR(1/E96*F96^0.5,G96*F96^0.5))-SIN(G96/E96*F96*2)*(-erfzI(1/E96*F96^0.5,G96*F96^0.5)))+(COS(G96/E96*F96*2)*(-erfzI(1/E96*F96^0.5,G96*F96^0.5))+SIN(G96/E96*F96*2)*(1-erfzR(1/E96*F96^0.5,G96*F96^0.5)))/E96/G96)),1-((1/E96+G96)*EXP((1/E96+G96)^2*F96)*ERFC((1/E96+G96)*F96^0.5)-(1/E96-G96)*EXP((1/E96-G96)^2*F96)*ERFC((1/E96-G96)*F96^0.5))/2/G96),1)</f>
        <v>0.74162711572387008</v>
      </c>
    </row>
    <row r="97" spans="1:8" x14ac:dyDescent="0.3">
      <c r="A97" t="s">
        <v>147</v>
      </c>
      <c r="B97">
        <v>6.04</v>
      </c>
      <c r="C97">
        <f t="shared" si="3"/>
        <v>5.7028799999999995</v>
      </c>
      <c r="D97" s="29">
        <f t="shared" si="4"/>
        <v>5.5825736236794326</v>
      </c>
      <c r="E97" s="4">
        <f t="shared" si="5"/>
        <v>0.30561870173154643</v>
      </c>
      <c r="F97" s="4">
        <f t="shared" si="6"/>
        <v>8.180957465053261E-2</v>
      </c>
      <c r="G97" s="4">
        <f t="shared" si="7"/>
        <v>2.7265852516393916</v>
      </c>
      <c r="H97" s="28">
        <f>IFERROR(IF(E97&gt;1,1-(EXP((1/E97^2-G97^2)*F97)*((COS(G97/E97*F97*2)*(1-erfzR(1/E97*F97^0.5,G97*F97^0.5))-SIN(G97/E97*F97*2)*(-erfzI(1/E97*F97^0.5,G97*F97^0.5)))+(COS(G97/E97*F97*2)*(-erfzI(1/E97*F97^0.5,G97*F97^0.5))+SIN(G97/E97*F97*2)*(1-erfzR(1/E97*F97^0.5,G97*F97^0.5)))/E97/G97)),1-((1/E97+G97)*EXP((1/E97+G97)^2*F97)*ERFC((1/E97+G97)*F97^0.5)-(1/E97-G97)*EXP((1/E97-G97)^2*F97)*ERFC((1/E97-G97)*F97^0.5))/2/G97),1)</f>
        <v>0.76610953135933602</v>
      </c>
    </row>
    <row r="98" spans="1:8" x14ac:dyDescent="0.3">
      <c r="A98" t="s">
        <v>148</v>
      </c>
      <c r="B98">
        <v>5.89</v>
      </c>
      <c r="C98">
        <f t="shared" si="3"/>
        <v>5.5608299999999993</v>
      </c>
      <c r="D98" s="29">
        <f t="shared" si="4"/>
        <v>5.4970500643264728</v>
      </c>
      <c r="E98" s="4">
        <f t="shared" si="5"/>
        <v>0.2683202722152494</v>
      </c>
      <c r="F98" s="4">
        <f t="shared" si="6"/>
        <v>9.9615677731123523E-2</v>
      </c>
      <c r="G98" s="4">
        <f t="shared" si="7"/>
        <v>3.1879171446560099</v>
      </c>
      <c r="H98" s="28">
        <f>IFERROR(IF(E98&gt;1,1-(EXP((1/E98^2-G98^2)*F98)*((COS(G98/E98*F98*2)*(1-erfzR(1/E98*F98^0.5,G98*F98^0.5))-SIN(G98/E98*F98*2)*(-erfzI(1/E98*F98^0.5,G98*F98^0.5)))+(COS(G98/E98*F98*2)*(-erfzI(1/E98*F98^0.5,G98*F98^0.5))+SIN(G98/E98*F98*2)*(1-erfzR(1/E98*F98^0.5,G98*F98^0.5)))/E98/G98)),1-((1/E98+G98)*EXP((1/E98+G98)^2*F98)*ERFC((1/E98+G98)*F98^0.5)-(1/E98-G98)*EXP((1/E98-G98)^2*F98)*ERFC((1/E98-G98)*F98^0.5))/2/G98),1)</f>
        <v>0.81320599742131394</v>
      </c>
    </row>
    <row r="99" spans="1:8" x14ac:dyDescent="0.3">
      <c r="A99" t="s">
        <v>149</v>
      </c>
      <c r="B99">
        <v>6.17</v>
      </c>
      <c r="C99">
        <f t="shared" si="3"/>
        <v>5.8259899999999991</v>
      </c>
      <c r="D99" s="29">
        <f t="shared" si="4"/>
        <v>5.6566940417853306</v>
      </c>
      <c r="E99" s="4">
        <f t="shared" si="5"/>
        <v>0.34211294571373285</v>
      </c>
      <c r="F99" s="4">
        <f t="shared" si="6"/>
        <v>6.8973730620334281E-2</v>
      </c>
      <c r="G99" s="4">
        <f t="shared" si="7"/>
        <v>2.370861377672647</v>
      </c>
      <c r="H99" s="28">
        <f>IFERROR(IF(E99&gt;1,1-(EXP((1/E99^2-G99^2)*F99)*((COS(G99/E99*F99*2)*(1-erfzR(1/E99*F99^0.5,G99*F99^0.5))-SIN(G99/E99*F99*2)*(-erfzI(1/E99*F99^0.5,G99*F99^0.5)))+(COS(G99/E99*F99*2)*(-erfzI(1/E99*F99^0.5,G99*F99^0.5))+SIN(G99/E99*F99*2)*(1-erfzR(1/E99*F99^0.5,G99*F99^0.5)))/E99/G99)),1-((1/E99+G99)*EXP((1/E99+G99)^2*F99)*ERFC((1/E99+G99)*F99^0.5)-(1/E99-G99)*EXP((1/E99-G99)^2*F99)*ERFC((1/E99-G99)*F99^0.5))/2/G99),1)</f>
        <v>0.71945519585503348</v>
      </c>
    </row>
    <row r="100" spans="1:8" x14ac:dyDescent="0.3">
      <c r="A100" t="s">
        <v>150</v>
      </c>
      <c r="B100">
        <v>5.95</v>
      </c>
      <c r="C100">
        <f t="shared" si="3"/>
        <v>5.6176499999999994</v>
      </c>
      <c r="D100" s="29">
        <f t="shared" si="4"/>
        <v>5.5312594880676569</v>
      </c>
      <c r="E100" s="4">
        <f t="shared" si="5"/>
        <v>0.28265980962547693</v>
      </c>
      <c r="F100" s="4">
        <f t="shared" si="6"/>
        <v>9.2070026948547656E-2</v>
      </c>
      <c r="G100" s="4">
        <f t="shared" si="7"/>
        <v>2.9963912469004699</v>
      </c>
      <c r="H100" s="28">
        <f>IFERROR(IF(E100&gt;1,1-(EXP((1/E100^2-G100^2)*F100)*((COS(G100/E100*F100*2)*(1-erfzR(1/E100*F100^0.5,G100*F100^0.5))-SIN(G100/E100*F100*2)*(-erfzI(1/E100*F100^0.5,G100*F100^0.5)))+(COS(G100/E100*F100*2)*(-erfzI(1/E100*F100^0.5,G100*F100^0.5))+SIN(G100/E100*F100*2)*(1-erfzR(1/E100*F100^0.5,G100*F100^0.5)))/E100/G100)),1-((1/E100+G100)*EXP((1/E100+G100)^2*F100)*ERFC((1/E100+G100)*F100^0.5)-(1/E100-G100)*EXP((1/E100-G100)^2*F100)*ERFC((1/E100-G100)*F100^0.5))/2/G100),1)</f>
        <v>0.79526517834413091</v>
      </c>
    </row>
    <row r="101" spans="1:8" x14ac:dyDescent="0.3">
      <c r="A101" t="s">
        <v>151</v>
      </c>
      <c r="B101">
        <v>5.86</v>
      </c>
      <c r="C101">
        <f t="shared" si="3"/>
        <v>5.5324200000000001</v>
      </c>
      <c r="D101" s="29">
        <f t="shared" si="4"/>
        <v>5.4799453524558812</v>
      </c>
      <c r="E101" s="4">
        <f t="shared" si="5"/>
        <v>0.261425650736818</v>
      </c>
      <c r="F101" s="4">
        <f t="shared" si="6"/>
        <v>0.1036173320606686</v>
      </c>
      <c r="G101" s="4">
        <f t="shared" si="7"/>
        <v>3.2873724599387488</v>
      </c>
      <c r="H101" s="28">
        <f>IFERROR(IF(E101&gt;1,1-(EXP((1/E101^2-G101^2)*F101)*((COS(G101/E101*F101*2)*(1-erfzR(1/E101*F101^0.5,G101*F101^0.5))-SIN(G101/E101*F101*2)*(-erfzI(1/E101*F101^0.5,G101*F101^0.5)))+(COS(G101/E101*F101*2)*(-erfzI(1/E101*F101^0.5,G101*F101^0.5))+SIN(G101/E101*F101*2)*(1-erfzR(1/E101*F101^0.5,G101*F101^0.5)))/E101/G101)),1-((1/E101+G101)*EXP((1/E101+G101)^2*F101)*ERFC((1/E101+G101)*F101^0.5)-(1/E101-G101)*EXP((1/E101-G101)^2*F101)*ERFC((1/E101-G101)*F101^0.5))/2/G101),1)</f>
        <v>0.8217239511861294</v>
      </c>
    </row>
    <row r="102" spans="1:8" x14ac:dyDescent="0.3">
      <c r="A102" t="s">
        <v>152</v>
      </c>
      <c r="B102">
        <v>6.2</v>
      </c>
      <c r="C102">
        <f t="shared" ref="C102:C165" si="8">B102*0.947-0.017</f>
        <v>5.8543999999999992</v>
      </c>
      <c r="D102" s="29">
        <f t="shared" ref="D102:D165" si="9">B102*$B$30+$B$31</f>
        <v>5.6737987536559231</v>
      </c>
      <c r="E102" s="4">
        <f t="shared" ref="E102:E165" si="10">10^C102*($C$8^2-$C$7^2)/10^D102/$C$8^2</f>
        <v>0.35113554642991807</v>
      </c>
      <c r="F102" s="4">
        <f t="shared" ref="F102:F165" si="11">$B$29*$C$9*86400/10^D102/$C$8^2</f>
        <v>6.6309996452770914E-2</v>
      </c>
      <c r="G102" s="4">
        <f t="shared" ref="G102:G165" si="12">IF(E102&gt;1,(1/E102-1/E102^2)^0.5,(1/E102^2-1/E102)^0.5)</f>
        <v>2.2940463851537691</v>
      </c>
      <c r="H102" s="28">
        <f>IFERROR(IF(E102&gt;1,1-(EXP((1/E102^2-G102^2)*F102)*((COS(G102/E102*F102*2)*(1-erfzR(1/E102*F102^0.5,G102*F102^0.5))-SIN(G102/E102*F102*2)*(-erfzI(1/E102*F102^0.5,G102*F102^0.5)))+(COS(G102/E102*F102*2)*(-erfzI(1/E102*F102^0.5,G102*F102^0.5))+SIN(G102/E102*F102*2)*(1-erfzR(1/E102*F102^0.5,G102*F102^0.5)))/E102/G102)),1-((1/E102+G102)*EXP((1/E102+G102)^2*F102)*ERFC((1/E102+G102)*F102^0.5)-(1/E102-G102)*EXP((1/E102-G102)^2*F102)*ERFC((1/E102-G102)*F102^0.5))/2/G102),1)</f>
        <v>0.70798332897601512</v>
      </c>
    </row>
    <row r="103" spans="1:8" x14ac:dyDescent="0.3">
      <c r="A103" t="s">
        <v>153</v>
      </c>
      <c r="B103">
        <v>6.2</v>
      </c>
      <c r="C103">
        <f t="shared" si="8"/>
        <v>5.8543999999999992</v>
      </c>
      <c r="D103" s="29">
        <f t="shared" si="9"/>
        <v>5.6737987536559231</v>
      </c>
      <c r="E103" s="4">
        <f t="shared" si="10"/>
        <v>0.35113554642991807</v>
      </c>
      <c r="F103" s="4">
        <f t="shared" si="11"/>
        <v>6.6309996452770914E-2</v>
      </c>
      <c r="G103" s="4">
        <f t="shared" si="12"/>
        <v>2.2940463851537691</v>
      </c>
      <c r="H103" s="28">
        <f>IFERROR(IF(E103&gt;1,1-(EXP((1/E103^2-G103^2)*F103)*((COS(G103/E103*F103*2)*(1-erfzR(1/E103*F103^0.5,G103*F103^0.5))-SIN(G103/E103*F103*2)*(-erfzI(1/E103*F103^0.5,G103*F103^0.5)))+(COS(G103/E103*F103*2)*(-erfzI(1/E103*F103^0.5,G103*F103^0.5))+SIN(G103/E103*F103*2)*(1-erfzR(1/E103*F103^0.5,G103*F103^0.5)))/E103/G103)),1-((1/E103+G103)*EXP((1/E103+G103)^2*F103)*ERFC((1/E103+G103)*F103^0.5)-(1/E103-G103)*EXP((1/E103-G103)^2*F103)*ERFC((1/E103-G103)*F103^0.5))/2/G103),1)</f>
        <v>0.70798332897601512</v>
      </c>
    </row>
    <row r="104" spans="1:8" x14ac:dyDescent="0.3">
      <c r="A104" t="s">
        <v>154</v>
      </c>
      <c r="B104">
        <v>6.26</v>
      </c>
      <c r="C104">
        <f t="shared" si="8"/>
        <v>5.9112199999999993</v>
      </c>
      <c r="D104" s="29">
        <f t="shared" si="9"/>
        <v>5.7080081773971063</v>
      </c>
      <c r="E104" s="4">
        <f t="shared" si="10"/>
        <v>0.36990088705261093</v>
      </c>
      <c r="F104" s="4">
        <f t="shared" si="11"/>
        <v>6.1287171853043242E-2</v>
      </c>
      <c r="G104" s="4">
        <f t="shared" si="12"/>
        <v>2.1459473441037478</v>
      </c>
      <c r="H104" s="28">
        <f>IFERROR(IF(E104&gt;1,1-(EXP((1/E104^2-G104^2)*F104)*((COS(G104/E104*F104*2)*(1-erfzR(1/E104*F104^0.5,G104*F104^0.5))-SIN(G104/E104*F104*2)*(-erfzI(1/E104*F104^0.5,G104*F104^0.5)))+(COS(G104/E104*F104*2)*(-erfzI(1/E104*F104^0.5,G104*F104^0.5))+SIN(G104/E104*F104*2)*(1-erfzR(1/E104*F104^0.5,G104*F104^0.5)))/E104/G104)),1-((1/E104+G104)*EXP((1/E104+G104)^2*F104)*ERFC((1/E104+G104)*F104^0.5)-(1/E104-G104)*EXP((1/E104-G104)^2*F104)*ERFC((1/E104-G104)*F104^0.5))/2/G104),1)</f>
        <v>0.6843261727516019</v>
      </c>
    </row>
    <row r="105" spans="1:8" x14ac:dyDescent="0.3">
      <c r="A105" t="s">
        <v>155</v>
      </c>
      <c r="B105">
        <v>6.04</v>
      </c>
      <c r="C105">
        <f t="shared" si="8"/>
        <v>5.7028799999999995</v>
      </c>
      <c r="D105" s="29">
        <f t="shared" si="9"/>
        <v>5.5825736236794326</v>
      </c>
      <c r="E105" s="4">
        <f t="shared" si="10"/>
        <v>0.30561870173154643</v>
      </c>
      <c r="F105" s="4">
        <f t="shared" si="11"/>
        <v>8.180957465053261E-2</v>
      </c>
      <c r="G105" s="4">
        <f t="shared" si="12"/>
        <v>2.7265852516393916</v>
      </c>
      <c r="H105" s="28">
        <f>IFERROR(IF(E105&gt;1,1-(EXP((1/E105^2-G105^2)*F105)*((COS(G105/E105*F105*2)*(1-erfzR(1/E105*F105^0.5,G105*F105^0.5))-SIN(G105/E105*F105*2)*(-erfzI(1/E105*F105^0.5,G105*F105^0.5)))+(COS(G105/E105*F105*2)*(-erfzI(1/E105*F105^0.5,G105*F105^0.5))+SIN(G105/E105*F105*2)*(1-erfzR(1/E105*F105^0.5,G105*F105^0.5)))/E105/G105)),1-((1/E105+G105)*EXP((1/E105+G105)^2*F105)*ERFC((1/E105+G105)*F105^0.5)-(1/E105-G105)*EXP((1/E105-G105)^2*F105)*ERFC((1/E105-G105)*F105^0.5))/2/G105),1)</f>
        <v>0.76610953135933602</v>
      </c>
    </row>
    <row r="106" spans="1:8" x14ac:dyDescent="0.3">
      <c r="A106" t="s">
        <v>156</v>
      </c>
      <c r="B106">
        <v>6.2</v>
      </c>
      <c r="C106">
        <f t="shared" si="8"/>
        <v>5.8543999999999992</v>
      </c>
      <c r="D106" s="29">
        <f t="shared" si="9"/>
        <v>5.6737987536559231</v>
      </c>
      <c r="E106" s="4">
        <f t="shared" si="10"/>
        <v>0.35113554642991807</v>
      </c>
      <c r="F106" s="4">
        <f t="shared" si="11"/>
        <v>6.6309996452770914E-2</v>
      </c>
      <c r="G106" s="4">
        <f t="shared" si="12"/>
        <v>2.2940463851537691</v>
      </c>
      <c r="H106" s="28">
        <f>IFERROR(IF(E106&gt;1,1-(EXP((1/E106^2-G106^2)*F106)*((COS(G106/E106*F106*2)*(1-erfzR(1/E106*F106^0.5,G106*F106^0.5))-SIN(G106/E106*F106*2)*(-erfzI(1/E106*F106^0.5,G106*F106^0.5)))+(COS(G106/E106*F106*2)*(-erfzI(1/E106*F106^0.5,G106*F106^0.5))+SIN(G106/E106*F106*2)*(1-erfzR(1/E106*F106^0.5,G106*F106^0.5)))/E106/G106)),1-((1/E106+G106)*EXP((1/E106+G106)^2*F106)*ERFC((1/E106+G106)*F106^0.5)-(1/E106-G106)*EXP((1/E106-G106)^2*F106)*ERFC((1/E106-G106)*F106^0.5))/2/G106),1)</f>
        <v>0.70798332897601512</v>
      </c>
    </row>
    <row r="107" spans="1:8" x14ac:dyDescent="0.3">
      <c r="A107" t="s">
        <v>157</v>
      </c>
      <c r="B107">
        <v>5.98</v>
      </c>
      <c r="C107">
        <f t="shared" si="8"/>
        <v>5.6460599999999994</v>
      </c>
      <c r="D107" s="29">
        <f t="shared" si="9"/>
        <v>5.5483641999382485</v>
      </c>
      <c r="E107" s="4">
        <f t="shared" si="10"/>
        <v>0.29011444305200029</v>
      </c>
      <c r="F107" s="4">
        <f t="shared" si="11"/>
        <v>8.8514324300806579E-2</v>
      </c>
      <c r="G107" s="4">
        <f t="shared" si="12"/>
        <v>2.904188623840243</v>
      </c>
      <c r="H107" s="28">
        <f>IFERROR(IF(E107&gt;1,1-(EXP((1/E107^2-G107^2)*F107)*((COS(G107/E107*F107*2)*(1-erfzR(1/E107*F107^0.5,G107*F107^0.5))-SIN(G107/E107*F107*2)*(-erfzI(1/E107*F107^0.5,G107*F107^0.5)))+(COS(G107/E107*F107*2)*(-erfzI(1/E107*F107^0.5,G107*F107^0.5))+SIN(G107/E107*F107*2)*(1-erfzR(1/E107*F107^0.5,G107*F107^0.5)))/E107/G107)),1-((1/E107+G107)*EXP((1/E107+G107)^2*F107)*ERFC((1/E107+G107)*F107^0.5)-(1/E107-G107)*EXP((1/E107-G107)^2*F107)*ERFC((1/E107-G107)*F107^0.5))/2/G107),1)</f>
        <v>0.78584353052361344</v>
      </c>
    </row>
    <row r="108" spans="1:8" x14ac:dyDescent="0.3">
      <c r="A108" t="s">
        <v>158</v>
      </c>
      <c r="B108">
        <v>6.26</v>
      </c>
      <c r="C108">
        <f t="shared" si="8"/>
        <v>5.9112199999999993</v>
      </c>
      <c r="D108" s="29">
        <f t="shared" si="9"/>
        <v>5.7080081773971063</v>
      </c>
      <c r="E108" s="4">
        <f t="shared" si="10"/>
        <v>0.36990088705261093</v>
      </c>
      <c r="F108" s="4">
        <f t="shared" si="11"/>
        <v>6.1287171853043242E-2</v>
      </c>
      <c r="G108" s="4">
        <f t="shared" si="12"/>
        <v>2.1459473441037478</v>
      </c>
      <c r="H108" s="28">
        <f>IFERROR(IF(E108&gt;1,1-(EXP((1/E108^2-G108^2)*F108)*((COS(G108/E108*F108*2)*(1-erfzR(1/E108*F108^0.5,G108*F108^0.5))-SIN(G108/E108*F108*2)*(-erfzI(1/E108*F108^0.5,G108*F108^0.5)))+(COS(G108/E108*F108*2)*(-erfzI(1/E108*F108^0.5,G108*F108^0.5))+SIN(G108/E108*F108*2)*(1-erfzR(1/E108*F108^0.5,G108*F108^0.5)))/E108/G108)),1-((1/E108+G108)*EXP((1/E108+G108)^2*F108)*ERFC((1/E108+G108)*F108^0.5)-(1/E108-G108)*EXP((1/E108-G108)^2*F108)*ERFC((1/E108-G108)*F108^0.5))/2/G108),1)</f>
        <v>0.6843261727516019</v>
      </c>
    </row>
    <row r="109" spans="1:8" x14ac:dyDescent="0.3">
      <c r="A109" t="s">
        <v>159</v>
      </c>
      <c r="B109">
        <v>6.04</v>
      </c>
      <c r="C109">
        <f t="shared" si="8"/>
        <v>5.7028799999999995</v>
      </c>
      <c r="D109" s="29">
        <f t="shared" si="9"/>
        <v>5.5825736236794326</v>
      </c>
      <c r="E109" s="4">
        <f t="shared" si="10"/>
        <v>0.30561870173154643</v>
      </c>
      <c r="F109" s="4">
        <f t="shared" si="11"/>
        <v>8.180957465053261E-2</v>
      </c>
      <c r="G109" s="4">
        <f t="shared" si="12"/>
        <v>2.7265852516393916</v>
      </c>
      <c r="H109" s="28">
        <f>IFERROR(IF(E109&gt;1,1-(EXP((1/E109^2-G109^2)*F109)*((COS(G109/E109*F109*2)*(1-erfzR(1/E109*F109^0.5,G109*F109^0.5))-SIN(G109/E109*F109*2)*(-erfzI(1/E109*F109^0.5,G109*F109^0.5)))+(COS(G109/E109*F109*2)*(-erfzI(1/E109*F109^0.5,G109*F109^0.5))+SIN(G109/E109*F109*2)*(1-erfzR(1/E109*F109^0.5,G109*F109^0.5)))/E109/G109)),1-((1/E109+G109)*EXP((1/E109+G109)^2*F109)*ERFC((1/E109+G109)*F109^0.5)-(1/E109-G109)*EXP((1/E109-G109)^2*F109)*ERFC((1/E109-G109)*F109^0.5))/2/G109),1)</f>
        <v>0.76610953135933602</v>
      </c>
    </row>
    <row r="110" spans="1:8" x14ac:dyDescent="0.3">
      <c r="A110" t="s">
        <v>160</v>
      </c>
      <c r="B110">
        <v>6.2</v>
      </c>
      <c r="C110">
        <f t="shared" si="8"/>
        <v>5.8543999999999992</v>
      </c>
      <c r="D110" s="29">
        <f t="shared" si="9"/>
        <v>5.6737987536559231</v>
      </c>
      <c r="E110" s="4">
        <f t="shared" si="10"/>
        <v>0.35113554642991807</v>
      </c>
      <c r="F110" s="4">
        <f t="shared" si="11"/>
        <v>6.6309996452770914E-2</v>
      </c>
      <c r="G110" s="4">
        <f t="shared" si="12"/>
        <v>2.2940463851537691</v>
      </c>
      <c r="H110" s="28">
        <f>IFERROR(IF(E110&gt;1,1-(EXP((1/E110^2-G110^2)*F110)*((COS(G110/E110*F110*2)*(1-erfzR(1/E110*F110^0.5,G110*F110^0.5))-SIN(G110/E110*F110*2)*(-erfzI(1/E110*F110^0.5,G110*F110^0.5)))+(COS(G110/E110*F110*2)*(-erfzI(1/E110*F110^0.5,G110*F110^0.5))+SIN(G110/E110*F110*2)*(1-erfzR(1/E110*F110^0.5,G110*F110^0.5)))/E110/G110)),1-((1/E110+G110)*EXP((1/E110+G110)^2*F110)*ERFC((1/E110+G110)*F110^0.5)-(1/E110-G110)*EXP((1/E110-G110)^2*F110)*ERFC((1/E110-G110)*F110^0.5))/2/G110),1)</f>
        <v>0.70798332897601512</v>
      </c>
    </row>
    <row r="111" spans="1:8" x14ac:dyDescent="0.3">
      <c r="A111" t="s">
        <v>161</v>
      </c>
      <c r="B111">
        <v>6.05</v>
      </c>
      <c r="C111">
        <f t="shared" si="8"/>
        <v>5.7123499999999989</v>
      </c>
      <c r="D111" s="29">
        <f t="shared" si="9"/>
        <v>5.5882751943029625</v>
      </c>
      <c r="E111" s="4">
        <f t="shared" si="10"/>
        <v>0.30828213348437655</v>
      </c>
      <c r="F111" s="4">
        <f t="shared" si="11"/>
        <v>8.0742569133357436E-2</v>
      </c>
      <c r="G111" s="4">
        <f t="shared" si="12"/>
        <v>2.6978396971064407</v>
      </c>
      <c r="H111" s="28">
        <f>IFERROR(IF(E111&gt;1,1-(EXP((1/E111^2-G111^2)*F111)*((COS(G111/E111*F111*2)*(1-erfzR(1/E111*F111^0.5,G111*F111^0.5))-SIN(G111/E111*F111*2)*(-erfzI(1/E111*F111^0.5,G111*F111^0.5)))+(COS(G111/E111*F111*2)*(-erfzI(1/E111*F111^0.5,G111*F111^0.5))+SIN(G111/E111*F111*2)*(1-erfzR(1/E111*F111^0.5,G111*F111^0.5)))/E111/G111)),1-((1/E111+G111)*EXP((1/E111+G111)^2*F111)*ERFC((1/E111+G111)*F111^0.5)-(1/E111-G111)*EXP((1/E111-G111)^2*F111)*ERFC((1/E111-G111)*F111^0.5))/2/G111),1)</f>
        <v>0.76270679348247017</v>
      </c>
    </row>
    <row r="112" spans="1:8" x14ac:dyDescent="0.3">
      <c r="A112" t="s">
        <v>162</v>
      </c>
      <c r="B112">
        <v>6.13</v>
      </c>
      <c r="C112">
        <f t="shared" si="8"/>
        <v>5.7881099999999996</v>
      </c>
      <c r="D112" s="29">
        <f t="shared" si="9"/>
        <v>5.6338877592912082</v>
      </c>
      <c r="E112" s="4">
        <f t="shared" si="10"/>
        <v>0.33044241758966109</v>
      </c>
      <c r="F112" s="4">
        <f t="shared" si="11"/>
        <v>7.269256593398489E-2</v>
      </c>
      <c r="G112" s="4">
        <f t="shared" si="12"/>
        <v>2.4762710216579693</v>
      </c>
      <c r="H112" s="28">
        <f>IFERROR(IF(E112&gt;1,1-(EXP((1/E112^2-G112^2)*F112)*((COS(G112/E112*F112*2)*(1-erfzR(1/E112*F112^0.5,G112*F112^0.5))-SIN(G112/E112*F112*2)*(-erfzI(1/E112*F112^0.5,G112*F112^0.5)))+(COS(G112/E112*F112*2)*(-erfzI(1/E112*F112^0.5,G112*F112^0.5))+SIN(G112/E112*F112*2)*(1-erfzR(1/E112*F112^0.5,G112*F112^0.5)))/E112/G112)),1-((1/E112+G112)*EXP((1/E112+G112)^2*F112)*ERFC((1/E112+G112)*F112^0.5)-(1/E112-G112)*EXP((1/E112-G112)^2*F112)*ERFC((1/E112-G112)*F112^0.5))/2/G112),1)</f>
        <v>0.73435438990312751</v>
      </c>
    </row>
    <row r="113" spans="1:8" x14ac:dyDescent="0.3">
      <c r="A113" t="s">
        <v>163</v>
      </c>
      <c r="B113">
        <v>6.36</v>
      </c>
      <c r="C113">
        <f t="shared" si="8"/>
        <v>6.0059199999999997</v>
      </c>
      <c r="D113" s="29">
        <f t="shared" si="9"/>
        <v>5.7650238836324128</v>
      </c>
      <c r="E113" s="4">
        <f t="shared" si="10"/>
        <v>0.40343137140521124</v>
      </c>
      <c r="F113" s="4">
        <f t="shared" si="11"/>
        <v>5.3746956249917162E-2</v>
      </c>
      <c r="G113" s="4">
        <f t="shared" si="12"/>
        <v>1.9145227847809412</v>
      </c>
      <c r="H113" s="28">
        <f>IFERROR(IF(E113&gt;1,1-(EXP((1/E113^2-G113^2)*F113)*((COS(G113/E113*F113*2)*(1-erfzR(1/E113*F113^0.5,G113*F113^0.5))-SIN(G113/E113*F113*2)*(-erfzI(1/E113*F113^0.5,G113*F113^0.5)))+(COS(G113/E113*F113*2)*(-erfzI(1/E113*F113^0.5,G113*F113^0.5))+SIN(G113/E113*F113*2)*(1-erfzR(1/E113*F113^0.5,G113*F113^0.5)))/E113/G113)),1-((1/E113+G113)*EXP((1/E113+G113)^2*F113)*ERFC((1/E113+G113)*F113^0.5)-(1/E113-G113)*EXP((1/E113-G113)^2*F113)*ERFC((1/E113-G113)*F113^0.5))/2/G113),1)</f>
        <v>0.64304822028708597</v>
      </c>
    </row>
    <row r="114" spans="1:8" x14ac:dyDescent="0.3">
      <c r="A114" t="s">
        <v>164</v>
      </c>
      <c r="B114">
        <v>6.35</v>
      </c>
      <c r="C114">
        <f t="shared" si="8"/>
        <v>5.9964499999999994</v>
      </c>
      <c r="D114" s="29">
        <f t="shared" si="9"/>
        <v>5.759322313008882</v>
      </c>
      <c r="E114" s="4">
        <f t="shared" si="10"/>
        <v>0.39994588908892037</v>
      </c>
      <c r="F114" s="4">
        <f t="shared" si="11"/>
        <v>5.4457217261742664E-2</v>
      </c>
      <c r="G114" s="4">
        <f t="shared" si="12"/>
        <v>1.9368410028205092</v>
      </c>
      <c r="H114" s="28">
        <f>IFERROR(IF(E114&gt;1,1-(EXP((1/E114^2-G114^2)*F114)*((COS(G114/E114*F114*2)*(1-erfzR(1/E114*F114^0.5,G114*F114^0.5))-SIN(G114/E114*F114*2)*(-erfzI(1/E114*F114^0.5,G114*F114^0.5)))+(COS(G114/E114*F114*2)*(-erfzI(1/E114*F114^0.5,G114*F114^0.5))+SIN(G114/E114*F114*2)*(1-erfzR(1/E114*F114^0.5,G114*F114^0.5)))/E114/G114)),1-((1/E114+G114)*EXP((1/E114+G114)^2*F114)*ERFC((1/E114+G114)*F114^0.5)-(1/E114-G114)*EXP((1/E114-G114)^2*F114)*ERFC((1/E114-G114)*F114^0.5))/2/G114),1)</f>
        <v>0.64726698761092227</v>
      </c>
    </row>
    <row r="115" spans="1:8" x14ac:dyDescent="0.3">
      <c r="A115" t="s">
        <v>165</v>
      </c>
      <c r="B115">
        <v>6.42</v>
      </c>
      <c r="C115">
        <f t="shared" si="8"/>
        <v>6.0627399999999989</v>
      </c>
      <c r="D115" s="29">
        <f t="shared" si="9"/>
        <v>5.799233307373596</v>
      </c>
      <c r="E115" s="4">
        <f t="shared" si="10"/>
        <v>0.42499149876705156</v>
      </c>
      <c r="F115" s="4">
        <f t="shared" si="11"/>
        <v>4.9675752080801334E-2</v>
      </c>
      <c r="G115" s="4">
        <f t="shared" si="12"/>
        <v>1.7842548665828288</v>
      </c>
      <c r="H115" s="28">
        <f>IFERROR(IF(E115&gt;1,1-(EXP((1/E115^2-G115^2)*F115)*((COS(G115/E115*F115*2)*(1-erfzR(1/E115*F115^0.5,G115*F115^0.5))-SIN(G115/E115*F115*2)*(-erfzI(1/E115*F115^0.5,G115*F115^0.5)))+(COS(G115/E115*F115*2)*(-erfzI(1/E115*F115^0.5,G115*F115^0.5))+SIN(G115/E115*F115*2)*(1-erfzR(1/E115*F115^0.5,G115*F115^0.5)))/E115/G115)),1-((1/E115+G115)*EXP((1/E115+G115)^2*F115)*ERFC((1/E115+G115)*F115^0.5)-(1/E115-G115)*EXP((1/E115-G115)^2*F115)*ERFC((1/E115-G115)*F115^0.5))/2/G115),1)</f>
        <v>0.61738288356980708</v>
      </c>
    </row>
    <row r="116" spans="1:8" x14ac:dyDescent="0.3">
      <c r="A116" t="s">
        <v>166</v>
      </c>
      <c r="B116">
        <v>6.48</v>
      </c>
      <c r="C116">
        <f t="shared" si="8"/>
        <v>6.1195599999999999</v>
      </c>
      <c r="D116" s="29">
        <f t="shared" si="9"/>
        <v>5.833442731114781</v>
      </c>
      <c r="E116" s="4">
        <f t="shared" si="10"/>
        <v>0.44770383967698463</v>
      </c>
      <c r="F116" s="4">
        <f t="shared" si="11"/>
        <v>4.5912931949463331E-2</v>
      </c>
      <c r="G116" s="4">
        <f t="shared" si="12"/>
        <v>1.6599507117198116</v>
      </c>
      <c r="H116" s="28">
        <f>IFERROR(IF(E116&gt;1,1-(EXP((1/E116^2-G116^2)*F116)*((COS(G116/E116*F116*2)*(1-erfzR(1/E116*F116^0.5,G116*F116^0.5))-SIN(G116/E116*F116*2)*(-erfzI(1/E116*F116^0.5,G116*F116^0.5)))+(COS(G116/E116*F116*2)*(-erfzI(1/E116*F116^0.5,G116*F116^0.5))+SIN(G116/E116*F116*2)*(1-erfzR(1/E116*F116^0.5,G116*F116^0.5)))/E116/G116)),1-((1/E116+G116)*EXP((1/E116+G116)^2*F116)*ERFC((1/E116+G116)*F116^0.5)-(1/E116-G116)*EXP((1/E116-G116)^2*F116)*ERFC((1/E116-G116)*F116^0.5))/2/G116),1)</f>
        <v>0.59122027583105075</v>
      </c>
    </row>
    <row r="117" spans="1:8" x14ac:dyDescent="0.3">
      <c r="A117" t="s">
        <v>167</v>
      </c>
      <c r="B117">
        <v>6.36</v>
      </c>
      <c r="C117">
        <f t="shared" si="8"/>
        <v>6.0059199999999997</v>
      </c>
      <c r="D117" s="29">
        <f t="shared" si="9"/>
        <v>5.7650238836324128</v>
      </c>
      <c r="E117" s="4">
        <f t="shared" si="10"/>
        <v>0.40343137140521124</v>
      </c>
      <c r="F117" s="4">
        <f t="shared" si="11"/>
        <v>5.3746956249917162E-2</v>
      </c>
      <c r="G117" s="4">
        <f t="shared" si="12"/>
        <v>1.9145227847809412</v>
      </c>
      <c r="H117" s="28">
        <f>IFERROR(IF(E117&gt;1,1-(EXP((1/E117^2-G117^2)*F117)*((COS(G117/E117*F117*2)*(1-erfzR(1/E117*F117^0.5,G117*F117^0.5))-SIN(G117/E117*F117*2)*(-erfzI(1/E117*F117^0.5,G117*F117^0.5)))+(COS(G117/E117*F117*2)*(-erfzI(1/E117*F117^0.5,G117*F117^0.5))+SIN(G117/E117*F117*2)*(1-erfzR(1/E117*F117^0.5,G117*F117^0.5)))/E117/G117)),1-((1/E117+G117)*EXP((1/E117+G117)^2*F117)*ERFC((1/E117+G117)*F117^0.5)-(1/E117-G117)*EXP((1/E117-G117)^2*F117)*ERFC((1/E117-G117)*F117^0.5))/2/G117),1)</f>
        <v>0.64304822028708597</v>
      </c>
    </row>
    <row r="118" spans="1:8" x14ac:dyDescent="0.3">
      <c r="A118" t="s">
        <v>168</v>
      </c>
      <c r="B118">
        <v>6.2</v>
      </c>
      <c r="C118">
        <f t="shared" si="8"/>
        <v>5.8543999999999992</v>
      </c>
      <c r="D118" s="29">
        <f t="shared" si="9"/>
        <v>5.6737987536559231</v>
      </c>
      <c r="E118" s="4">
        <f t="shared" si="10"/>
        <v>0.35113554642991807</v>
      </c>
      <c r="F118" s="4">
        <f t="shared" si="11"/>
        <v>6.6309996452770914E-2</v>
      </c>
      <c r="G118" s="4">
        <f t="shared" si="12"/>
        <v>2.2940463851537691</v>
      </c>
      <c r="H118" s="28">
        <f>IFERROR(IF(E118&gt;1,1-(EXP((1/E118^2-G118^2)*F118)*((COS(G118/E118*F118*2)*(1-erfzR(1/E118*F118^0.5,G118*F118^0.5))-SIN(G118/E118*F118*2)*(-erfzI(1/E118*F118^0.5,G118*F118^0.5)))+(COS(G118/E118*F118*2)*(-erfzI(1/E118*F118^0.5,G118*F118^0.5))+SIN(G118/E118*F118*2)*(1-erfzR(1/E118*F118^0.5,G118*F118^0.5)))/E118/G118)),1-((1/E118+G118)*EXP((1/E118+G118)^2*F118)*ERFC((1/E118+G118)*F118^0.5)-(1/E118-G118)*EXP((1/E118-G118)^2*F118)*ERFC((1/E118-G118)*F118^0.5))/2/G118),1)</f>
        <v>0.70798332897601512</v>
      </c>
    </row>
    <row r="119" spans="1:8" x14ac:dyDescent="0.3">
      <c r="A119" t="s">
        <v>169</v>
      </c>
      <c r="B119">
        <v>6.26</v>
      </c>
      <c r="C119">
        <f t="shared" si="8"/>
        <v>5.9112199999999993</v>
      </c>
      <c r="D119" s="29">
        <f t="shared" si="9"/>
        <v>5.7080081773971063</v>
      </c>
      <c r="E119" s="4">
        <f t="shared" si="10"/>
        <v>0.36990088705261093</v>
      </c>
      <c r="F119" s="4">
        <f t="shared" si="11"/>
        <v>6.1287171853043242E-2</v>
      </c>
      <c r="G119" s="4">
        <f t="shared" si="12"/>
        <v>2.1459473441037478</v>
      </c>
      <c r="H119" s="28">
        <f>IFERROR(IF(E119&gt;1,1-(EXP((1/E119^2-G119^2)*F119)*((COS(G119/E119*F119*2)*(1-erfzR(1/E119*F119^0.5,G119*F119^0.5))-SIN(G119/E119*F119*2)*(-erfzI(1/E119*F119^0.5,G119*F119^0.5)))+(COS(G119/E119*F119*2)*(-erfzI(1/E119*F119^0.5,G119*F119^0.5))+SIN(G119/E119*F119*2)*(1-erfzR(1/E119*F119^0.5,G119*F119^0.5)))/E119/G119)),1-((1/E119+G119)*EXP((1/E119+G119)^2*F119)*ERFC((1/E119+G119)*F119^0.5)-(1/E119-G119)*EXP((1/E119-G119)^2*F119)*ERFC((1/E119-G119)*F119^0.5))/2/G119),1)</f>
        <v>0.6843261727516019</v>
      </c>
    </row>
    <row r="120" spans="1:8" x14ac:dyDescent="0.3">
      <c r="A120" t="s">
        <v>170</v>
      </c>
      <c r="B120">
        <v>6.04</v>
      </c>
      <c r="C120">
        <f t="shared" si="8"/>
        <v>5.7028799999999995</v>
      </c>
      <c r="D120" s="29">
        <f t="shared" si="9"/>
        <v>5.5825736236794326</v>
      </c>
      <c r="E120" s="4">
        <f t="shared" si="10"/>
        <v>0.30561870173154643</v>
      </c>
      <c r="F120" s="4">
        <f t="shared" si="11"/>
        <v>8.180957465053261E-2</v>
      </c>
      <c r="G120" s="4">
        <f t="shared" si="12"/>
        <v>2.7265852516393916</v>
      </c>
      <c r="H120" s="28">
        <f>IFERROR(IF(E120&gt;1,1-(EXP((1/E120^2-G120^2)*F120)*((COS(G120/E120*F120*2)*(1-erfzR(1/E120*F120^0.5,G120*F120^0.5))-SIN(G120/E120*F120*2)*(-erfzI(1/E120*F120^0.5,G120*F120^0.5)))+(COS(G120/E120*F120*2)*(-erfzI(1/E120*F120^0.5,G120*F120^0.5))+SIN(G120/E120*F120*2)*(1-erfzR(1/E120*F120^0.5,G120*F120^0.5)))/E120/G120)),1-((1/E120+G120)*EXP((1/E120+G120)^2*F120)*ERFC((1/E120+G120)*F120^0.5)-(1/E120-G120)*EXP((1/E120-G120)^2*F120)*ERFC((1/E120-G120)*F120^0.5))/2/G120),1)</f>
        <v>0.76610953135933602</v>
      </c>
    </row>
    <row r="121" spans="1:8" x14ac:dyDescent="0.3">
      <c r="A121" t="s">
        <v>171</v>
      </c>
      <c r="B121">
        <v>6.3</v>
      </c>
      <c r="C121">
        <f t="shared" si="8"/>
        <v>5.9490999999999996</v>
      </c>
      <c r="D121" s="29">
        <f t="shared" si="9"/>
        <v>5.7308144598912287</v>
      </c>
      <c r="E121" s="4">
        <f t="shared" si="10"/>
        <v>0.38296500496143082</v>
      </c>
      <c r="F121" s="4">
        <f t="shared" si="11"/>
        <v>5.8151818243874207E-2</v>
      </c>
      <c r="G121" s="4">
        <f t="shared" si="12"/>
        <v>2.0511423780344655</v>
      </c>
      <c r="H121" s="28">
        <f>IFERROR(IF(E121&gt;1,1-(EXP((1/E121^2-G121^2)*F121)*((COS(G121/E121*F121*2)*(1-erfzR(1/E121*F121^0.5,G121*F121^0.5))-SIN(G121/E121*F121*2)*(-erfzI(1/E121*F121^0.5,G121*F121^0.5)))+(COS(G121/E121*F121*2)*(-erfzI(1/E121*F121^0.5,G121*F121^0.5))+SIN(G121/E121*F121*2)*(1-erfzR(1/E121*F121^0.5,G121*F121^0.5)))/E121/G121)),1-((1/E121+G121)*EXP((1/E121+G121)^2*F121)*ERFC((1/E121+G121)*F121^0.5)-(1/E121-G121)*EXP((1/E121-G121)^2*F121)*ERFC((1/E121-G121)*F121^0.5))/2/G121),1)</f>
        <v>0.66806978984693655</v>
      </c>
    </row>
    <row r="122" spans="1:8" x14ac:dyDescent="0.3">
      <c r="A122" t="s">
        <v>172</v>
      </c>
      <c r="B122">
        <v>6.23</v>
      </c>
      <c r="C122">
        <f t="shared" si="8"/>
        <v>5.8828100000000001</v>
      </c>
      <c r="D122" s="29">
        <f t="shared" si="9"/>
        <v>5.6909034655265147</v>
      </c>
      <c r="E122" s="4">
        <f t="shared" si="10"/>
        <v>0.36039610167166192</v>
      </c>
      <c r="F122" s="4">
        <f t="shared" si="11"/>
        <v>6.3749134489620066E-2</v>
      </c>
      <c r="G122" s="4">
        <f t="shared" si="12"/>
        <v>2.2190928104631604</v>
      </c>
      <c r="H122" s="28">
        <f>IFERROR(IF(E122&gt;1,1-(EXP((1/E122^2-G122^2)*F122)*((COS(G122/E122*F122*2)*(1-erfzR(1/E122*F122^0.5,G122*F122^0.5))-SIN(G122/E122*F122*2)*(-erfzI(1/E122*F122^0.5,G122*F122^0.5)))+(COS(G122/E122*F122*2)*(-erfzI(1/E122*F122^0.5,G122*F122^0.5))+SIN(G122/E122*F122*2)*(1-erfzR(1/E122*F122^0.5,G122*F122^0.5)))/E122/G122)),1-((1/E122+G122)*EXP((1/E122+G122)^2*F122)*ERFC((1/E122+G122)*F122^0.5)-(1/E122-G122)*EXP((1/E122-G122)^2*F122)*ERFC((1/E122-G122)*F122^0.5))/2/G122),1)</f>
        <v>0.69626935739688811</v>
      </c>
    </row>
    <row r="123" spans="1:8" x14ac:dyDescent="0.3">
      <c r="A123" t="s">
        <v>173</v>
      </c>
      <c r="B123">
        <v>6.29</v>
      </c>
      <c r="C123">
        <f t="shared" si="8"/>
        <v>5.9396299999999993</v>
      </c>
      <c r="D123" s="29">
        <f t="shared" si="9"/>
        <v>5.7251128892676988</v>
      </c>
      <c r="E123" s="4">
        <f t="shared" si="10"/>
        <v>0.37965634369420592</v>
      </c>
      <c r="F123" s="4">
        <f t="shared" si="11"/>
        <v>5.8920289095941193E-2</v>
      </c>
      <c r="G123" s="4">
        <f t="shared" si="12"/>
        <v>2.0745576683346312</v>
      </c>
      <c r="H123" s="28">
        <f>IFERROR(IF(E123&gt;1,1-(EXP((1/E123^2-G123^2)*F123)*((COS(G123/E123*F123*2)*(1-erfzR(1/E123*F123^0.5,G123*F123^0.5))-SIN(G123/E123*F123*2)*(-erfzI(1/E123*F123^0.5,G123*F123^0.5)))+(COS(G123/E123*F123*2)*(-erfzI(1/E123*F123^0.5,G123*F123^0.5))+SIN(G123/E123*F123*2)*(1-erfzR(1/E123*F123^0.5,G123*F123^0.5)))/E123/G123)),1-((1/E123+G123)*EXP((1/E123+G123)^2*F123)*ERFC((1/E123+G123)*F123^0.5)-(1/E123-G123)*EXP((1/E123-G123)^2*F123)*ERFC((1/E123-G123)*F123^0.5))/2/G123),1)</f>
        <v>0.67216781167694362</v>
      </c>
    </row>
    <row r="124" spans="1:8" x14ac:dyDescent="0.3">
      <c r="A124" t="s">
        <v>174</v>
      </c>
      <c r="B124">
        <v>6.07</v>
      </c>
      <c r="C124">
        <f t="shared" si="8"/>
        <v>5.7312899999999996</v>
      </c>
      <c r="D124" s="29">
        <f t="shared" si="9"/>
        <v>5.5996783355500241</v>
      </c>
      <c r="E124" s="4">
        <f t="shared" si="10"/>
        <v>0.31367883377761746</v>
      </c>
      <c r="F124" s="4">
        <f t="shared" si="11"/>
        <v>7.865012601305113E-2</v>
      </c>
      <c r="G124" s="4">
        <f t="shared" si="12"/>
        <v>2.6410613018167219</v>
      </c>
      <c r="H124" s="28">
        <f>IFERROR(IF(E124&gt;1,1-(EXP((1/E124^2-G124^2)*F124)*((COS(G124/E124*F124*2)*(1-erfzR(1/E124*F124^0.5,G124*F124^0.5))-SIN(G124/E124*F124*2)*(-erfzI(1/E124*F124^0.5,G124*F124^0.5)))+(COS(G124/E124*F124*2)*(-erfzI(1/E124*F124^0.5,G124*F124^0.5))+SIN(G124/E124*F124*2)*(1-erfzR(1/E124*F124^0.5,G124*F124^0.5)))/E124/G124)),1-((1/E124+G124)*EXP((1/E124+G124)^2*F124)*ERFC((1/E124+G124)*F124^0.5)-(1/E124-G124)*EXP((1/E124-G124)^2*F124)*ERFC((1/E124-G124)*F124^0.5))/2/G124),1)</f>
        <v>0.75580558089067018</v>
      </c>
    </row>
    <row r="125" spans="1:8" x14ac:dyDescent="0.3">
      <c r="A125" t="s">
        <v>175</v>
      </c>
      <c r="B125">
        <v>6.07</v>
      </c>
      <c r="C125">
        <f t="shared" si="8"/>
        <v>5.7312899999999996</v>
      </c>
      <c r="D125" s="29">
        <f t="shared" si="9"/>
        <v>5.5996783355500241</v>
      </c>
      <c r="E125" s="4">
        <f t="shared" si="10"/>
        <v>0.31367883377761746</v>
      </c>
      <c r="F125" s="4">
        <f t="shared" si="11"/>
        <v>7.865012601305113E-2</v>
      </c>
      <c r="G125" s="4">
        <f t="shared" si="12"/>
        <v>2.6410613018167219</v>
      </c>
      <c r="H125" s="28">
        <f>IFERROR(IF(E125&gt;1,1-(EXP((1/E125^2-G125^2)*F125)*((COS(G125/E125*F125*2)*(1-erfzR(1/E125*F125^0.5,G125*F125^0.5))-SIN(G125/E125*F125*2)*(-erfzI(1/E125*F125^0.5,G125*F125^0.5)))+(COS(G125/E125*F125*2)*(-erfzI(1/E125*F125^0.5,G125*F125^0.5))+SIN(G125/E125*F125*2)*(1-erfzR(1/E125*F125^0.5,G125*F125^0.5)))/E125/G125)),1-((1/E125+G125)*EXP((1/E125+G125)^2*F125)*ERFC((1/E125+G125)*F125^0.5)-(1/E125-G125)*EXP((1/E125-G125)^2*F125)*ERFC((1/E125-G125)*F125^0.5))/2/G125),1)</f>
        <v>0.75580558089067018</v>
      </c>
    </row>
    <row r="126" spans="1:8" x14ac:dyDescent="0.3">
      <c r="A126" t="s">
        <v>176</v>
      </c>
      <c r="B126">
        <v>6.36</v>
      </c>
      <c r="C126">
        <f t="shared" si="8"/>
        <v>6.0059199999999997</v>
      </c>
      <c r="D126" s="29">
        <f t="shared" si="9"/>
        <v>5.7650238836324128</v>
      </c>
      <c r="E126" s="4">
        <f t="shared" si="10"/>
        <v>0.40343137140521124</v>
      </c>
      <c r="F126" s="4">
        <f t="shared" si="11"/>
        <v>5.3746956249917162E-2</v>
      </c>
      <c r="G126" s="4">
        <f t="shared" si="12"/>
        <v>1.9145227847809412</v>
      </c>
      <c r="H126" s="28">
        <f>IFERROR(IF(E126&gt;1,1-(EXP((1/E126^2-G126^2)*F126)*((COS(G126/E126*F126*2)*(1-erfzR(1/E126*F126^0.5,G126*F126^0.5))-SIN(G126/E126*F126*2)*(-erfzI(1/E126*F126^0.5,G126*F126^0.5)))+(COS(G126/E126*F126*2)*(-erfzI(1/E126*F126^0.5,G126*F126^0.5))+SIN(G126/E126*F126*2)*(1-erfzR(1/E126*F126^0.5,G126*F126^0.5)))/E126/G126)),1-((1/E126+G126)*EXP((1/E126+G126)^2*F126)*ERFC((1/E126+G126)*F126^0.5)-(1/E126-G126)*EXP((1/E126-G126)^2*F126)*ERFC((1/E126-G126)*F126^0.5))/2/G126),1)</f>
        <v>0.64304822028708597</v>
      </c>
    </row>
    <row r="127" spans="1:8" x14ac:dyDescent="0.3">
      <c r="A127" t="s">
        <v>177</v>
      </c>
      <c r="B127">
        <v>6.13</v>
      </c>
      <c r="C127">
        <f t="shared" si="8"/>
        <v>5.7881099999999996</v>
      </c>
      <c r="D127" s="29">
        <f t="shared" si="9"/>
        <v>5.6338877592912082</v>
      </c>
      <c r="E127" s="4">
        <f t="shared" si="10"/>
        <v>0.33044241758966109</v>
      </c>
      <c r="F127" s="4">
        <f t="shared" si="11"/>
        <v>7.269256593398489E-2</v>
      </c>
      <c r="G127" s="4">
        <f t="shared" si="12"/>
        <v>2.4762710216579693</v>
      </c>
      <c r="H127" s="28">
        <f>IFERROR(IF(E127&gt;1,1-(EXP((1/E127^2-G127^2)*F127)*((COS(G127/E127*F127*2)*(1-erfzR(1/E127*F127^0.5,G127*F127^0.5))-SIN(G127/E127*F127*2)*(-erfzI(1/E127*F127^0.5,G127*F127^0.5)))+(COS(G127/E127*F127*2)*(-erfzI(1/E127*F127^0.5,G127*F127^0.5))+SIN(G127/E127*F127*2)*(1-erfzR(1/E127*F127^0.5,G127*F127^0.5)))/E127/G127)),1-((1/E127+G127)*EXP((1/E127+G127)^2*F127)*ERFC((1/E127+G127)*F127^0.5)-(1/E127-G127)*EXP((1/E127-G127)^2*F127)*ERFC((1/E127-G127)*F127^0.5))/2/G127),1)</f>
        <v>0.73435438990312751</v>
      </c>
    </row>
    <row r="128" spans="1:8" x14ac:dyDescent="0.3">
      <c r="A128" t="s">
        <v>178</v>
      </c>
      <c r="B128">
        <v>6.35</v>
      </c>
      <c r="C128">
        <f t="shared" si="8"/>
        <v>5.9964499999999994</v>
      </c>
      <c r="D128" s="29">
        <f t="shared" si="9"/>
        <v>5.759322313008882</v>
      </c>
      <c r="E128" s="4">
        <f t="shared" si="10"/>
        <v>0.39994588908892037</v>
      </c>
      <c r="F128" s="4">
        <f t="shared" si="11"/>
        <v>5.4457217261742664E-2</v>
      </c>
      <c r="G128" s="4">
        <f t="shared" si="12"/>
        <v>1.9368410028205092</v>
      </c>
      <c r="H128" s="28">
        <f>IFERROR(IF(E128&gt;1,1-(EXP((1/E128^2-G128^2)*F128)*((COS(G128/E128*F128*2)*(1-erfzR(1/E128*F128^0.5,G128*F128^0.5))-SIN(G128/E128*F128*2)*(-erfzI(1/E128*F128^0.5,G128*F128^0.5)))+(COS(G128/E128*F128*2)*(-erfzI(1/E128*F128^0.5,G128*F128^0.5))+SIN(G128/E128*F128*2)*(1-erfzR(1/E128*F128^0.5,G128*F128^0.5)))/E128/G128)),1-((1/E128+G128)*EXP((1/E128+G128)^2*F128)*ERFC((1/E128+G128)*F128^0.5)-(1/E128-G128)*EXP((1/E128-G128)^2*F128)*ERFC((1/E128-G128)*F128^0.5))/2/G128),1)</f>
        <v>0.64726698761092227</v>
      </c>
    </row>
    <row r="129" spans="1:8" x14ac:dyDescent="0.3">
      <c r="A129" t="s">
        <v>179</v>
      </c>
      <c r="B129">
        <v>6.04</v>
      </c>
      <c r="C129">
        <f t="shared" si="8"/>
        <v>5.7028799999999995</v>
      </c>
      <c r="D129" s="29">
        <f t="shared" si="9"/>
        <v>5.5825736236794326</v>
      </c>
      <c r="E129" s="4">
        <f t="shared" si="10"/>
        <v>0.30561870173154643</v>
      </c>
      <c r="F129" s="4">
        <f t="shared" si="11"/>
        <v>8.180957465053261E-2</v>
      </c>
      <c r="G129" s="4">
        <f t="shared" si="12"/>
        <v>2.7265852516393916</v>
      </c>
      <c r="H129" s="28">
        <f>IFERROR(IF(E129&gt;1,1-(EXP((1/E129^2-G129^2)*F129)*((COS(G129/E129*F129*2)*(1-erfzR(1/E129*F129^0.5,G129*F129^0.5))-SIN(G129/E129*F129*2)*(-erfzI(1/E129*F129^0.5,G129*F129^0.5)))+(COS(G129/E129*F129*2)*(-erfzI(1/E129*F129^0.5,G129*F129^0.5))+SIN(G129/E129*F129*2)*(1-erfzR(1/E129*F129^0.5,G129*F129^0.5)))/E129/G129)),1-((1/E129+G129)*EXP((1/E129+G129)^2*F129)*ERFC((1/E129+G129)*F129^0.5)-(1/E129-G129)*EXP((1/E129-G129)^2*F129)*ERFC((1/E129-G129)*F129^0.5))/2/G129),1)</f>
        <v>0.76610953135933602</v>
      </c>
    </row>
    <row r="130" spans="1:8" x14ac:dyDescent="0.3">
      <c r="A130" t="s">
        <v>180</v>
      </c>
      <c r="B130">
        <v>6.13</v>
      </c>
      <c r="C130">
        <f t="shared" si="8"/>
        <v>5.7881099999999996</v>
      </c>
      <c r="D130" s="29">
        <f t="shared" si="9"/>
        <v>5.6338877592912082</v>
      </c>
      <c r="E130" s="4">
        <f t="shared" si="10"/>
        <v>0.33044241758966109</v>
      </c>
      <c r="F130" s="4">
        <f t="shared" si="11"/>
        <v>7.269256593398489E-2</v>
      </c>
      <c r="G130" s="4">
        <f t="shared" si="12"/>
        <v>2.4762710216579693</v>
      </c>
      <c r="H130" s="28">
        <f>IFERROR(IF(E130&gt;1,1-(EXP((1/E130^2-G130^2)*F130)*((COS(G130/E130*F130*2)*(1-erfzR(1/E130*F130^0.5,G130*F130^0.5))-SIN(G130/E130*F130*2)*(-erfzI(1/E130*F130^0.5,G130*F130^0.5)))+(COS(G130/E130*F130*2)*(-erfzI(1/E130*F130^0.5,G130*F130^0.5))+SIN(G130/E130*F130*2)*(1-erfzR(1/E130*F130^0.5,G130*F130^0.5)))/E130/G130)),1-((1/E130+G130)*EXP((1/E130+G130)^2*F130)*ERFC((1/E130+G130)*F130^0.5)-(1/E130-G130)*EXP((1/E130-G130)^2*F130)*ERFC((1/E130-G130)*F130^0.5))/2/G130),1)</f>
        <v>0.73435438990312751</v>
      </c>
    </row>
    <row r="131" spans="1:8" x14ac:dyDescent="0.3">
      <c r="A131" t="s">
        <v>181</v>
      </c>
      <c r="B131">
        <v>6.13</v>
      </c>
      <c r="C131">
        <f t="shared" si="8"/>
        <v>5.7881099999999996</v>
      </c>
      <c r="D131" s="29">
        <f t="shared" si="9"/>
        <v>5.6338877592912082</v>
      </c>
      <c r="E131" s="4">
        <f t="shared" si="10"/>
        <v>0.33044241758966109</v>
      </c>
      <c r="F131" s="4">
        <f t="shared" si="11"/>
        <v>7.269256593398489E-2</v>
      </c>
      <c r="G131" s="4">
        <f t="shared" si="12"/>
        <v>2.4762710216579693</v>
      </c>
      <c r="H131" s="28">
        <f>IFERROR(IF(E131&gt;1,1-(EXP((1/E131^2-G131^2)*F131)*((COS(G131/E131*F131*2)*(1-erfzR(1/E131*F131^0.5,G131*F131^0.5))-SIN(G131/E131*F131*2)*(-erfzI(1/E131*F131^0.5,G131*F131^0.5)))+(COS(G131/E131*F131*2)*(-erfzI(1/E131*F131^0.5,G131*F131^0.5))+SIN(G131/E131*F131*2)*(1-erfzR(1/E131*F131^0.5,G131*F131^0.5)))/E131/G131)),1-((1/E131+G131)*EXP((1/E131+G131)^2*F131)*ERFC((1/E131+G131)*F131^0.5)-(1/E131-G131)*EXP((1/E131-G131)^2*F131)*ERFC((1/E131-G131)*F131^0.5))/2/G131),1)</f>
        <v>0.73435438990312751</v>
      </c>
    </row>
    <row r="132" spans="1:8" x14ac:dyDescent="0.3">
      <c r="A132" t="s">
        <v>182</v>
      </c>
      <c r="B132">
        <v>5.71</v>
      </c>
      <c r="C132">
        <f t="shared" si="8"/>
        <v>5.390369999999999</v>
      </c>
      <c r="D132" s="29">
        <f t="shared" si="9"/>
        <v>5.3944217931029215</v>
      </c>
      <c r="E132" s="4">
        <f t="shared" si="10"/>
        <v>0.22952064573380468</v>
      </c>
      <c r="F132" s="4">
        <f t="shared" si="11"/>
        <v>0.12616995995892488</v>
      </c>
      <c r="G132" s="4">
        <f t="shared" si="12"/>
        <v>3.8243598125084395</v>
      </c>
      <c r="H132" s="28">
        <f>IFERROR(IF(E132&gt;1,1-(EXP((1/E132^2-G132^2)*F132)*((COS(G132/E132*F132*2)*(1-erfzR(1/E132*F132^0.5,G132*F132^0.5))-SIN(G132/E132*F132*2)*(-erfzI(1/E132*F132^0.5,G132*F132^0.5)))+(COS(G132/E132*F132*2)*(-erfzI(1/E132*F132^0.5,G132*F132^0.5))+SIN(G132/E132*F132*2)*(1-erfzR(1/E132*F132^0.5,G132*F132^0.5)))/E132/G132)),1-((1/E132+G132)*EXP((1/E132+G132)^2*F132)*ERFC((1/E132+G132)*F132^0.5)-(1/E132-G132)*EXP((1/E132-G132)^2*F132)*ERFC((1/E132-G132)*F132^0.5))/2/G132),1)</f>
        <v>0.85985697113847892</v>
      </c>
    </row>
    <row r="133" spans="1:8" x14ac:dyDescent="0.3">
      <c r="A133" t="s">
        <v>183</v>
      </c>
      <c r="B133">
        <v>6.29</v>
      </c>
      <c r="C133">
        <f t="shared" si="8"/>
        <v>5.9396299999999993</v>
      </c>
      <c r="D133" s="29">
        <f t="shared" si="9"/>
        <v>5.7251128892676988</v>
      </c>
      <c r="E133" s="4">
        <f t="shared" si="10"/>
        <v>0.37965634369420592</v>
      </c>
      <c r="F133" s="4">
        <f t="shared" si="11"/>
        <v>5.8920289095941193E-2</v>
      </c>
      <c r="G133" s="4">
        <f t="shared" si="12"/>
        <v>2.0745576683346312</v>
      </c>
      <c r="H133" s="28">
        <f>IFERROR(IF(E133&gt;1,1-(EXP((1/E133^2-G133^2)*F133)*((COS(G133/E133*F133*2)*(1-erfzR(1/E133*F133^0.5,G133*F133^0.5))-SIN(G133/E133*F133*2)*(-erfzI(1/E133*F133^0.5,G133*F133^0.5)))+(COS(G133/E133*F133*2)*(-erfzI(1/E133*F133^0.5,G133*F133^0.5))+SIN(G133/E133*F133*2)*(1-erfzR(1/E133*F133^0.5,G133*F133^0.5)))/E133/G133)),1-((1/E133+G133)*EXP((1/E133+G133)^2*F133)*ERFC((1/E133+G133)*F133^0.5)-(1/E133-G133)*EXP((1/E133-G133)^2*F133)*ERFC((1/E133-G133)*F133^0.5))/2/G133),1)</f>
        <v>0.67216781167694362</v>
      </c>
    </row>
    <row r="134" spans="1:8" x14ac:dyDescent="0.3">
      <c r="A134" t="s">
        <v>184</v>
      </c>
      <c r="B134">
        <v>6.13</v>
      </c>
      <c r="C134">
        <f t="shared" si="8"/>
        <v>5.7881099999999996</v>
      </c>
      <c r="D134" s="29">
        <f t="shared" si="9"/>
        <v>5.6338877592912082</v>
      </c>
      <c r="E134" s="4">
        <f t="shared" si="10"/>
        <v>0.33044241758966109</v>
      </c>
      <c r="F134" s="4">
        <f t="shared" si="11"/>
        <v>7.269256593398489E-2</v>
      </c>
      <c r="G134" s="4">
        <f t="shared" si="12"/>
        <v>2.4762710216579693</v>
      </c>
      <c r="H134" s="28">
        <f>IFERROR(IF(E134&gt;1,1-(EXP((1/E134^2-G134^2)*F134)*((COS(G134/E134*F134*2)*(1-erfzR(1/E134*F134^0.5,G134*F134^0.5))-SIN(G134/E134*F134*2)*(-erfzI(1/E134*F134^0.5,G134*F134^0.5)))+(COS(G134/E134*F134*2)*(-erfzI(1/E134*F134^0.5,G134*F134^0.5))+SIN(G134/E134*F134*2)*(1-erfzR(1/E134*F134^0.5,G134*F134^0.5)))/E134/G134)),1-((1/E134+G134)*EXP((1/E134+G134)^2*F134)*ERFC((1/E134+G134)*F134^0.5)-(1/E134-G134)*EXP((1/E134-G134)^2*F134)*ERFC((1/E134-G134)*F134^0.5))/2/G134),1)</f>
        <v>0.73435438990312751</v>
      </c>
    </row>
    <row r="135" spans="1:8" x14ac:dyDescent="0.3">
      <c r="A135" t="s">
        <v>185</v>
      </c>
      <c r="B135">
        <v>6.39</v>
      </c>
      <c r="C135">
        <f t="shared" si="8"/>
        <v>6.0343299999999989</v>
      </c>
      <c r="D135" s="29">
        <f t="shared" si="9"/>
        <v>5.7821285955030044</v>
      </c>
      <c r="E135" s="4">
        <f t="shared" si="10"/>
        <v>0.41407113299908643</v>
      </c>
      <c r="F135" s="4">
        <f t="shared" si="11"/>
        <v>5.167127319670535E-2</v>
      </c>
      <c r="G135" s="4">
        <f t="shared" si="12"/>
        <v>1.8486193422937096</v>
      </c>
      <c r="H135" s="28">
        <f>IFERROR(IF(E135&gt;1,1-(EXP((1/E135^2-G135^2)*F135)*((COS(G135/E135*F135*2)*(1-erfzR(1/E135*F135^0.5,G135*F135^0.5))-SIN(G135/E135*F135*2)*(-erfzI(1/E135*F135^0.5,G135*F135^0.5)))+(COS(G135/E135*F135*2)*(-erfzI(1/E135*F135^0.5,G135*F135^0.5))+SIN(G135/E135*F135*2)*(1-erfzR(1/E135*F135^0.5,G135*F135^0.5)))/E135/G135)),1-((1/E135+G135)*EXP((1/E135+G135)^2*F135)*ERFC((1/E135+G135)*F135^0.5)-(1/E135-G135)*EXP((1/E135-G135)^2*F135)*ERFC((1/E135-G135)*F135^0.5))/2/G135),1)</f>
        <v>0.63028710615227568</v>
      </c>
    </row>
    <row r="136" spans="1:8" x14ac:dyDescent="0.3">
      <c r="A136" t="s">
        <v>186</v>
      </c>
      <c r="B136">
        <v>6.23</v>
      </c>
      <c r="C136">
        <f t="shared" si="8"/>
        <v>5.8828100000000001</v>
      </c>
      <c r="D136" s="29">
        <f t="shared" si="9"/>
        <v>5.6909034655265147</v>
      </c>
      <c r="E136" s="4">
        <f t="shared" si="10"/>
        <v>0.36039610167166192</v>
      </c>
      <c r="F136" s="4">
        <f t="shared" si="11"/>
        <v>6.3749134489620066E-2</v>
      </c>
      <c r="G136" s="4">
        <f t="shared" si="12"/>
        <v>2.2190928104631604</v>
      </c>
      <c r="H136" s="28">
        <f>IFERROR(IF(E136&gt;1,1-(EXP((1/E136^2-G136^2)*F136)*((COS(G136/E136*F136*2)*(1-erfzR(1/E136*F136^0.5,G136*F136^0.5))-SIN(G136/E136*F136*2)*(-erfzI(1/E136*F136^0.5,G136*F136^0.5)))+(COS(G136/E136*F136*2)*(-erfzI(1/E136*F136^0.5,G136*F136^0.5))+SIN(G136/E136*F136*2)*(1-erfzR(1/E136*F136^0.5,G136*F136^0.5)))/E136/G136)),1-((1/E136+G136)*EXP((1/E136+G136)^2*F136)*ERFC((1/E136+G136)*F136^0.5)-(1/E136-G136)*EXP((1/E136-G136)^2*F136)*ERFC((1/E136-G136)*F136^0.5))/2/G136),1)</f>
        <v>0.69626935739688811</v>
      </c>
    </row>
    <row r="137" spans="1:8" x14ac:dyDescent="0.3">
      <c r="A137" t="s">
        <v>187</v>
      </c>
      <c r="B137">
        <v>6.38</v>
      </c>
      <c r="C137">
        <f t="shared" si="8"/>
        <v>6.0248599999999994</v>
      </c>
      <c r="D137" s="29">
        <f t="shared" si="9"/>
        <v>5.7764270248794736</v>
      </c>
      <c r="E137" s="4">
        <f t="shared" si="10"/>
        <v>0.41049372748714635</v>
      </c>
      <c r="F137" s="4">
        <f t="shared" si="11"/>
        <v>5.2354104250660345E-2</v>
      </c>
      <c r="G137" s="4">
        <f t="shared" si="12"/>
        <v>1.8704137649135135</v>
      </c>
      <c r="H137" s="28">
        <f>IFERROR(IF(E137&gt;1,1-(EXP((1/E137^2-G137^2)*F137)*((COS(G137/E137*F137*2)*(1-erfzR(1/E137*F137^0.5,G137*F137^0.5))-SIN(G137/E137*F137*2)*(-erfzI(1/E137*F137^0.5,G137*F137^0.5)))+(COS(G137/E137*F137*2)*(-erfzI(1/E137*F137^0.5,G137*F137^0.5))+SIN(G137/E137*F137*2)*(1-erfzR(1/E137*F137^0.5,G137*F137^0.5)))/E137/G137)),1-((1/E137+G137)*EXP((1/E137+G137)^2*F137)*ERFC((1/E137+G137)*F137^0.5)-(1/E137-G137)*EXP((1/E137-G137)^2*F137)*ERFC((1/E137-G137)*F137^0.5))/2/G137),1)</f>
        <v>0.63455761604186622</v>
      </c>
    </row>
    <row r="138" spans="1:8" x14ac:dyDescent="0.3">
      <c r="A138" t="s">
        <v>188</v>
      </c>
      <c r="B138">
        <v>6.16</v>
      </c>
      <c r="C138">
        <f t="shared" si="8"/>
        <v>5.8165199999999997</v>
      </c>
      <c r="D138" s="29">
        <f t="shared" si="9"/>
        <v>5.6509924711617998</v>
      </c>
      <c r="E138" s="4">
        <f t="shared" si="10"/>
        <v>0.33915722955733685</v>
      </c>
      <c r="F138" s="4">
        <f t="shared" si="11"/>
        <v>6.9885212034685937E-2</v>
      </c>
      <c r="G138" s="4">
        <f t="shared" si="12"/>
        <v>2.3968893878514956</v>
      </c>
      <c r="H138" s="28">
        <f>IFERROR(IF(E138&gt;1,1-(EXP((1/E138^2-G138^2)*F138)*((COS(G138/E138*F138*2)*(1-erfzR(1/E138*F138^0.5,G138*F138^0.5))-SIN(G138/E138*F138*2)*(-erfzI(1/E138*F138^0.5,G138*F138^0.5)))+(COS(G138/E138*F138*2)*(-erfzI(1/E138*F138^0.5,G138*F138^0.5))+SIN(G138/E138*F138*2)*(1-erfzR(1/E138*F138^0.5,G138*F138^0.5)))/E138/G138)),1-((1/E138+G138)*EXP((1/E138+G138)^2*F138)*ERFC((1/E138+G138)*F138^0.5)-(1/E138-G138)*EXP((1/E138-G138)^2*F138)*ERFC((1/E138-G138)*F138^0.5))/2/G138),1)</f>
        <v>0.72322329474752656</v>
      </c>
    </row>
    <row r="139" spans="1:8" x14ac:dyDescent="0.3">
      <c r="A139" t="s">
        <v>189</v>
      </c>
      <c r="B139">
        <v>6.22</v>
      </c>
      <c r="C139">
        <f t="shared" si="8"/>
        <v>5.8733399999999989</v>
      </c>
      <c r="D139" s="29">
        <f t="shared" si="9"/>
        <v>5.685201894902983</v>
      </c>
      <c r="E139" s="4">
        <f t="shared" si="10"/>
        <v>0.35728242651332798</v>
      </c>
      <c r="F139" s="4">
        <f t="shared" si="11"/>
        <v>6.4591573353600717E-2</v>
      </c>
      <c r="G139" s="4">
        <f t="shared" si="12"/>
        <v>2.2438738228520965</v>
      </c>
      <c r="H139" s="28">
        <f>IFERROR(IF(E139&gt;1,1-(EXP((1/E139^2-G139^2)*F139)*((COS(G139/E139*F139*2)*(1-erfzR(1/E139*F139^0.5,G139*F139^0.5))-SIN(G139/E139*F139*2)*(-erfzI(1/E139*F139^0.5,G139*F139^0.5)))+(COS(G139/E139*F139*2)*(-erfzI(1/E139*F139^0.5,G139*F139^0.5))+SIN(G139/E139*F139*2)*(1-erfzR(1/E139*F139^0.5,G139*F139^0.5)))/E139/G139)),1-((1/E139+G139)*EXP((1/E139+G139)^2*F139)*ERFC((1/E139+G139)*F139^0.5)-(1/E139-G139)*EXP((1/E139-G139)^2*F139)*ERFC((1/E139-G139)*F139^0.5))/2/G139),1)</f>
        <v>0.70020014351690429</v>
      </c>
    </row>
    <row r="140" spans="1:8" x14ac:dyDescent="0.3">
      <c r="A140" t="s">
        <v>190</v>
      </c>
      <c r="B140">
        <v>5.81</v>
      </c>
      <c r="C140">
        <f t="shared" si="8"/>
        <v>5.4850699999999994</v>
      </c>
      <c r="D140" s="29">
        <f t="shared" si="9"/>
        <v>5.451437499338228</v>
      </c>
      <c r="E140" s="4">
        <f t="shared" si="10"/>
        <v>0.2503260525055962</v>
      </c>
      <c r="F140" s="4">
        <f t="shared" si="11"/>
        <v>0.11064715686712522</v>
      </c>
      <c r="G140" s="4">
        <f t="shared" si="12"/>
        <v>3.4588374967457431</v>
      </c>
      <c r="H140" s="28">
        <f>IFERROR(IF(E140&gt;1,1-(EXP((1/E140^2-G140^2)*F140)*((COS(G140/E140*F140*2)*(1-erfzR(1/E140*F140^0.5,G140*F140^0.5))-SIN(G140/E140*F140*2)*(-erfzI(1/E140*F140^0.5,G140*F140^0.5)))+(COS(G140/E140*F140*2)*(-erfzI(1/E140*F140^0.5,G140*F140^0.5))+SIN(G140/E140*F140*2)*(1-erfzR(1/E140*F140^0.5,G140*F140^0.5)))/E140/G140)),1-((1/E140+G140)*EXP((1/E140+G140)^2*F140)*ERFC((1/E140+G140)*F140^0.5)-(1/E140-G140)*EXP((1/E140-G140)^2*F140)*ERFC((1/E140-G140)*F140^0.5))/2/G140),1)</f>
        <v>0.8352533799458105</v>
      </c>
    </row>
    <row r="141" spans="1:8" x14ac:dyDescent="0.3">
      <c r="A141" t="s">
        <v>191</v>
      </c>
      <c r="B141">
        <v>6.65</v>
      </c>
      <c r="C141">
        <f t="shared" si="8"/>
        <v>6.2805499999999999</v>
      </c>
      <c r="D141" s="29">
        <f t="shared" si="9"/>
        <v>5.9303694317148015</v>
      </c>
      <c r="E141" s="4">
        <f t="shared" si="10"/>
        <v>0.51886469186912454</v>
      </c>
      <c r="F141" s="4">
        <f t="shared" si="11"/>
        <v>3.6728934237831433E-2</v>
      </c>
      <c r="G141" s="4">
        <f t="shared" si="12"/>
        <v>1.3368401975664934</v>
      </c>
      <c r="H141" s="28">
        <f>IFERROR(IF(E141&gt;1,1-(EXP((1/E141^2-G141^2)*F141)*((COS(G141/E141*F141*2)*(1-erfzR(1/E141*F141^0.5,G141*F141^0.5))-SIN(G141/E141*F141*2)*(-erfzI(1/E141*F141^0.5,G141*F141^0.5)))+(COS(G141/E141*F141*2)*(-erfzI(1/E141*F141^0.5,G141*F141^0.5))+SIN(G141/E141*F141*2)*(1-erfzR(1/E141*F141^0.5,G141*F141^0.5)))/E141/G141)),1-((1/E141+G141)*EXP((1/E141+G141)^2*F141)*ERFC((1/E141+G141)*F141^0.5)-(1/E141-G141)*EXP((1/E141-G141)^2*F141)*ERFC((1/E141-G141)*F141^0.5))/2/G141),1)</f>
        <v>0.51576111774108302</v>
      </c>
    </row>
    <row r="142" spans="1:8" x14ac:dyDescent="0.3">
      <c r="A142" t="s">
        <v>192</v>
      </c>
      <c r="B142">
        <v>6.64</v>
      </c>
      <c r="C142">
        <f t="shared" si="8"/>
        <v>6.2710799999999987</v>
      </c>
      <c r="D142" s="29">
        <f t="shared" si="9"/>
        <v>5.9246678610912697</v>
      </c>
      <c r="E142" s="4">
        <f t="shared" si="10"/>
        <v>0.51438191279877443</v>
      </c>
      <c r="F142" s="4">
        <f t="shared" si="11"/>
        <v>3.7214303676683672E-2</v>
      </c>
      <c r="G142" s="4">
        <f t="shared" si="12"/>
        <v>1.3547580425670724</v>
      </c>
      <c r="H142" s="28">
        <f>IFERROR(IF(E142&gt;1,1-(EXP((1/E142^2-G142^2)*F142)*((COS(G142/E142*F142*2)*(1-erfzR(1/E142*F142^0.5,G142*F142^0.5))-SIN(G142/E142*F142*2)*(-erfzI(1/E142*F142^0.5,G142*F142^0.5)))+(COS(G142/E142*F142*2)*(-erfzI(1/E142*F142^0.5,G142*F142^0.5))+SIN(G142/E142*F142*2)*(1-erfzR(1/E142*F142^0.5,G142*F142^0.5)))/E142/G142)),1-((1/E142+G142)*EXP((1/E142+G142)^2*F142)*ERFC((1/E142+G142)*F142^0.5)-(1/E142-G142)*EXP((1/E142-G142)^2*F142)*ERFC((1/E142-G142)*F142^0.5))/2/G142),1)</f>
        <v>0.52021117116610793</v>
      </c>
    </row>
    <row r="143" spans="1:8" x14ac:dyDescent="0.3">
      <c r="A143" t="s">
        <v>193</v>
      </c>
      <c r="B143">
        <v>6.71</v>
      </c>
      <c r="C143">
        <f t="shared" si="8"/>
        <v>6.3373699999999991</v>
      </c>
      <c r="D143" s="29">
        <f t="shared" si="9"/>
        <v>5.9645788554559847</v>
      </c>
      <c r="E143" s="4">
        <f t="shared" si="10"/>
        <v>0.54659379186770574</v>
      </c>
      <c r="F143" s="4">
        <f t="shared" si="11"/>
        <v>3.3946804781031334E-2</v>
      </c>
      <c r="G143" s="4">
        <f t="shared" si="12"/>
        <v>1.231910158274804</v>
      </c>
      <c r="H143" s="28">
        <f>IFERROR(IF(E143&gt;1,1-(EXP((1/E143^2-G143^2)*F143)*((COS(G143/E143*F143*2)*(1-erfzR(1/E143*F143^0.5,G143*F143^0.5))-SIN(G143/E143*F143*2)*(-erfzI(1/E143*F143^0.5,G143*F143^0.5)))+(COS(G143/E143*F143*2)*(-erfzI(1/E143*F143^0.5,G143*F143^0.5))+SIN(G143/E143*F143*2)*(1-erfzR(1/E143*F143^0.5,G143*F143^0.5)))/E143/G143)),1-((1/E143+G143)*EXP((1/E143+G143)^2*F143)*ERFC((1/E143+G143)*F143^0.5)-(1/E143-G143)*EXP((1/E143-G143)^2*F143)*ERFC((1/E143-G143)*F143^0.5))/2/G143),1)</f>
        <v>0.48914775935249366</v>
      </c>
    </row>
    <row r="144" spans="1:8" x14ac:dyDescent="0.3">
      <c r="A144" t="s">
        <v>194</v>
      </c>
      <c r="B144">
        <v>6.71</v>
      </c>
      <c r="C144">
        <f t="shared" si="8"/>
        <v>6.3373699999999991</v>
      </c>
      <c r="D144" s="29">
        <f t="shared" si="9"/>
        <v>5.9645788554559847</v>
      </c>
      <c r="E144" s="4">
        <f t="shared" si="10"/>
        <v>0.54659379186770574</v>
      </c>
      <c r="F144" s="4">
        <f t="shared" si="11"/>
        <v>3.3946804781031334E-2</v>
      </c>
      <c r="G144" s="4">
        <f t="shared" si="12"/>
        <v>1.231910158274804</v>
      </c>
      <c r="H144" s="28">
        <f>IFERROR(IF(E144&gt;1,1-(EXP((1/E144^2-G144^2)*F144)*((COS(G144/E144*F144*2)*(1-erfzR(1/E144*F144^0.5,G144*F144^0.5))-SIN(G144/E144*F144*2)*(-erfzI(1/E144*F144^0.5,G144*F144^0.5)))+(COS(G144/E144*F144*2)*(-erfzI(1/E144*F144^0.5,G144*F144^0.5))+SIN(G144/E144*F144*2)*(1-erfzR(1/E144*F144^0.5,G144*F144^0.5)))/E144/G144)),1-((1/E144+G144)*EXP((1/E144+G144)^2*F144)*ERFC((1/E144+G144)*F144^0.5)-(1/E144-G144)*EXP((1/E144-G144)^2*F144)*ERFC((1/E144-G144)*F144^0.5))/2/G144),1)</f>
        <v>0.48914775935249366</v>
      </c>
    </row>
    <row r="145" spans="1:8" x14ac:dyDescent="0.3">
      <c r="A145" t="s">
        <v>195</v>
      </c>
      <c r="B145">
        <v>6.48</v>
      </c>
      <c r="C145">
        <f t="shared" si="8"/>
        <v>6.1195599999999999</v>
      </c>
      <c r="D145" s="29">
        <f t="shared" si="9"/>
        <v>5.833442731114781</v>
      </c>
      <c r="E145" s="4">
        <f t="shared" si="10"/>
        <v>0.44770383967698463</v>
      </c>
      <c r="F145" s="4">
        <f t="shared" si="11"/>
        <v>4.5912931949463331E-2</v>
      </c>
      <c r="G145" s="4">
        <f t="shared" si="12"/>
        <v>1.6599507117198116</v>
      </c>
      <c r="H145" s="28">
        <f>IFERROR(IF(E145&gt;1,1-(EXP((1/E145^2-G145^2)*F145)*((COS(G145/E145*F145*2)*(1-erfzR(1/E145*F145^0.5,G145*F145^0.5))-SIN(G145/E145*F145*2)*(-erfzI(1/E145*F145^0.5,G145*F145^0.5)))+(COS(G145/E145*F145*2)*(-erfzI(1/E145*F145^0.5,G145*F145^0.5))+SIN(G145/E145*F145*2)*(1-erfzR(1/E145*F145^0.5,G145*F145^0.5)))/E145/G145)),1-((1/E145+G145)*EXP((1/E145+G145)^2*F145)*ERFC((1/E145+G145)*F145^0.5)-(1/E145-G145)*EXP((1/E145-G145)^2*F145)*ERFC((1/E145-G145)*F145^0.5))/2/G145),1)</f>
        <v>0.59122027583105075</v>
      </c>
    </row>
    <row r="146" spans="1:8" x14ac:dyDescent="0.3">
      <c r="A146" t="s">
        <v>196</v>
      </c>
      <c r="B146">
        <v>6.48</v>
      </c>
      <c r="C146">
        <f t="shared" si="8"/>
        <v>6.1195599999999999</v>
      </c>
      <c r="D146" s="29">
        <f t="shared" si="9"/>
        <v>5.833442731114781</v>
      </c>
      <c r="E146" s="4">
        <f t="shared" si="10"/>
        <v>0.44770383967698463</v>
      </c>
      <c r="F146" s="4">
        <f t="shared" si="11"/>
        <v>4.5912931949463331E-2</v>
      </c>
      <c r="G146" s="4">
        <f t="shared" si="12"/>
        <v>1.6599507117198116</v>
      </c>
      <c r="H146" s="28">
        <f>IFERROR(IF(E146&gt;1,1-(EXP((1/E146^2-G146^2)*F146)*((COS(G146/E146*F146*2)*(1-erfzR(1/E146*F146^0.5,G146*F146^0.5))-SIN(G146/E146*F146*2)*(-erfzI(1/E146*F146^0.5,G146*F146^0.5)))+(COS(G146/E146*F146*2)*(-erfzI(1/E146*F146^0.5,G146*F146^0.5))+SIN(G146/E146*F146*2)*(1-erfzR(1/E146*F146^0.5,G146*F146^0.5)))/E146/G146)),1-((1/E146+G146)*EXP((1/E146+G146)^2*F146)*ERFC((1/E146+G146)*F146^0.5)-(1/E146-G146)*EXP((1/E146-G146)^2*F146)*ERFC((1/E146-G146)*F146^0.5))/2/G146),1)</f>
        <v>0.59122027583105075</v>
      </c>
    </row>
    <row r="147" spans="1:8" x14ac:dyDescent="0.3">
      <c r="A147" t="s">
        <v>197</v>
      </c>
      <c r="B147">
        <v>6.76</v>
      </c>
      <c r="C147">
        <f t="shared" si="8"/>
        <v>6.3847199999999988</v>
      </c>
      <c r="D147" s="29">
        <f t="shared" si="9"/>
        <v>5.993086708573637</v>
      </c>
      <c r="E147" s="4">
        <f t="shared" si="10"/>
        <v>0.57083006861431407</v>
      </c>
      <c r="F147" s="4">
        <f t="shared" si="11"/>
        <v>3.1790038198802682E-2</v>
      </c>
      <c r="G147" s="4">
        <f t="shared" si="12"/>
        <v>1.1476456152596965</v>
      </c>
      <c r="H147" s="28">
        <f>IFERROR(IF(E147&gt;1,1-(EXP((1/E147^2-G147^2)*F147)*((COS(G147/E147*F147*2)*(1-erfzR(1/E147*F147^0.5,G147*F147^0.5))-SIN(G147/E147*F147*2)*(-erfzI(1/E147*F147^0.5,G147*F147^0.5)))+(COS(G147/E147*F147*2)*(-erfzI(1/E147*F147^0.5,G147*F147^0.5))+SIN(G147/E147*F147*2)*(1-erfzR(1/E147*F147^0.5,G147*F147^0.5)))/E147/G147)),1-((1/E147+G147)*EXP((1/E147+G147)^2*F147)*ERFC((1/E147+G147)*F147^0.5)-(1/E147-G147)*EXP((1/E147-G147)^2*F147)*ERFC((1/E147-G147)*F147^0.5))/2/G147),1)</f>
        <v>0.46715972370008707</v>
      </c>
    </row>
    <row r="148" spans="1:8" x14ac:dyDescent="0.3">
      <c r="A148" t="s">
        <v>198</v>
      </c>
      <c r="B148">
        <v>6.45</v>
      </c>
      <c r="C148">
        <f t="shared" si="8"/>
        <v>6.0911499999999998</v>
      </c>
      <c r="D148" s="29">
        <f t="shared" si="9"/>
        <v>5.8163380192441885</v>
      </c>
      <c r="E148" s="4">
        <f t="shared" si="10"/>
        <v>0.43619986912891828</v>
      </c>
      <c r="F148" s="4">
        <f t="shared" si="11"/>
        <v>4.7757297084573817E-2</v>
      </c>
      <c r="G148" s="4">
        <f t="shared" si="12"/>
        <v>1.7213811988296259</v>
      </c>
      <c r="H148" s="28">
        <f>IFERROR(IF(E148&gt;1,1-(EXP((1/E148^2-G148^2)*F148)*((COS(G148/E148*F148*2)*(1-erfzR(1/E148*F148^0.5,G148*F148^0.5))-SIN(G148/E148*F148*2)*(-erfzI(1/E148*F148^0.5,G148*F148^0.5)))+(COS(G148/E148*F148*2)*(-erfzI(1/E148*F148^0.5,G148*F148^0.5))+SIN(G148/E148*F148*2)*(1-erfzR(1/E148*F148^0.5,G148*F148^0.5)))/E148/G148)),1-((1/E148+G148)*EXP((1/E148+G148)^2*F148)*ERFC((1/E148+G148)*F148^0.5)-(1/E148-G148)*EXP((1/E148-G148)^2*F148)*ERFC((1/E148-G148)*F148^0.5))/2/G148),1)</f>
        <v>0.60435421344673301</v>
      </c>
    </row>
    <row r="149" spans="1:8" x14ac:dyDescent="0.3">
      <c r="A149" t="s">
        <v>199</v>
      </c>
      <c r="B149">
        <v>6.54</v>
      </c>
      <c r="C149">
        <f t="shared" si="8"/>
        <v>6.1763799999999991</v>
      </c>
      <c r="D149" s="29">
        <f t="shared" si="9"/>
        <v>5.8676521548559641</v>
      </c>
      <c r="E149" s="4">
        <f t="shared" si="10"/>
        <v>0.47162997058296519</v>
      </c>
      <c r="F149" s="4">
        <f t="shared" si="11"/>
        <v>4.2435136498129751E-2</v>
      </c>
      <c r="G149" s="4">
        <f t="shared" si="12"/>
        <v>1.5412308458752437</v>
      </c>
      <c r="H149" s="28">
        <f>IFERROR(IF(E149&gt;1,1-(EXP((1/E149^2-G149^2)*F149)*((COS(G149/E149*F149*2)*(1-erfzR(1/E149*F149^0.5,G149*F149^0.5))-SIN(G149/E149*F149*2)*(-erfzI(1/E149*F149^0.5,G149*F149^0.5)))+(COS(G149/E149*F149*2)*(-erfzI(1/E149*F149^0.5,G149*F149^0.5))+SIN(G149/E149*F149*2)*(1-erfzR(1/E149*F149^0.5,G149*F149^0.5)))/E149/G149)),1-((1/E149+G149)*EXP((1/E149+G149)^2*F149)*ERFC((1/E149+G149)*F149^0.5)-(1/E149-G149)*EXP((1/E149-G149)^2*F149)*ERFC((1/E149-G149)*F149^0.5))/2/G149),1)</f>
        <v>0.56471516786041676</v>
      </c>
    </row>
    <row r="150" spans="1:8" x14ac:dyDescent="0.3">
      <c r="A150" t="s">
        <v>200</v>
      </c>
      <c r="B150">
        <v>6.65</v>
      </c>
      <c r="C150">
        <f t="shared" si="8"/>
        <v>6.2805499999999999</v>
      </c>
      <c r="D150" s="29">
        <f t="shared" si="9"/>
        <v>5.9303694317148015</v>
      </c>
      <c r="E150" s="4">
        <f t="shared" si="10"/>
        <v>0.51886469186912454</v>
      </c>
      <c r="F150" s="4">
        <f t="shared" si="11"/>
        <v>3.6728934237831433E-2</v>
      </c>
      <c r="G150" s="4">
        <f t="shared" si="12"/>
        <v>1.3368401975664934</v>
      </c>
      <c r="H150" s="28">
        <f>IFERROR(IF(E150&gt;1,1-(EXP((1/E150^2-G150^2)*F150)*((COS(G150/E150*F150*2)*(1-erfzR(1/E150*F150^0.5,G150*F150^0.5))-SIN(G150/E150*F150*2)*(-erfzI(1/E150*F150^0.5,G150*F150^0.5)))+(COS(G150/E150*F150*2)*(-erfzI(1/E150*F150^0.5,G150*F150^0.5))+SIN(G150/E150*F150*2)*(1-erfzR(1/E150*F150^0.5,G150*F150^0.5)))/E150/G150)),1-((1/E150+G150)*EXP((1/E150+G150)^2*F150)*ERFC((1/E150+G150)*F150^0.5)-(1/E150-G150)*EXP((1/E150-G150)^2*F150)*ERFC((1/E150-G150)*F150^0.5))/2/G150),1)</f>
        <v>0.51576111774108302</v>
      </c>
    </row>
    <row r="151" spans="1:8" x14ac:dyDescent="0.3">
      <c r="A151" t="s">
        <v>201</v>
      </c>
      <c r="B151">
        <v>6.49</v>
      </c>
      <c r="C151">
        <f t="shared" si="8"/>
        <v>6.1290299999999993</v>
      </c>
      <c r="D151" s="29">
        <f t="shared" si="9"/>
        <v>5.8391443017383109</v>
      </c>
      <c r="E151" s="4">
        <f t="shared" si="10"/>
        <v>0.45160552702695189</v>
      </c>
      <c r="F151" s="4">
        <f t="shared" si="11"/>
        <v>4.5314110211188321E-2</v>
      </c>
      <c r="G151" s="4">
        <f t="shared" si="12"/>
        <v>1.6397864224026173</v>
      </c>
      <c r="H151" s="28">
        <f>IFERROR(IF(E151&gt;1,1-(EXP((1/E151^2-G151^2)*F151)*((COS(G151/E151*F151*2)*(1-erfzR(1/E151*F151^0.5,G151*F151^0.5))-SIN(G151/E151*F151*2)*(-erfzI(1/E151*F151^0.5,G151*F151^0.5)))+(COS(G151/E151*F151*2)*(-erfzI(1/E151*F151^0.5,G151*F151^0.5))+SIN(G151/E151*F151*2)*(1-erfzR(1/E151*F151^0.5,G151*F151^0.5)))/E151/G151)),1-((1/E151+G151)*EXP((1/E151+G151)^2*F151)*ERFC((1/E151+G151)*F151^0.5)-(1/E151-G151)*EXP((1/E151-G151)^2*F151)*ERFC((1/E151-G151)*F151^0.5))/2/G151),1)</f>
        <v>0.58682227825105615</v>
      </c>
    </row>
    <row r="152" spans="1:8" x14ac:dyDescent="0.3">
      <c r="A152" t="s">
        <v>202</v>
      </c>
      <c r="B152">
        <v>6.33</v>
      </c>
      <c r="C152">
        <f t="shared" si="8"/>
        <v>5.9775099999999997</v>
      </c>
      <c r="D152" s="29">
        <f t="shared" si="9"/>
        <v>5.7479191717618203</v>
      </c>
      <c r="E152" s="4">
        <f t="shared" si="10"/>
        <v>0.39306500372304048</v>
      </c>
      <c r="F152" s="4">
        <f t="shared" si="11"/>
        <v>5.590602141993873E-2</v>
      </c>
      <c r="G152" s="4">
        <f t="shared" si="12"/>
        <v>1.9820139713696689</v>
      </c>
      <c r="H152" s="28">
        <f>IFERROR(IF(E152&gt;1,1-(EXP((1/E152^2-G152^2)*F152)*((COS(G152/E152*F152*2)*(1-erfzR(1/E152*F152^0.5,G152*F152^0.5))-SIN(G152/E152*F152*2)*(-erfzI(1/E152*F152^0.5,G152*F152^0.5)))+(COS(G152/E152*F152*2)*(-erfzI(1/E152*F152^0.5,G152*F152^0.5))+SIN(G152/E152*F152*2)*(1-erfzR(1/E152*F152^0.5,G152*F152^0.5)))/E152/G152)),1-((1/E152+G152)*EXP((1/E152+G152)^2*F152)*ERFC((1/E152+G152)*F152^0.5)-(1/E152-G152)*EXP((1/E152-G152)^2*F152)*ERFC((1/E152-G152)*F152^0.5))/2/G152),1)</f>
        <v>0.65564820425030668</v>
      </c>
    </row>
    <row r="153" spans="1:8" x14ac:dyDescent="0.3">
      <c r="A153" t="s">
        <v>203</v>
      </c>
      <c r="B153">
        <v>6.46</v>
      </c>
      <c r="C153">
        <f t="shared" si="8"/>
        <v>6.1006199999999993</v>
      </c>
      <c r="D153" s="29">
        <f t="shared" si="9"/>
        <v>5.8220395898677193</v>
      </c>
      <c r="E153" s="4">
        <f t="shared" si="10"/>
        <v>0.44000130070177507</v>
      </c>
      <c r="F153" s="4">
        <f t="shared" si="11"/>
        <v>4.7134420120693951E-2</v>
      </c>
      <c r="G153" s="4">
        <f t="shared" si="12"/>
        <v>1.700746354823981</v>
      </c>
      <c r="H153" s="28">
        <f>IFERROR(IF(E153&gt;1,1-(EXP((1/E153^2-G153^2)*F153)*((COS(G153/E153*F153*2)*(1-erfzR(1/E153*F153^0.5,G153*F153^0.5))-SIN(G153/E153*F153*2)*(-erfzI(1/E153*F153^0.5,G153*F153^0.5)))+(COS(G153/E153*F153*2)*(-erfzI(1/E153*F153^0.5,G153*F153^0.5))+SIN(G153/E153*F153*2)*(1-erfzR(1/E153*F153^0.5,G153*F153^0.5)))/E153/G153)),1-((1/E153+G153)*EXP((1/E153+G153)^2*F153)*ERFC((1/E153+G153)*F153^0.5)-(1/E153-G153)*EXP((1/E153-G153)^2*F153)*ERFC((1/E153-G153)*F153^0.5))/2/G153),1)</f>
        <v>0.59998697087804076</v>
      </c>
    </row>
    <row r="154" spans="1:8" x14ac:dyDescent="0.3">
      <c r="A154" t="s">
        <v>204</v>
      </c>
      <c r="B154">
        <v>6.74</v>
      </c>
      <c r="C154">
        <f t="shared" si="8"/>
        <v>6.3657799999999991</v>
      </c>
      <c r="D154" s="29">
        <f t="shared" si="9"/>
        <v>5.9816835673265771</v>
      </c>
      <c r="E154" s="4">
        <f t="shared" si="10"/>
        <v>0.56100919941003036</v>
      </c>
      <c r="F154" s="4">
        <f t="shared" si="11"/>
        <v>3.2635794589737234E-2</v>
      </c>
      <c r="G154" s="4">
        <f t="shared" si="12"/>
        <v>1.1810212905419628</v>
      </c>
      <c r="H154" s="28">
        <f>IFERROR(IF(E154&gt;1,1-(EXP((1/E154^2-G154^2)*F154)*((COS(G154/E154*F154*2)*(1-erfzR(1/E154*F154^0.5,G154*F154^0.5))-SIN(G154/E154*F154*2)*(-erfzI(1/E154*F154^0.5,G154*F154^0.5)))+(COS(G154/E154*F154*2)*(-erfzI(1/E154*F154^0.5,G154*F154^0.5))+SIN(G154/E154*F154*2)*(1-erfzR(1/E154*F154^0.5,G154*F154^0.5)))/E154/G154)),1-((1/E154+G154)*EXP((1/E154+G154)^2*F154)*ERFC((1/E154+G154)*F154^0.5)-(1/E154-G154)*EXP((1/E154-G154)^2*F154)*ERFC((1/E154-G154)*F154^0.5))/2/G154),1)</f>
        <v>0.47592818610825816</v>
      </c>
    </row>
    <row r="155" spans="1:8" x14ac:dyDescent="0.3">
      <c r="A155" t="s">
        <v>205</v>
      </c>
      <c r="B155">
        <v>6.58</v>
      </c>
      <c r="C155">
        <f t="shared" si="8"/>
        <v>6.2142599999999995</v>
      </c>
      <c r="D155" s="29">
        <f t="shared" si="9"/>
        <v>5.8904584373500866</v>
      </c>
      <c r="E155" s="4">
        <f t="shared" si="10"/>
        <v>0.48828694481766904</v>
      </c>
      <c r="F155" s="4">
        <f t="shared" si="11"/>
        <v>4.0264222841124693E-2</v>
      </c>
      <c r="G155" s="4">
        <f t="shared" si="12"/>
        <v>1.4650017238921387</v>
      </c>
      <c r="H155" s="28">
        <f>IFERROR(IF(E155&gt;1,1-(EXP((1/E155^2-G155^2)*F155)*((COS(G155/E155*F155*2)*(1-erfzR(1/E155*F155^0.5,G155*F155^0.5))-SIN(G155/E155*F155*2)*(-erfzI(1/E155*F155^0.5,G155*F155^0.5)))+(COS(G155/E155*F155*2)*(-erfzI(1/E155*F155^0.5,G155*F155^0.5))+SIN(G155/E155*F155*2)*(1-erfzR(1/E155*F155^0.5,G155*F155^0.5)))/E155/G155)),1-((1/E155+G155)*EXP((1/E155+G155)^2*F155)*ERFC((1/E155+G155)*F155^0.5)-(1/E155-G155)*EXP((1/E155-G155)^2*F155)*ERFC((1/E155-G155)*F155^0.5))/2/G155),1)</f>
        <v>0.54693331608289819</v>
      </c>
    </row>
    <row r="156" spans="1:8" x14ac:dyDescent="0.3">
      <c r="A156" t="s">
        <v>206</v>
      </c>
      <c r="B156">
        <v>6.79</v>
      </c>
      <c r="C156">
        <f t="shared" si="8"/>
        <v>6.4131299999999998</v>
      </c>
      <c r="D156" s="29">
        <f t="shared" si="9"/>
        <v>6.0101914204442295</v>
      </c>
      <c r="E156" s="4">
        <f t="shared" si="10"/>
        <v>0.58588466345040047</v>
      </c>
      <c r="F156" s="4">
        <f t="shared" si="11"/>
        <v>3.0562321353901054E-2</v>
      </c>
      <c r="G156" s="4">
        <f t="shared" si="12"/>
        <v>1.0983696590164087</v>
      </c>
      <c r="H156" s="28">
        <f>IFERROR(IF(E156&gt;1,1-(EXP((1/E156^2-G156^2)*F156)*((COS(G156/E156*F156*2)*(1-erfzR(1/E156*F156^0.5,G156*F156^0.5))-SIN(G156/E156*F156*2)*(-erfzI(1/E156*F156^0.5,G156*F156^0.5)))+(COS(G156/E156*F156*2)*(-erfzI(1/E156*F156^0.5,G156*F156^0.5))+SIN(G156/E156*F156*2)*(1-erfzR(1/E156*F156^0.5,G156*F156^0.5)))/E156/G156)),1-((1/E156+G156)*EXP((1/E156+G156)^2*F156)*ERFC((1/E156+G156)*F156^0.5)-(1/E156-G156)*EXP((1/E156-G156)^2*F156)*ERFC((1/E156-G156)*F156^0.5))/2/G156),1)</f>
        <v>0.45408678840388694</v>
      </c>
    </row>
    <row r="157" spans="1:8" x14ac:dyDescent="0.3">
      <c r="A157" t="s">
        <v>207</v>
      </c>
      <c r="B157">
        <v>6.64</v>
      </c>
      <c r="C157">
        <f t="shared" si="8"/>
        <v>6.2710799999999987</v>
      </c>
      <c r="D157" s="29">
        <f t="shared" si="9"/>
        <v>5.9246678610912697</v>
      </c>
      <c r="E157" s="4">
        <f t="shared" si="10"/>
        <v>0.51438191279877443</v>
      </c>
      <c r="F157" s="4">
        <f t="shared" si="11"/>
        <v>3.7214303676683672E-2</v>
      </c>
      <c r="G157" s="4">
        <f t="shared" si="12"/>
        <v>1.3547580425670724</v>
      </c>
      <c r="H157" s="28">
        <f>IFERROR(IF(E157&gt;1,1-(EXP((1/E157^2-G157^2)*F157)*((COS(G157/E157*F157*2)*(1-erfzR(1/E157*F157^0.5,G157*F157^0.5))-SIN(G157/E157*F157*2)*(-erfzI(1/E157*F157^0.5,G157*F157^0.5)))+(COS(G157/E157*F157*2)*(-erfzI(1/E157*F157^0.5,G157*F157^0.5))+SIN(G157/E157*F157*2)*(1-erfzR(1/E157*F157^0.5,G157*F157^0.5)))/E157/G157)),1-((1/E157+G157)*EXP((1/E157+G157)^2*F157)*ERFC((1/E157+G157)*F157^0.5)-(1/E157-G157)*EXP((1/E157-G157)^2*F157)*ERFC((1/E157-G157)*F157^0.5))/2/G157),1)</f>
        <v>0.52021117116610793</v>
      </c>
    </row>
    <row r="158" spans="1:8" x14ac:dyDescent="0.3">
      <c r="A158" t="s">
        <v>208</v>
      </c>
      <c r="B158">
        <v>6.64</v>
      </c>
      <c r="C158">
        <f t="shared" si="8"/>
        <v>6.2710799999999987</v>
      </c>
      <c r="D158" s="29">
        <f t="shared" si="9"/>
        <v>5.9246678610912697</v>
      </c>
      <c r="E158" s="4">
        <f t="shared" si="10"/>
        <v>0.51438191279877443</v>
      </c>
      <c r="F158" s="4">
        <f t="shared" si="11"/>
        <v>3.7214303676683672E-2</v>
      </c>
      <c r="G158" s="4">
        <f t="shared" si="12"/>
        <v>1.3547580425670724</v>
      </c>
      <c r="H158" s="28">
        <f>IFERROR(IF(E158&gt;1,1-(EXP((1/E158^2-G158^2)*F158)*((COS(G158/E158*F158*2)*(1-erfzR(1/E158*F158^0.5,G158*F158^0.5))-SIN(G158/E158*F158*2)*(-erfzI(1/E158*F158^0.5,G158*F158^0.5)))+(COS(G158/E158*F158*2)*(-erfzI(1/E158*F158^0.5,G158*F158^0.5))+SIN(G158/E158*F158*2)*(1-erfzR(1/E158*F158^0.5,G158*F158^0.5)))/E158/G158)),1-((1/E158+G158)*EXP((1/E158+G158)^2*F158)*ERFC((1/E158+G158)*F158^0.5)-(1/E158-G158)*EXP((1/E158-G158)^2*F158)*ERFC((1/E158-G158)*F158^0.5))/2/G158),1)</f>
        <v>0.52021117116610793</v>
      </c>
    </row>
    <row r="159" spans="1:8" x14ac:dyDescent="0.3">
      <c r="A159" t="s">
        <v>209</v>
      </c>
      <c r="B159">
        <v>6.74</v>
      </c>
      <c r="C159">
        <f t="shared" si="8"/>
        <v>6.3657799999999991</v>
      </c>
      <c r="D159" s="29">
        <f t="shared" si="9"/>
        <v>5.9816835673265771</v>
      </c>
      <c r="E159" s="4">
        <f t="shared" si="10"/>
        <v>0.56100919941003036</v>
      </c>
      <c r="F159" s="4">
        <f t="shared" si="11"/>
        <v>3.2635794589737234E-2</v>
      </c>
      <c r="G159" s="4">
        <f t="shared" si="12"/>
        <v>1.1810212905419628</v>
      </c>
      <c r="H159" s="28">
        <f>IFERROR(IF(E159&gt;1,1-(EXP((1/E159^2-G159^2)*F159)*((COS(G159/E159*F159*2)*(1-erfzR(1/E159*F159^0.5,G159*F159^0.5))-SIN(G159/E159*F159*2)*(-erfzI(1/E159*F159^0.5,G159*F159^0.5)))+(COS(G159/E159*F159*2)*(-erfzI(1/E159*F159^0.5,G159*F159^0.5))+SIN(G159/E159*F159*2)*(1-erfzR(1/E159*F159^0.5,G159*F159^0.5)))/E159/G159)),1-((1/E159+G159)*EXP((1/E159+G159)^2*F159)*ERFC((1/E159+G159)*F159^0.5)-(1/E159-G159)*EXP((1/E159-G159)^2*F159)*ERFC((1/E159-G159)*F159^0.5))/2/G159),1)</f>
        <v>0.47592818610825816</v>
      </c>
    </row>
    <row r="160" spans="1:8" x14ac:dyDescent="0.3">
      <c r="A160" t="s">
        <v>210</v>
      </c>
      <c r="B160">
        <v>6.73</v>
      </c>
      <c r="C160">
        <f t="shared" si="8"/>
        <v>6.3563099999999997</v>
      </c>
      <c r="D160" s="29">
        <f t="shared" si="9"/>
        <v>5.9759819967030463</v>
      </c>
      <c r="E160" s="4">
        <f t="shared" si="10"/>
        <v>0.55616230900334518</v>
      </c>
      <c r="F160" s="4">
        <f t="shared" si="11"/>
        <v>3.3067073570062222E-2</v>
      </c>
      <c r="G160" s="4">
        <f t="shared" si="12"/>
        <v>1.1978723393813013</v>
      </c>
      <c r="H160" s="28">
        <f>IFERROR(IF(E160&gt;1,1-(EXP((1/E160^2-G160^2)*F160)*((COS(G160/E160*F160*2)*(1-erfzR(1/E160*F160^0.5,G160*F160^0.5))-SIN(G160/E160*F160*2)*(-erfzI(1/E160*F160^0.5,G160*F160^0.5)))+(COS(G160/E160*F160*2)*(-erfzI(1/E160*F160^0.5,G160*F160^0.5))+SIN(G160/E160*F160*2)*(1-erfzR(1/E160*F160^0.5,G160*F160^0.5)))/E160/G160)),1-((1/E160+G160)*EXP((1/E160+G160)^2*F160)*ERFC((1/E160+G160)*F160^0.5)-(1/E160-G160)*EXP((1/E160-G160)^2*F160)*ERFC((1/E160-G160)*F160^0.5))/2/G160),1)</f>
        <v>0.48032645012152531</v>
      </c>
    </row>
    <row r="161" spans="1:8" x14ac:dyDescent="0.3">
      <c r="A161" t="s">
        <v>211</v>
      </c>
      <c r="B161">
        <v>6.51</v>
      </c>
      <c r="C161">
        <f t="shared" si="8"/>
        <v>6.147969999999999</v>
      </c>
      <c r="D161" s="29">
        <f t="shared" si="9"/>
        <v>5.8505474429853717</v>
      </c>
      <c r="E161" s="4">
        <f t="shared" si="10"/>
        <v>0.45951120632334652</v>
      </c>
      <c r="F161" s="4">
        <f t="shared" si="11"/>
        <v>4.4139795358665017E-2</v>
      </c>
      <c r="G161" s="4">
        <f t="shared" si="12"/>
        <v>1.5999162141478795</v>
      </c>
      <c r="H161" s="28">
        <f>IFERROR(IF(E161&gt;1,1-(EXP((1/E161^2-G161^2)*F161)*((COS(G161/E161*F161*2)*(1-erfzR(1/E161*F161^0.5,G161*F161^0.5))-SIN(G161/E161*F161*2)*(-erfzI(1/E161*F161^0.5,G161*F161^0.5)))+(COS(G161/E161*F161*2)*(-erfzI(1/E161*F161^0.5,G161*F161^0.5))+SIN(G161/E161*F161*2)*(1-erfzR(1/E161*F161^0.5,G161*F161^0.5)))/E161/G161)),1-((1/E161+G161)*EXP((1/E161+G161)^2*F161)*ERFC((1/E161+G161)*F161^0.5)-(1/E161-G161)*EXP((1/E161-G161)^2*F161)*ERFC((1/E161-G161)*F161^0.5))/2/G161),1)</f>
        <v>0.57800064591618272</v>
      </c>
    </row>
    <row r="162" spans="1:8" x14ac:dyDescent="0.3">
      <c r="A162" t="s">
        <v>212</v>
      </c>
      <c r="B162">
        <v>6.89</v>
      </c>
      <c r="C162">
        <f t="shared" si="8"/>
        <v>6.5078299999999993</v>
      </c>
      <c r="D162" s="29">
        <f t="shared" si="9"/>
        <v>6.067207126679536</v>
      </c>
      <c r="E162" s="4">
        <f t="shared" si="10"/>
        <v>0.63899347510204052</v>
      </c>
      <c r="F162" s="4">
        <f t="shared" si="11"/>
        <v>2.68022116054367E-2</v>
      </c>
      <c r="G162" s="4">
        <f t="shared" si="12"/>
        <v>0.94028845159992769</v>
      </c>
      <c r="H162" s="28">
        <f>IFERROR(IF(E162&gt;1,1-(EXP((1/E162^2-G162^2)*F162)*((COS(G162/E162*F162*2)*(1-erfzR(1/E162*F162^0.5,G162*F162^0.5))-SIN(G162/E162*F162*2)*(-erfzI(1/E162*F162^0.5,G162*F162^0.5)))+(COS(G162/E162*F162*2)*(-erfzI(1/E162*F162^0.5,G162*F162^0.5))+SIN(G162/E162*F162*2)*(1-erfzR(1/E162*F162^0.5,G162*F162^0.5)))/E162/G162)),1-((1/E162+G162)*EXP((1/E162+G162)^2*F162)*ERFC((1/E162+G162)*F162^0.5)-(1/E162-G162)*EXP((1/E162-G162)^2*F162)*ERFC((1/E162-G162)*F162^0.5))/2/G162),1)</f>
        <v>0.41139691014000113</v>
      </c>
    </row>
    <row r="163" spans="1:8" x14ac:dyDescent="0.3">
      <c r="A163" t="s">
        <v>213</v>
      </c>
      <c r="B163">
        <v>6.95</v>
      </c>
      <c r="C163">
        <f t="shared" si="8"/>
        <v>6.5646499999999994</v>
      </c>
      <c r="D163" s="29">
        <f t="shared" si="9"/>
        <v>6.1014165504207192</v>
      </c>
      <c r="E163" s="4">
        <f t="shared" si="10"/>
        <v>0.67314248205357929</v>
      </c>
      <c r="F163" s="4">
        <f t="shared" si="11"/>
        <v>2.4772007790318393E-2</v>
      </c>
      <c r="G163" s="4">
        <f t="shared" si="12"/>
        <v>0.84932173737765326</v>
      </c>
      <c r="H163" s="28">
        <f>IFERROR(IF(E163&gt;1,1-(EXP((1/E163^2-G163^2)*F163)*((COS(G163/E163*F163*2)*(1-erfzR(1/E163*F163^0.5,G163*F163^0.5))-SIN(G163/E163*F163*2)*(-erfzI(1/E163*F163^0.5,G163*F163^0.5)))+(COS(G163/E163*F163*2)*(-erfzI(1/E163*F163^0.5,G163*F163^0.5))+SIN(G163/E163*F163*2)*(1-erfzR(1/E163*F163^0.5,G163*F163^0.5)))/E163/G163)),1-((1/E163+G163)*EXP((1/E163+G163)^2*F163)*ERFC((1/E163+G163)*F163^0.5)-(1/E163-G163)*EXP((1/E163-G163)^2*F163)*ERFC((1/E163-G163)*F163^0.5))/2/G163),1)</f>
        <v>0.38660340067936849</v>
      </c>
    </row>
    <row r="164" spans="1:8" x14ac:dyDescent="0.3">
      <c r="A164" t="s">
        <v>214</v>
      </c>
      <c r="B164">
        <v>6.74</v>
      </c>
      <c r="C164">
        <f t="shared" si="8"/>
        <v>6.3657799999999991</v>
      </c>
      <c r="D164" s="29">
        <f t="shared" si="9"/>
        <v>5.9816835673265771</v>
      </c>
      <c r="E164" s="4">
        <f t="shared" si="10"/>
        <v>0.56100919941003036</v>
      </c>
      <c r="F164" s="4">
        <f t="shared" si="11"/>
        <v>3.2635794589737234E-2</v>
      </c>
      <c r="G164" s="4">
        <f t="shared" si="12"/>
        <v>1.1810212905419628</v>
      </c>
      <c r="H164" s="28">
        <f>IFERROR(IF(E164&gt;1,1-(EXP((1/E164^2-G164^2)*F164)*((COS(G164/E164*F164*2)*(1-erfzR(1/E164*F164^0.5,G164*F164^0.5))-SIN(G164/E164*F164*2)*(-erfzI(1/E164*F164^0.5,G164*F164^0.5)))+(COS(G164/E164*F164*2)*(-erfzI(1/E164*F164^0.5,G164*F164^0.5))+SIN(G164/E164*F164*2)*(1-erfzR(1/E164*F164^0.5,G164*F164^0.5)))/E164/G164)),1-((1/E164+G164)*EXP((1/E164+G164)^2*F164)*ERFC((1/E164+G164)*F164^0.5)-(1/E164-G164)*EXP((1/E164-G164)^2*F164)*ERFC((1/E164-G164)*F164^0.5))/2/G164),1)</f>
        <v>0.47592818610825816</v>
      </c>
    </row>
    <row r="165" spans="1:8" x14ac:dyDescent="0.3">
      <c r="A165" t="s">
        <v>215</v>
      </c>
      <c r="B165">
        <v>6.73</v>
      </c>
      <c r="C165">
        <f t="shared" si="8"/>
        <v>6.3563099999999997</v>
      </c>
      <c r="D165" s="29">
        <f t="shared" si="9"/>
        <v>5.9759819967030463</v>
      </c>
      <c r="E165" s="4">
        <f t="shared" si="10"/>
        <v>0.55616230900334518</v>
      </c>
      <c r="F165" s="4">
        <f t="shared" si="11"/>
        <v>3.3067073570062222E-2</v>
      </c>
      <c r="G165" s="4">
        <f t="shared" si="12"/>
        <v>1.1978723393813013</v>
      </c>
      <c r="H165" s="28">
        <f>IFERROR(IF(E165&gt;1,1-(EXP((1/E165^2-G165^2)*F165)*((COS(G165/E165*F165*2)*(1-erfzR(1/E165*F165^0.5,G165*F165^0.5))-SIN(G165/E165*F165*2)*(-erfzI(1/E165*F165^0.5,G165*F165^0.5)))+(COS(G165/E165*F165*2)*(-erfzI(1/E165*F165^0.5,G165*F165^0.5))+SIN(G165/E165*F165*2)*(1-erfzR(1/E165*F165^0.5,G165*F165^0.5)))/E165/G165)),1-((1/E165+G165)*EXP((1/E165+G165)^2*F165)*ERFC((1/E165+G165)*F165^0.5)-(1/E165-G165)*EXP((1/E165-G165)^2*F165)*ERFC((1/E165-G165)*F165^0.5))/2/G165),1)</f>
        <v>0.48032645012152531</v>
      </c>
    </row>
    <row r="166" spans="1:8" x14ac:dyDescent="0.3">
      <c r="A166" t="s">
        <v>216</v>
      </c>
      <c r="B166">
        <v>6.8</v>
      </c>
      <c r="C166">
        <f t="shared" ref="C166:C229" si="13">B166*0.947-0.017</f>
        <v>6.4225999999999992</v>
      </c>
      <c r="D166" s="29">
        <f t="shared" ref="D166:D229" si="14">B166*$B$30+$B$31</f>
        <v>6.0158929910677603</v>
      </c>
      <c r="E166" s="4">
        <f t="shared" ref="E166:E229" si="15">10^C166*($C$8^2-$C$7^2)/10^D166/$C$8^2</f>
        <v>0.59099058074959776</v>
      </c>
      <c r="F166" s="4">
        <f t="shared" ref="F166:F229" si="16">$B$29*$C$9*86400/10^D166/$C$8^2</f>
        <v>3.01637107311029E-2</v>
      </c>
      <c r="G166" s="4">
        <f t="shared" ref="G166:G229" si="17">IF(E166&gt;1,(1/E166-1/E166^2)^0.5,(1/E166^2-1/E166)^0.5)</f>
        <v>1.0821465911423656</v>
      </c>
      <c r="H166" s="28">
        <f>IFERROR(IF(E166&gt;1,1-(EXP((1/E166^2-G166^2)*F166)*((COS(G166/E166*F166*2)*(1-erfzR(1/E166*F166^0.5,G166*F166^0.5))-SIN(G166/E166*F166*2)*(-erfzI(1/E166*F166^0.5,G166*F166^0.5)))+(COS(G166/E166*F166*2)*(-erfzI(1/E166*F166^0.5,G166*F166^0.5))+SIN(G166/E166*F166*2)*(1-erfzR(1/E166*F166^0.5,G166*F166^0.5)))/E166/G166)),1-((1/E166+G166)*EXP((1/E166+G166)^2*F166)*ERFC((1/E166+G166)*F166^0.5)-(1/E166-G166)*EXP((1/E166-G166)^2*F166)*ERFC((1/E166-G166)*F166^0.5))/2/G166),1)</f>
        <v>0.44975290642501864</v>
      </c>
    </row>
    <row r="167" spans="1:8" x14ac:dyDescent="0.3">
      <c r="A167" t="s">
        <v>217</v>
      </c>
      <c r="B167">
        <v>6.58</v>
      </c>
      <c r="C167">
        <f t="shared" si="13"/>
        <v>6.2142599999999995</v>
      </c>
      <c r="D167" s="29">
        <f t="shared" si="14"/>
        <v>5.8904584373500866</v>
      </c>
      <c r="E167" s="4">
        <f t="shared" si="15"/>
        <v>0.48828694481766904</v>
      </c>
      <c r="F167" s="4">
        <f t="shared" si="16"/>
        <v>4.0264222841124693E-2</v>
      </c>
      <c r="G167" s="4">
        <f t="shared" si="17"/>
        <v>1.4650017238921387</v>
      </c>
      <c r="H167" s="28">
        <f>IFERROR(IF(E167&gt;1,1-(EXP((1/E167^2-G167^2)*F167)*((COS(G167/E167*F167*2)*(1-erfzR(1/E167*F167^0.5,G167*F167^0.5))-SIN(G167/E167*F167*2)*(-erfzI(1/E167*F167^0.5,G167*F167^0.5)))+(COS(G167/E167*F167*2)*(-erfzI(1/E167*F167^0.5,G167*F167^0.5))+SIN(G167/E167*F167*2)*(1-erfzR(1/E167*F167^0.5,G167*F167^0.5)))/E167/G167)),1-((1/E167+G167)*EXP((1/E167+G167)^2*F167)*ERFC((1/E167+G167)*F167^0.5)-(1/E167-G167)*EXP((1/E167-G167)^2*F167)*ERFC((1/E167-G167)*F167^0.5))/2/G167),1)</f>
        <v>0.54693331608289819</v>
      </c>
    </row>
    <row r="168" spans="1:8" x14ac:dyDescent="0.3">
      <c r="A168" t="s">
        <v>218</v>
      </c>
      <c r="B168">
        <v>6.58</v>
      </c>
      <c r="C168">
        <f t="shared" si="13"/>
        <v>6.2142599999999995</v>
      </c>
      <c r="D168" s="29">
        <f t="shared" si="14"/>
        <v>5.8904584373500866</v>
      </c>
      <c r="E168" s="4">
        <f t="shared" si="15"/>
        <v>0.48828694481766904</v>
      </c>
      <c r="F168" s="4">
        <f t="shared" si="16"/>
        <v>4.0264222841124693E-2</v>
      </c>
      <c r="G168" s="4">
        <f t="shared" si="17"/>
        <v>1.4650017238921387</v>
      </c>
      <c r="H168" s="28">
        <f>IFERROR(IF(E168&gt;1,1-(EXP((1/E168^2-G168^2)*F168)*((COS(G168/E168*F168*2)*(1-erfzR(1/E168*F168^0.5,G168*F168^0.5))-SIN(G168/E168*F168*2)*(-erfzI(1/E168*F168^0.5,G168*F168^0.5)))+(COS(G168/E168*F168*2)*(-erfzI(1/E168*F168^0.5,G168*F168^0.5))+SIN(G168/E168*F168*2)*(1-erfzR(1/E168*F168^0.5,G168*F168^0.5)))/E168/G168)),1-((1/E168+G168)*EXP((1/E168+G168)^2*F168)*ERFC((1/E168+G168)*F168^0.5)-(1/E168-G168)*EXP((1/E168-G168)^2*F168)*ERFC((1/E168-G168)*F168^0.5))/2/G168),1)</f>
        <v>0.54693331608289819</v>
      </c>
    </row>
    <row r="169" spans="1:8" x14ac:dyDescent="0.3">
      <c r="A169" t="s">
        <v>219</v>
      </c>
      <c r="B169">
        <v>6.86</v>
      </c>
      <c r="C169">
        <f t="shared" si="13"/>
        <v>6.4794199999999993</v>
      </c>
      <c r="D169" s="29">
        <f t="shared" si="14"/>
        <v>6.0501024148089435</v>
      </c>
      <c r="E169" s="4">
        <f t="shared" si="15"/>
        <v>0.62257422320711908</v>
      </c>
      <c r="F169" s="4">
        <f t="shared" si="16"/>
        <v>2.7878881348143019E-2</v>
      </c>
      <c r="G169" s="4">
        <f t="shared" si="17"/>
        <v>0.98678978106229409</v>
      </c>
      <c r="H169" s="28">
        <f>IFERROR(IF(E169&gt;1,1-(EXP((1/E169^2-G169^2)*F169)*((COS(G169/E169*F169*2)*(1-erfzR(1/E169*F169^0.5,G169*F169^0.5))-SIN(G169/E169*F169*2)*(-erfzI(1/E169*F169^0.5,G169*F169^0.5)))+(COS(G169/E169*F169*2)*(-erfzI(1/E169*F169^0.5,G169*F169^0.5))+SIN(G169/E169*F169*2)*(1-erfzR(1/E169*F169^0.5,G169*F169^0.5)))/E169/G169)),1-((1/E169+G169)*EXP((1/E169+G169)^2*F169)*ERFC((1/E169+G169)*F169^0.5)-(1/E169-G169)*EXP((1/E169-G169)^2*F169)*ERFC((1/E169-G169)*F169^0.5))/2/G169),1)</f>
        <v>0.42404070274362526</v>
      </c>
    </row>
    <row r="170" spans="1:8" x14ac:dyDescent="0.3">
      <c r="A170" t="s">
        <v>220</v>
      </c>
      <c r="B170">
        <v>6.55</v>
      </c>
      <c r="C170">
        <f t="shared" si="13"/>
        <v>6.1858499999999994</v>
      </c>
      <c r="D170" s="29">
        <f t="shared" si="14"/>
        <v>5.873353725479495</v>
      </c>
      <c r="E170" s="4">
        <f t="shared" si="15"/>
        <v>0.47574017140549252</v>
      </c>
      <c r="F170" s="4">
        <f t="shared" si="16"/>
        <v>4.1881674083014971E-2</v>
      </c>
      <c r="G170" s="4">
        <f t="shared" si="17"/>
        <v>1.5219607968404911</v>
      </c>
      <c r="H170" s="28">
        <f>IFERROR(IF(E170&gt;1,1-(EXP((1/E170^2-G170^2)*F170)*((COS(G170/E170*F170*2)*(1-erfzR(1/E170*F170^0.5,G170*F170^0.5))-SIN(G170/E170*F170*2)*(-erfzI(1/E170*F170^0.5,G170*F170^0.5)))+(COS(G170/E170*F170*2)*(-erfzI(1/E170*F170^0.5,G170*F170^0.5))+SIN(G170/E170*F170*2)*(1-erfzR(1/E170*F170^0.5,G170*F170^0.5)))/E170/G170)),1-((1/E170+G170)*EXP((1/E170+G170)^2*F170)*ERFC((1/E170+G170)*F170^0.5)-(1/E170-G170)*EXP((1/E170-G170)^2*F170)*ERFC((1/E170-G170)*F170^0.5))/2/G170),1)</f>
        <v>0.56027549503215568</v>
      </c>
    </row>
    <row r="171" spans="1:8" x14ac:dyDescent="0.3">
      <c r="A171" t="s">
        <v>221</v>
      </c>
      <c r="B171">
        <v>6.64</v>
      </c>
      <c r="C171">
        <f t="shared" si="13"/>
        <v>6.2710799999999987</v>
      </c>
      <c r="D171" s="29">
        <f t="shared" si="14"/>
        <v>5.9246678610912697</v>
      </c>
      <c r="E171" s="4">
        <f t="shared" si="15"/>
        <v>0.51438191279877443</v>
      </c>
      <c r="F171" s="4">
        <f t="shared" si="16"/>
        <v>3.7214303676683672E-2</v>
      </c>
      <c r="G171" s="4">
        <f t="shared" si="17"/>
        <v>1.3547580425670724</v>
      </c>
      <c r="H171" s="28">
        <f>IFERROR(IF(E171&gt;1,1-(EXP((1/E171^2-G171^2)*F171)*((COS(G171/E171*F171*2)*(1-erfzR(1/E171*F171^0.5,G171*F171^0.5))-SIN(G171/E171*F171*2)*(-erfzI(1/E171*F171^0.5,G171*F171^0.5)))+(COS(G171/E171*F171*2)*(-erfzI(1/E171*F171^0.5,G171*F171^0.5))+SIN(G171/E171*F171*2)*(1-erfzR(1/E171*F171^0.5,G171*F171^0.5)))/E171/G171)),1-((1/E171+G171)*EXP((1/E171+G171)^2*F171)*ERFC((1/E171+G171)*F171^0.5)-(1/E171-G171)*EXP((1/E171-G171)^2*F171)*ERFC((1/E171-G171)*F171^0.5))/2/G171),1)</f>
        <v>0.52021117116610793</v>
      </c>
    </row>
    <row r="172" spans="1:8" x14ac:dyDescent="0.3">
      <c r="A172" t="s">
        <v>222</v>
      </c>
      <c r="B172">
        <v>6.22</v>
      </c>
      <c r="C172">
        <f t="shared" si="13"/>
        <v>5.8733399999999989</v>
      </c>
      <c r="D172" s="29">
        <f t="shared" si="14"/>
        <v>5.685201894902983</v>
      </c>
      <c r="E172" s="4">
        <f t="shared" si="15"/>
        <v>0.35728242651332798</v>
      </c>
      <c r="F172" s="4">
        <f t="shared" si="16"/>
        <v>6.4591573353600717E-2</v>
      </c>
      <c r="G172" s="4">
        <f t="shared" si="17"/>
        <v>2.2438738228520965</v>
      </c>
      <c r="H172" s="28">
        <f>IFERROR(IF(E172&gt;1,1-(EXP((1/E172^2-G172^2)*F172)*((COS(G172/E172*F172*2)*(1-erfzR(1/E172*F172^0.5,G172*F172^0.5))-SIN(G172/E172*F172*2)*(-erfzI(1/E172*F172^0.5,G172*F172^0.5)))+(COS(G172/E172*F172*2)*(-erfzI(1/E172*F172^0.5,G172*F172^0.5))+SIN(G172/E172*F172*2)*(1-erfzR(1/E172*F172^0.5,G172*F172^0.5)))/E172/G172)),1-((1/E172+G172)*EXP((1/E172+G172)^2*F172)*ERFC((1/E172+G172)*F172^0.5)-(1/E172-G172)*EXP((1/E172-G172)^2*F172)*ERFC((1/E172-G172)*F172^0.5))/2/G172),1)</f>
        <v>0.70020014351690429</v>
      </c>
    </row>
    <row r="173" spans="1:8" x14ac:dyDescent="0.3">
      <c r="A173" t="s">
        <v>223</v>
      </c>
      <c r="B173">
        <v>6.83</v>
      </c>
      <c r="C173">
        <f t="shared" si="13"/>
        <v>6.4510099999999992</v>
      </c>
      <c r="D173" s="29">
        <f t="shared" si="14"/>
        <v>6.0329977029383519</v>
      </c>
      <c r="E173" s="4">
        <f t="shared" si="15"/>
        <v>0.60657687207220945</v>
      </c>
      <c r="F173" s="4">
        <f t="shared" si="16"/>
        <v>2.8998801914770989E-2</v>
      </c>
      <c r="G173" s="4">
        <f t="shared" si="17"/>
        <v>1.034056088849761</v>
      </c>
      <c r="H173" s="28">
        <f>IFERROR(IF(E173&gt;1,1-(EXP((1/E173^2-G173^2)*F173)*((COS(G173/E173*F173*2)*(1-erfzR(1/E173*F173^0.5,G173*F173^0.5))-SIN(G173/E173*F173*2)*(-erfzI(1/E173*F173^0.5,G173*F173^0.5)))+(COS(G173/E173*F173*2)*(-erfzI(1/E173*F173^0.5,G173*F173^0.5))+SIN(G173/E173*F173*2)*(1-erfzR(1/E173*F173^0.5,G173*F173^0.5)))/E173/G173)),1-((1/E173+G173)*EXP((1/E173+G173)^2*F173)*ERFC((1/E173+G173)*F173^0.5)-(1/E173-G173)*EXP((1/E173-G173)^2*F173)*ERFC((1/E173-G173)*F173^0.5))/2/G173),1)</f>
        <v>0.43683097326266418</v>
      </c>
    </row>
    <row r="174" spans="1:8" x14ac:dyDescent="0.3">
      <c r="A174" t="s">
        <v>224</v>
      </c>
      <c r="B174">
        <v>6.83</v>
      </c>
      <c r="C174">
        <f t="shared" si="13"/>
        <v>6.4510099999999992</v>
      </c>
      <c r="D174" s="29">
        <f t="shared" si="14"/>
        <v>6.0329977029383519</v>
      </c>
      <c r="E174" s="4">
        <f t="shared" si="15"/>
        <v>0.60657687207220945</v>
      </c>
      <c r="F174" s="4">
        <f t="shared" si="16"/>
        <v>2.8998801914770989E-2</v>
      </c>
      <c r="G174" s="4">
        <f t="shared" si="17"/>
        <v>1.034056088849761</v>
      </c>
      <c r="H174" s="28">
        <f>IFERROR(IF(E174&gt;1,1-(EXP((1/E174^2-G174^2)*F174)*((COS(G174/E174*F174*2)*(1-erfzR(1/E174*F174^0.5,G174*F174^0.5))-SIN(G174/E174*F174*2)*(-erfzI(1/E174*F174^0.5,G174*F174^0.5)))+(COS(G174/E174*F174*2)*(-erfzI(1/E174*F174^0.5,G174*F174^0.5))+SIN(G174/E174*F174*2)*(1-erfzR(1/E174*F174^0.5,G174*F174^0.5)))/E174/G174)),1-((1/E174+G174)*EXP((1/E174+G174)^2*F174)*ERFC((1/E174+G174)*F174^0.5)-(1/E174-G174)*EXP((1/E174-G174)^2*F174)*ERFC((1/E174-G174)*F174^0.5))/2/G174),1)</f>
        <v>0.43683097326266418</v>
      </c>
    </row>
    <row r="175" spans="1:8" x14ac:dyDescent="0.3">
      <c r="A175" t="s">
        <v>225</v>
      </c>
      <c r="B175">
        <v>6.67</v>
      </c>
      <c r="C175">
        <f t="shared" si="13"/>
        <v>6.2994899999999996</v>
      </c>
      <c r="D175" s="29">
        <f t="shared" si="14"/>
        <v>5.9417725729618613</v>
      </c>
      <c r="E175" s="4">
        <f t="shared" si="15"/>
        <v>0.52794779118180313</v>
      </c>
      <c r="F175" s="4">
        <f t="shared" si="16"/>
        <v>3.5777104161243398E-2</v>
      </c>
      <c r="G175" s="4">
        <f t="shared" si="17"/>
        <v>1.3013797355615921</v>
      </c>
      <c r="H175" s="28">
        <f>IFERROR(IF(E175&gt;1,1-(EXP((1/E175^2-G175^2)*F175)*((COS(G175/E175*F175*2)*(1-erfzR(1/E175*F175^0.5,G175*F175^0.5))-SIN(G175/E175*F175*2)*(-erfzI(1/E175*F175^0.5,G175*F175^0.5)))+(COS(G175/E175*F175*2)*(-erfzI(1/E175*F175^0.5,G175*F175^0.5))+SIN(G175/E175*F175*2)*(1-erfzR(1/E175*F175^0.5,G175*F175^0.5)))/E175/G175)),1-((1/E175+G175)*EXP((1/E175+G175)^2*F175)*ERFC((1/E175+G175)*F175^0.5)-(1/E175-G175)*EXP((1/E175-G175)^2*F175)*ERFC((1/E175-G175)*F175^0.5))/2/G175),1)</f>
        <v>0.5068706161126777</v>
      </c>
    </row>
    <row r="176" spans="1:8" x14ac:dyDescent="0.3">
      <c r="A176" t="s">
        <v>226</v>
      </c>
      <c r="B176">
        <v>6.67</v>
      </c>
      <c r="C176">
        <f t="shared" si="13"/>
        <v>6.2994899999999996</v>
      </c>
      <c r="D176" s="29">
        <f t="shared" si="14"/>
        <v>5.9417725729618613</v>
      </c>
      <c r="E176" s="4">
        <f t="shared" si="15"/>
        <v>0.52794779118180313</v>
      </c>
      <c r="F176" s="4">
        <f t="shared" si="16"/>
        <v>3.5777104161243398E-2</v>
      </c>
      <c r="G176" s="4">
        <f t="shared" si="17"/>
        <v>1.3013797355615921</v>
      </c>
      <c r="H176" s="28">
        <f>IFERROR(IF(E176&gt;1,1-(EXP((1/E176^2-G176^2)*F176)*((COS(G176/E176*F176*2)*(1-erfzR(1/E176*F176^0.5,G176*F176^0.5))-SIN(G176/E176*F176*2)*(-erfzI(1/E176*F176^0.5,G176*F176^0.5)))+(COS(G176/E176*F176*2)*(-erfzI(1/E176*F176^0.5,G176*F176^0.5))+SIN(G176/E176*F176*2)*(1-erfzR(1/E176*F176^0.5,G176*F176^0.5)))/E176/G176)),1-((1/E176+G176)*EXP((1/E176+G176)^2*F176)*ERFC((1/E176+G176)*F176^0.5)-(1/E176-G176)*EXP((1/E176-G176)^2*F176)*ERFC((1/E176-G176)*F176^0.5))/2/G176),1)</f>
        <v>0.5068706161126777</v>
      </c>
    </row>
    <row r="177" spans="1:8" x14ac:dyDescent="0.3">
      <c r="A177" t="s">
        <v>227</v>
      </c>
      <c r="B177">
        <v>6.82</v>
      </c>
      <c r="C177">
        <f t="shared" si="13"/>
        <v>6.4415399999999998</v>
      </c>
      <c r="D177" s="29">
        <f t="shared" si="14"/>
        <v>6.027296132314822</v>
      </c>
      <c r="E177" s="4">
        <f t="shared" si="15"/>
        <v>0.60133629558031565</v>
      </c>
      <c r="F177" s="4">
        <f t="shared" si="16"/>
        <v>2.9382018376256501E-2</v>
      </c>
      <c r="G177" s="4">
        <f t="shared" si="17"/>
        <v>1.0499918572424012</v>
      </c>
      <c r="H177" s="28">
        <f>IFERROR(IF(E177&gt;1,1-(EXP((1/E177^2-G177^2)*F177)*((COS(G177/E177*F177*2)*(1-erfzR(1/E177*F177^0.5,G177*F177^0.5))-SIN(G177/E177*F177*2)*(-erfzI(1/E177*F177^0.5,G177*F177^0.5)))+(COS(G177/E177*F177*2)*(-erfzI(1/E177*F177^0.5,G177*F177^0.5))+SIN(G177/E177*F177*2)*(1-erfzR(1/E177*F177^0.5,G177*F177^0.5)))/E177/G177)),1-((1/E177+G177)*EXP((1/E177+G177)^2*F177)*ERFC((1/E177+G177)*F177^0.5)-(1/E177-G177)*EXP((1/E177-G177)^2*F177)*ERFC((1/E177-G177)*F177^0.5))/2/G177),1)</f>
        <v>0.44112441238450684</v>
      </c>
    </row>
    <row r="178" spans="1:8" x14ac:dyDescent="0.3">
      <c r="A178" t="s">
        <v>228</v>
      </c>
      <c r="B178">
        <v>6.51</v>
      </c>
      <c r="C178">
        <f t="shared" si="13"/>
        <v>6.147969999999999</v>
      </c>
      <c r="D178" s="29">
        <f t="shared" si="14"/>
        <v>5.8505474429853717</v>
      </c>
      <c r="E178" s="4">
        <f t="shared" si="15"/>
        <v>0.45951120632334652</v>
      </c>
      <c r="F178" s="4">
        <f t="shared" si="16"/>
        <v>4.4139795358665017E-2</v>
      </c>
      <c r="G178" s="4">
        <f t="shared" si="17"/>
        <v>1.5999162141478795</v>
      </c>
      <c r="H178" s="28">
        <f>IFERROR(IF(E178&gt;1,1-(EXP((1/E178^2-G178^2)*F178)*((COS(G178/E178*F178*2)*(1-erfzR(1/E178*F178^0.5,G178*F178^0.5))-SIN(G178/E178*F178*2)*(-erfzI(1/E178*F178^0.5,G178*F178^0.5)))+(COS(G178/E178*F178*2)*(-erfzI(1/E178*F178^0.5,G178*F178^0.5))+SIN(G178/E178*F178*2)*(1-erfzR(1/E178*F178^0.5,G178*F178^0.5)))/E178/G178)),1-((1/E178+G178)*EXP((1/E178+G178)^2*F178)*ERFC((1/E178+G178)*F178^0.5)-(1/E178-G178)*EXP((1/E178-G178)^2*F178)*ERFC((1/E178-G178)*F178^0.5))/2/G178),1)</f>
        <v>0.57800064591618272</v>
      </c>
    </row>
    <row r="179" spans="1:8" x14ac:dyDescent="0.3">
      <c r="A179" t="s">
        <v>229</v>
      </c>
      <c r="B179">
        <v>6.6</v>
      </c>
      <c r="C179">
        <f t="shared" si="13"/>
        <v>6.2331999999999992</v>
      </c>
      <c r="D179" s="29">
        <f t="shared" si="14"/>
        <v>5.9018615785971473</v>
      </c>
      <c r="E179" s="4">
        <f t="shared" si="15"/>
        <v>0.49683475869354765</v>
      </c>
      <c r="F179" s="4">
        <f t="shared" si="16"/>
        <v>3.9220775784848408E-2</v>
      </c>
      <c r="G179" s="4">
        <f t="shared" si="17"/>
        <v>1.427720990470543</v>
      </c>
      <c r="H179" s="28">
        <f>IFERROR(IF(E179&gt;1,1-(EXP((1/E179^2-G179^2)*F179)*((COS(G179/E179*F179*2)*(1-erfzR(1/E179*F179^0.5,G179*F179^0.5))-SIN(G179/E179*F179*2)*(-erfzI(1/E179*F179^0.5,G179*F179^0.5)))+(COS(G179/E179*F179*2)*(-erfzI(1/E179*F179^0.5,G179*F179^0.5))+SIN(G179/E179*F179*2)*(1-erfzR(1/E179*F179^0.5,G179*F179^0.5)))/E179/G179)),1-((1/E179+G179)*EXP((1/E179+G179)^2*F179)*ERFC((1/E179+G179)*F179^0.5)-(1/E179-G179)*EXP((1/E179-G179)^2*F179)*ERFC((1/E179-G179)*F179^0.5))/2/G179),1)</f>
        <v>0.53802663036251808</v>
      </c>
    </row>
    <row r="180" spans="1:8" x14ac:dyDescent="0.3">
      <c r="A180" t="s">
        <v>230</v>
      </c>
      <c r="B180">
        <v>6.67</v>
      </c>
      <c r="C180">
        <f t="shared" si="13"/>
        <v>6.2994899999999996</v>
      </c>
      <c r="D180" s="29">
        <f t="shared" si="14"/>
        <v>5.9417725729618613</v>
      </c>
      <c r="E180" s="4">
        <f t="shared" si="15"/>
        <v>0.52794779118180313</v>
      </c>
      <c r="F180" s="4">
        <f t="shared" si="16"/>
        <v>3.5777104161243398E-2</v>
      </c>
      <c r="G180" s="4">
        <f t="shared" si="17"/>
        <v>1.3013797355615921</v>
      </c>
      <c r="H180" s="28">
        <f>IFERROR(IF(E180&gt;1,1-(EXP((1/E180^2-G180^2)*F180)*((COS(G180/E180*F180*2)*(1-erfzR(1/E180*F180^0.5,G180*F180^0.5))-SIN(G180/E180*F180*2)*(-erfzI(1/E180*F180^0.5,G180*F180^0.5)))+(COS(G180/E180*F180*2)*(-erfzI(1/E180*F180^0.5,G180*F180^0.5))+SIN(G180/E180*F180*2)*(1-erfzR(1/E180*F180^0.5,G180*F180^0.5)))/E180/G180)),1-((1/E180+G180)*EXP((1/E180+G180)^2*F180)*ERFC((1/E180+G180)*F180^0.5)-(1/E180-G180)*EXP((1/E180-G180)^2*F180)*ERFC((1/E180-G180)*F180^0.5))/2/G180),1)</f>
        <v>0.5068706161126777</v>
      </c>
    </row>
    <row r="181" spans="1:8" x14ac:dyDescent="0.3">
      <c r="A181" t="s">
        <v>231</v>
      </c>
      <c r="B181">
        <v>6.25</v>
      </c>
      <c r="C181">
        <f t="shared" si="13"/>
        <v>5.9017499999999989</v>
      </c>
      <c r="D181" s="29">
        <f t="shared" si="14"/>
        <v>5.7023066067735755</v>
      </c>
      <c r="E181" s="4">
        <f t="shared" si="15"/>
        <v>0.36670509442966331</v>
      </c>
      <c r="F181" s="4">
        <f t="shared" si="16"/>
        <v>6.2097076110502046E-2</v>
      </c>
      <c r="G181" s="4">
        <f t="shared" si="17"/>
        <v>2.1701315145283453</v>
      </c>
      <c r="H181" s="28">
        <f>IFERROR(IF(E181&gt;1,1-(EXP((1/E181^2-G181^2)*F181)*((COS(G181/E181*F181*2)*(1-erfzR(1/E181*F181^0.5,G181*F181^0.5))-SIN(G181/E181*F181*2)*(-erfzI(1/E181*F181^0.5,G181*F181^0.5)))+(COS(G181/E181*F181*2)*(-erfzI(1/E181*F181^0.5,G181*F181^0.5))+SIN(G181/E181*F181*2)*(1-erfzR(1/E181*F181^0.5,G181*F181^0.5)))/E181/G181)),1-((1/E181+G181)*EXP((1/E181+G181)^2*F181)*ERFC((1/E181+G181)*F181^0.5)-(1/E181-G181)*EXP((1/E181-G181)^2*F181)*ERFC((1/E181-G181)*F181^0.5))/2/G181),1)</f>
        <v>0.68833185878152259</v>
      </c>
    </row>
    <row r="182" spans="1:8" x14ac:dyDescent="0.3">
      <c r="A182" t="s">
        <v>232</v>
      </c>
      <c r="B182">
        <v>6.89</v>
      </c>
      <c r="C182">
        <f t="shared" si="13"/>
        <v>6.5078299999999993</v>
      </c>
      <c r="D182" s="29">
        <f t="shared" si="14"/>
        <v>6.067207126679536</v>
      </c>
      <c r="E182" s="4">
        <f t="shared" si="15"/>
        <v>0.63899347510204052</v>
      </c>
      <c r="F182" s="4">
        <f t="shared" si="16"/>
        <v>2.68022116054367E-2</v>
      </c>
      <c r="G182" s="4">
        <f t="shared" si="17"/>
        <v>0.94028845159992769</v>
      </c>
      <c r="H182" s="28">
        <f>IFERROR(IF(E182&gt;1,1-(EXP((1/E182^2-G182^2)*F182)*((COS(G182/E182*F182*2)*(1-erfzR(1/E182*F182^0.5,G182*F182^0.5))-SIN(G182/E182*F182*2)*(-erfzI(1/E182*F182^0.5,G182*F182^0.5)))+(COS(G182/E182*F182*2)*(-erfzI(1/E182*F182^0.5,G182*F182^0.5))+SIN(G182/E182*F182*2)*(1-erfzR(1/E182*F182^0.5,G182*F182^0.5)))/E182/G182)),1-((1/E182+G182)*EXP((1/E182+G182)^2*F182)*ERFC((1/E182+G182)*F182^0.5)-(1/E182-G182)*EXP((1/E182-G182)^2*F182)*ERFC((1/E182-G182)*F182^0.5))/2/G182),1)</f>
        <v>0.41139691014000113</v>
      </c>
    </row>
    <row r="183" spans="1:8" x14ac:dyDescent="0.3">
      <c r="A183" t="s">
        <v>233</v>
      </c>
      <c r="B183">
        <v>6.64</v>
      </c>
      <c r="C183">
        <f t="shared" si="13"/>
        <v>6.2710799999999987</v>
      </c>
      <c r="D183" s="29">
        <f t="shared" si="14"/>
        <v>5.9246678610912697</v>
      </c>
      <c r="E183" s="4">
        <f t="shared" si="15"/>
        <v>0.51438191279877443</v>
      </c>
      <c r="F183" s="4">
        <f t="shared" si="16"/>
        <v>3.7214303676683672E-2</v>
      </c>
      <c r="G183" s="4">
        <f t="shared" si="17"/>
        <v>1.3547580425670724</v>
      </c>
      <c r="H183" s="28">
        <f>IFERROR(IF(E183&gt;1,1-(EXP((1/E183^2-G183^2)*F183)*((COS(G183/E183*F183*2)*(1-erfzR(1/E183*F183^0.5,G183*F183^0.5))-SIN(G183/E183*F183*2)*(-erfzI(1/E183*F183^0.5,G183*F183^0.5)))+(COS(G183/E183*F183*2)*(-erfzI(1/E183*F183^0.5,G183*F183^0.5))+SIN(G183/E183*F183*2)*(1-erfzR(1/E183*F183^0.5,G183*F183^0.5)))/E183/G183)),1-((1/E183+G183)*EXP((1/E183+G183)^2*F183)*ERFC((1/E183+G183)*F183^0.5)-(1/E183-G183)*EXP((1/E183-G183)^2*F183)*ERFC((1/E183-G183)*F183^0.5))/2/G183),1)</f>
        <v>0.52021117116610793</v>
      </c>
    </row>
    <row r="184" spans="1:8" x14ac:dyDescent="0.3">
      <c r="A184" t="s">
        <v>234</v>
      </c>
      <c r="B184">
        <v>6.73</v>
      </c>
      <c r="C184">
        <f t="shared" si="13"/>
        <v>6.3563099999999997</v>
      </c>
      <c r="D184" s="29">
        <f t="shared" si="14"/>
        <v>5.9759819967030463</v>
      </c>
      <c r="E184" s="4">
        <f t="shared" si="15"/>
        <v>0.55616230900334518</v>
      </c>
      <c r="F184" s="4">
        <f t="shared" si="16"/>
        <v>3.3067073570062222E-2</v>
      </c>
      <c r="G184" s="4">
        <f t="shared" si="17"/>
        <v>1.1978723393813013</v>
      </c>
      <c r="H184" s="28">
        <f>IFERROR(IF(E184&gt;1,1-(EXP((1/E184^2-G184^2)*F184)*((COS(G184/E184*F184*2)*(1-erfzR(1/E184*F184^0.5,G184*F184^0.5))-SIN(G184/E184*F184*2)*(-erfzI(1/E184*F184^0.5,G184*F184^0.5)))+(COS(G184/E184*F184*2)*(-erfzI(1/E184*F184^0.5,G184*F184^0.5))+SIN(G184/E184*F184*2)*(1-erfzR(1/E184*F184^0.5,G184*F184^0.5)))/E184/G184)),1-((1/E184+G184)*EXP((1/E184+G184)^2*F184)*ERFC((1/E184+G184)*F184^0.5)-(1/E184-G184)*EXP((1/E184-G184)^2*F184)*ERFC((1/E184-G184)*F184^0.5))/2/G184),1)</f>
        <v>0.48032645012152531</v>
      </c>
    </row>
    <row r="185" spans="1:8" x14ac:dyDescent="0.3">
      <c r="A185" t="s">
        <v>235</v>
      </c>
      <c r="B185">
        <v>6.67</v>
      </c>
      <c r="C185">
        <f t="shared" si="13"/>
        <v>6.2994899999999996</v>
      </c>
      <c r="D185" s="29">
        <f t="shared" si="14"/>
        <v>5.9417725729618613</v>
      </c>
      <c r="E185" s="4">
        <f t="shared" si="15"/>
        <v>0.52794779118180313</v>
      </c>
      <c r="F185" s="4">
        <f t="shared" si="16"/>
        <v>3.5777104161243398E-2</v>
      </c>
      <c r="G185" s="4">
        <f t="shared" si="17"/>
        <v>1.3013797355615921</v>
      </c>
      <c r="H185" s="28">
        <f>IFERROR(IF(E185&gt;1,1-(EXP((1/E185^2-G185^2)*F185)*((COS(G185/E185*F185*2)*(1-erfzR(1/E185*F185^0.5,G185*F185^0.5))-SIN(G185/E185*F185*2)*(-erfzI(1/E185*F185^0.5,G185*F185^0.5)))+(COS(G185/E185*F185*2)*(-erfzI(1/E185*F185^0.5,G185*F185^0.5))+SIN(G185/E185*F185*2)*(1-erfzR(1/E185*F185^0.5,G185*F185^0.5)))/E185/G185)),1-((1/E185+G185)*EXP((1/E185+G185)^2*F185)*ERFC((1/E185+G185)*F185^0.5)-(1/E185-G185)*EXP((1/E185-G185)^2*F185)*ERFC((1/E185-G185)*F185^0.5))/2/G185),1)</f>
        <v>0.5068706161126777</v>
      </c>
    </row>
    <row r="186" spans="1:8" x14ac:dyDescent="0.3">
      <c r="A186" t="s">
        <v>236</v>
      </c>
      <c r="B186">
        <v>6.32</v>
      </c>
      <c r="C186">
        <f t="shared" si="13"/>
        <v>5.9680399999999993</v>
      </c>
      <c r="D186" s="29">
        <f t="shared" si="14"/>
        <v>5.7422176011382904</v>
      </c>
      <c r="E186" s="4">
        <f t="shared" si="15"/>
        <v>0.38966908259063643</v>
      </c>
      <c r="F186" s="4">
        <f t="shared" si="16"/>
        <v>5.6644814276528066E-2</v>
      </c>
      <c r="G186" s="4">
        <f t="shared" si="17"/>
        <v>2.0048723954088539</v>
      </c>
      <c r="H186" s="28">
        <f>IFERROR(IF(E186&gt;1,1-(EXP((1/E186^2-G186^2)*F186)*((COS(G186/E186*F186*2)*(1-erfzR(1/E186*F186^0.5,G186*F186^0.5))-SIN(G186/E186*F186*2)*(-erfzI(1/E186*F186^0.5,G186*F186^0.5)))+(COS(G186/E186*F186*2)*(-erfzI(1/E186*F186^0.5,G186*F186^0.5))+SIN(G186/E186*F186*2)*(1-erfzR(1/E186*F186^0.5,G186*F186^0.5)))/E186/G186)),1-((1/E186+G186)*EXP((1/E186+G186)^2*F186)*ERFC((1/E186+G186)*F186^0.5)-(1/E186-G186)*EXP((1/E186-G186)^2*F186)*ERFC((1/E186-G186)*F186^0.5))/2/G186),1)</f>
        <v>0.65980938376800435</v>
      </c>
    </row>
    <row r="187" spans="1:8" x14ac:dyDescent="0.3">
      <c r="A187" t="s">
        <v>237</v>
      </c>
      <c r="B187">
        <v>6.64</v>
      </c>
      <c r="C187">
        <f t="shared" si="13"/>
        <v>6.2710799999999987</v>
      </c>
      <c r="D187" s="29">
        <f t="shared" si="14"/>
        <v>5.9246678610912697</v>
      </c>
      <c r="E187" s="4">
        <f t="shared" si="15"/>
        <v>0.51438191279877443</v>
      </c>
      <c r="F187" s="4">
        <f t="shared" si="16"/>
        <v>3.7214303676683672E-2</v>
      </c>
      <c r="G187" s="4">
        <f t="shared" si="17"/>
        <v>1.3547580425670724</v>
      </c>
      <c r="H187" s="28">
        <f>IFERROR(IF(E187&gt;1,1-(EXP((1/E187^2-G187^2)*F187)*((COS(G187/E187*F187*2)*(1-erfzR(1/E187*F187^0.5,G187*F187^0.5))-SIN(G187/E187*F187*2)*(-erfzI(1/E187*F187^0.5,G187*F187^0.5)))+(COS(G187/E187*F187*2)*(-erfzI(1/E187*F187^0.5,G187*F187^0.5))+SIN(G187/E187*F187*2)*(1-erfzR(1/E187*F187^0.5,G187*F187^0.5)))/E187/G187)),1-((1/E187+G187)*EXP((1/E187+G187)^2*F187)*ERFC((1/E187+G187)*F187^0.5)-(1/E187-G187)*EXP((1/E187-G187)^2*F187)*ERFC((1/E187-G187)*F187^0.5))/2/G187),1)</f>
        <v>0.52021117116610793</v>
      </c>
    </row>
    <row r="188" spans="1:8" x14ac:dyDescent="0.3">
      <c r="A188" t="s">
        <v>238</v>
      </c>
      <c r="B188">
        <v>6.22</v>
      </c>
      <c r="C188">
        <f t="shared" si="13"/>
        <v>5.8733399999999989</v>
      </c>
      <c r="D188" s="29">
        <f t="shared" si="14"/>
        <v>5.685201894902983</v>
      </c>
      <c r="E188" s="4">
        <f t="shared" si="15"/>
        <v>0.35728242651332798</v>
      </c>
      <c r="F188" s="4">
        <f t="shared" si="16"/>
        <v>6.4591573353600717E-2</v>
      </c>
      <c r="G188" s="4">
        <f t="shared" si="17"/>
        <v>2.2438738228520965</v>
      </c>
      <c r="H188" s="28">
        <f>IFERROR(IF(E188&gt;1,1-(EXP((1/E188^2-G188^2)*F188)*((COS(G188/E188*F188*2)*(1-erfzR(1/E188*F188^0.5,G188*F188^0.5))-SIN(G188/E188*F188*2)*(-erfzI(1/E188*F188^0.5,G188*F188^0.5)))+(COS(G188/E188*F188*2)*(-erfzI(1/E188*F188^0.5,G188*F188^0.5))+SIN(G188/E188*F188*2)*(1-erfzR(1/E188*F188^0.5,G188*F188^0.5)))/E188/G188)),1-((1/E188+G188)*EXP((1/E188+G188)^2*F188)*ERFC((1/E188+G188)*F188^0.5)-(1/E188-G188)*EXP((1/E188-G188)^2*F188)*ERFC((1/E188-G188)*F188^0.5))/2/G188),1)</f>
        <v>0.70020014351690429</v>
      </c>
    </row>
    <row r="189" spans="1:8" x14ac:dyDescent="0.3">
      <c r="A189" t="s">
        <v>239</v>
      </c>
      <c r="B189">
        <v>6.92</v>
      </c>
      <c r="C189">
        <f t="shared" si="13"/>
        <v>6.5362399999999994</v>
      </c>
      <c r="D189" s="29">
        <f t="shared" si="14"/>
        <v>6.0843118385501276</v>
      </c>
      <c r="E189" s="4">
        <f t="shared" si="15"/>
        <v>0.65584575461478012</v>
      </c>
      <c r="F189" s="4">
        <f t="shared" si="16"/>
        <v>2.5767122359464975E-2</v>
      </c>
      <c r="G189" s="4">
        <f t="shared" si="17"/>
        <v>0.89448869064041425</v>
      </c>
      <c r="H189" s="28">
        <f>IFERROR(IF(E189&gt;1,1-(EXP((1/E189^2-G189^2)*F189)*((COS(G189/E189*F189*2)*(1-erfzR(1/E189*F189^0.5,G189*F189^0.5))-SIN(G189/E189*F189*2)*(-erfzI(1/E189*F189^0.5,G189*F189^0.5)))+(COS(G189/E189*F189*2)*(-erfzI(1/E189*F189^0.5,G189*F189^0.5))+SIN(G189/E189*F189*2)*(1-erfzR(1/E189*F189^0.5,G189*F189^0.5)))/E189/G189)),1-((1/E189+G189)*EXP((1/E189+G189)^2*F189)*ERFC((1/E189+G189)*F189^0.5)-(1/E189-G189)*EXP((1/E189-G189)^2*F189)*ERFC((1/E189-G189)*F189^0.5))/2/G189),1)</f>
        <v>0.39891349367741136</v>
      </c>
    </row>
    <row r="190" spans="1:8" x14ac:dyDescent="0.3">
      <c r="A190" t="s">
        <v>240</v>
      </c>
      <c r="B190">
        <v>6.76</v>
      </c>
      <c r="C190">
        <f t="shared" si="13"/>
        <v>6.3847199999999988</v>
      </c>
      <c r="D190" s="29">
        <f t="shared" si="14"/>
        <v>5.993086708573637</v>
      </c>
      <c r="E190" s="4">
        <f t="shared" si="15"/>
        <v>0.57083006861431407</v>
      </c>
      <c r="F190" s="4">
        <f t="shared" si="16"/>
        <v>3.1790038198802682E-2</v>
      </c>
      <c r="G190" s="4">
        <f t="shared" si="17"/>
        <v>1.1476456152596965</v>
      </c>
      <c r="H190" s="28">
        <f>IFERROR(IF(E190&gt;1,1-(EXP((1/E190^2-G190^2)*F190)*((COS(G190/E190*F190*2)*(1-erfzR(1/E190*F190^0.5,G190*F190^0.5))-SIN(G190/E190*F190*2)*(-erfzI(1/E190*F190^0.5,G190*F190^0.5)))+(COS(G190/E190*F190*2)*(-erfzI(1/E190*F190^0.5,G190*F190^0.5))+SIN(G190/E190*F190*2)*(1-erfzR(1/E190*F190^0.5,G190*F190^0.5)))/E190/G190)),1-((1/E190+G190)*EXP((1/E190+G190)^2*F190)*ERFC((1/E190+G190)*F190^0.5)-(1/E190-G190)*EXP((1/E190-G190)^2*F190)*ERFC((1/E190-G190)*F190^0.5))/2/G190),1)</f>
        <v>0.46715972370008707</v>
      </c>
    </row>
    <row r="191" spans="1:8" x14ac:dyDescent="0.3">
      <c r="A191" t="s">
        <v>241</v>
      </c>
      <c r="B191">
        <v>6.41</v>
      </c>
      <c r="C191">
        <f t="shared" si="13"/>
        <v>6.0532699999999995</v>
      </c>
      <c r="D191" s="29">
        <f t="shared" si="14"/>
        <v>5.7935317367500652</v>
      </c>
      <c r="E191" s="4">
        <f t="shared" si="15"/>
        <v>0.42131974575397613</v>
      </c>
      <c r="F191" s="4">
        <f t="shared" si="16"/>
        <v>5.0332212509407601E-2</v>
      </c>
      <c r="G191" s="4">
        <f t="shared" si="17"/>
        <v>1.805541680081814</v>
      </c>
      <c r="H191" s="28">
        <f>IFERROR(IF(E191&gt;1,1-(EXP((1/E191^2-G191^2)*F191)*((COS(G191/E191*F191*2)*(1-erfzR(1/E191*F191^0.5,G191*F191^0.5))-SIN(G191/E191*F191*2)*(-erfzI(1/E191*F191^0.5,G191*F191^0.5)))+(COS(G191/E191*F191*2)*(-erfzI(1/E191*F191^0.5,G191*F191^0.5))+SIN(G191/E191*F191*2)*(1-erfzR(1/E191*F191^0.5,G191*F191^0.5)))/E191/G191)),1-((1/E191+G191)*EXP((1/E191+G191)^2*F191)*ERFC((1/E191+G191)*F191^0.5)-(1/E191-G191)*EXP((1/E191-G191)^2*F191)*ERFC((1/E191-G191)*F191^0.5))/2/G191),1)</f>
        <v>0.62169905198311926</v>
      </c>
    </row>
    <row r="192" spans="1:8" x14ac:dyDescent="0.3">
      <c r="A192" t="s">
        <v>242</v>
      </c>
      <c r="B192">
        <v>7.18</v>
      </c>
      <c r="C192">
        <f t="shared" si="13"/>
        <v>6.7824599999999986</v>
      </c>
      <c r="D192" s="29">
        <f t="shared" si="14"/>
        <v>6.2325526747619238</v>
      </c>
      <c r="E192" s="4">
        <f t="shared" si="15"/>
        <v>0.8218278896119543</v>
      </c>
      <c r="F192" s="4">
        <f t="shared" si="16"/>
        <v>1.8315765880901318E-2</v>
      </c>
      <c r="G192" s="4">
        <f t="shared" si="17"/>
        <v>0.51361652314315465</v>
      </c>
      <c r="H192" s="28">
        <f>IFERROR(IF(E192&gt;1,1-(EXP((1/E192^2-G192^2)*F192)*((COS(G192/E192*F192*2)*(1-erfzR(1/E192*F192^0.5,G192*F192^0.5))-SIN(G192/E192*F192*2)*(-erfzI(1/E192*F192^0.5,G192*F192^0.5)))+(COS(G192/E192*F192*2)*(-erfzI(1/E192*F192^0.5,G192*F192^0.5))+SIN(G192/E192*F192*2)*(1-erfzR(1/E192*F192^0.5,G192*F192^0.5)))/E192/G192)),1-((1/E192+G192)*EXP((1/E192+G192)^2*F192)*ERFC((1/E192+G192)*F192^0.5)-(1/E192-G192)*EXP((1/E192-G192)^2*F192)*ERFC((1/E192-G192)*F192^0.5))/2/G192),1)</f>
        <v>0.29908889326566157</v>
      </c>
    </row>
    <row r="193" spans="1:8" x14ac:dyDescent="0.3">
      <c r="A193" t="s">
        <v>243</v>
      </c>
      <c r="B193">
        <v>7.18</v>
      </c>
      <c r="C193">
        <f t="shared" si="13"/>
        <v>6.7824599999999986</v>
      </c>
      <c r="D193" s="29">
        <f t="shared" si="14"/>
        <v>6.2325526747619238</v>
      </c>
      <c r="E193" s="4">
        <f t="shared" si="15"/>
        <v>0.8218278896119543</v>
      </c>
      <c r="F193" s="4">
        <f t="shared" si="16"/>
        <v>1.8315765880901318E-2</v>
      </c>
      <c r="G193" s="4">
        <f t="shared" si="17"/>
        <v>0.51361652314315465</v>
      </c>
      <c r="H193" s="28">
        <f>IFERROR(IF(E193&gt;1,1-(EXP((1/E193^2-G193^2)*F193)*((COS(G193/E193*F193*2)*(1-erfzR(1/E193*F193^0.5,G193*F193^0.5))-SIN(G193/E193*F193*2)*(-erfzI(1/E193*F193^0.5,G193*F193^0.5)))+(COS(G193/E193*F193*2)*(-erfzI(1/E193*F193^0.5,G193*F193^0.5))+SIN(G193/E193*F193*2)*(1-erfzR(1/E193*F193^0.5,G193*F193^0.5)))/E193/G193)),1-((1/E193+G193)*EXP((1/E193+G193)^2*F193)*ERFC((1/E193+G193)*F193^0.5)-(1/E193-G193)*EXP((1/E193-G193)^2*F193)*ERFC((1/E193-G193)*F193^0.5))/2/G193),1)</f>
        <v>0.29908889326566157</v>
      </c>
    </row>
    <row r="194" spans="1:8" x14ac:dyDescent="0.3">
      <c r="A194" t="s">
        <v>244</v>
      </c>
      <c r="B194">
        <v>7.02</v>
      </c>
      <c r="C194">
        <f t="shared" si="13"/>
        <v>6.6309399999999989</v>
      </c>
      <c r="D194" s="29">
        <f t="shared" si="14"/>
        <v>6.1413275447854341</v>
      </c>
      <c r="E194" s="4">
        <f t="shared" si="15"/>
        <v>0.7152963441714969</v>
      </c>
      <c r="F194" s="4">
        <f t="shared" si="16"/>
        <v>2.2596970234834892E-2</v>
      </c>
      <c r="G194" s="4">
        <f t="shared" si="17"/>
        <v>0.74595137108637488</v>
      </c>
      <c r="H194" s="28">
        <f>IFERROR(IF(E194&gt;1,1-(EXP((1/E194^2-G194^2)*F194)*((COS(G194/E194*F194*2)*(1-erfzR(1/E194*F194^0.5,G194*F194^0.5))-SIN(G194/E194*F194*2)*(-erfzI(1/E194*F194^0.5,G194*F194^0.5)))+(COS(G194/E194*F194*2)*(-erfzI(1/E194*F194^0.5,G194*F194^0.5))+SIN(G194/E194*F194*2)*(1-erfzR(1/E194*F194^0.5,G194*F194^0.5)))/E194/G194)),1-((1/E194+G194)*EXP((1/E194+G194)^2*F194)*ERFC((1/E194+G194)*F194^0.5)-(1/E194-G194)*EXP((1/E194-G194)^2*F194)*ERFC((1/E194-G194)*F194^0.5))/2/G194),1)</f>
        <v>0.35861928054030912</v>
      </c>
    </row>
    <row r="195" spans="1:8" x14ac:dyDescent="0.3">
      <c r="A195" t="s">
        <v>245</v>
      </c>
      <c r="B195">
        <v>7.24</v>
      </c>
      <c r="C195">
        <f t="shared" si="13"/>
        <v>6.8392799999999996</v>
      </c>
      <c r="D195" s="29">
        <f t="shared" si="14"/>
        <v>6.2667620985031078</v>
      </c>
      <c r="E195" s="4">
        <f t="shared" si="15"/>
        <v>0.86574790978249594</v>
      </c>
      <c r="F195" s="4">
        <f t="shared" si="16"/>
        <v>1.6928390155508656E-2</v>
      </c>
      <c r="G195" s="4">
        <f t="shared" si="17"/>
        <v>0.42322281973764775</v>
      </c>
      <c r="H195" s="28">
        <f>IFERROR(IF(E195&gt;1,1-(EXP((1/E195^2-G195^2)*F195)*((COS(G195/E195*F195*2)*(1-erfzR(1/E195*F195^0.5,G195*F195^0.5))-SIN(G195/E195*F195*2)*(-erfzI(1/E195*F195^0.5,G195*F195^0.5)))+(COS(G195/E195*F195*2)*(-erfzI(1/E195*F195^0.5,G195*F195^0.5))+SIN(G195/E195*F195*2)*(1-erfzR(1/E195*F195^0.5,G195*F195^0.5)))/E195/G195)),1-((1/E195+G195)*EXP((1/E195+G195)^2*F195)*ERFC((1/E195+G195)*F195^0.5)-(1/E195-G195)*EXP((1/E195-G195)^2*F195)*ERFC((1/E195-G195)*F195^0.5))/2/G195),1)</f>
        <v>0.27851258576175342</v>
      </c>
    </row>
    <row r="196" spans="1:8" x14ac:dyDescent="0.3">
      <c r="A196" t="s">
        <v>246</v>
      </c>
      <c r="B196">
        <v>6.93</v>
      </c>
      <c r="C196">
        <f t="shared" si="13"/>
        <v>6.5457099999999988</v>
      </c>
      <c r="D196" s="29">
        <f t="shared" si="14"/>
        <v>6.0900134091736584</v>
      </c>
      <c r="E196" s="4">
        <f t="shared" si="15"/>
        <v>0.66156137475812415</v>
      </c>
      <c r="F196" s="4">
        <f t="shared" si="16"/>
        <v>2.543105336220243E-2</v>
      </c>
      <c r="G196" s="4">
        <f t="shared" si="17"/>
        <v>0.87936630404794913</v>
      </c>
      <c r="H196" s="28">
        <f>IFERROR(IF(E196&gt;1,1-(EXP((1/E196^2-G196^2)*F196)*((COS(G196/E196*F196*2)*(1-erfzR(1/E196*F196^0.5,G196*F196^0.5))-SIN(G196/E196*F196*2)*(-erfzI(1/E196*F196^0.5,G196*F196^0.5)))+(COS(G196/E196*F196*2)*(-erfzI(1/E196*F196^0.5,G196*F196^0.5))+SIN(G196/E196*F196*2)*(1-erfzR(1/E196*F196^0.5,G196*F196^0.5)))/E196/G196)),1-((1/E196+G196)*EXP((1/E196+G196)^2*F196)*ERFC((1/E196+G196)*F196^0.5)-(1/E196-G196)*EXP((1/E196-G196)^2*F196)*ERFC((1/E196-G196)*F196^0.5))/2/G196),1)</f>
        <v>0.39479025971780923</v>
      </c>
    </row>
    <row r="197" spans="1:8" x14ac:dyDescent="0.3">
      <c r="A197" t="s">
        <v>247</v>
      </c>
      <c r="B197">
        <v>7.08</v>
      </c>
      <c r="C197">
        <f t="shared" si="13"/>
        <v>6.687759999999999</v>
      </c>
      <c r="D197" s="29">
        <f t="shared" si="14"/>
        <v>6.1755369685266182</v>
      </c>
      <c r="E197" s="4">
        <f t="shared" si="15"/>
        <v>0.75352311921895765</v>
      </c>
      <c r="F197" s="4">
        <f t="shared" si="16"/>
        <v>2.088530345687498E-2</v>
      </c>
      <c r="G197" s="4">
        <f t="shared" si="17"/>
        <v>0.65885752873525683</v>
      </c>
      <c r="H197" s="28">
        <f>IFERROR(IF(E197&gt;1,1-(EXP((1/E197^2-G197^2)*F197)*((COS(G197/E197*F197*2)*(1-erfzR(1/E197*F197^0.5,G197*F197^0.5))-SIN(G197/E197*F197*2)*(-erfzI(1/E197*F197^0.5,G197*F197^0.5)))+(COS(G197/E197*F197*2)*(-erfzI(1/E197*F197^0.5,G197*F197^0.5))+SIN(G197/E197*F197*2)*(1-erfzR(1/E197*F197^0.5,G197*F197^0.5)))/E197/G197)),1-((1/E197+G197)*EXP((1/E197+G197)^2*F197)*ERFC((1/E197+G197)*F197^0.5)-(1/E197-G197)*EXP((1/E197-G197)^2*F197)*ERFC((1/E197-G197)*F197^0.5))/2/G197),1)</f>
        <v>0.33553438554257531</v>
      </c>
    </row>
    <row r="198" spans="1:8" x14ac:dyDescent="0.3">
      <c r="A198" t="s">
        <v>248</v>
      </c>
      <c r="B198">
        <v>7.24</v>
      </c>
      <c r="C198">
        <f t="shared" si="13"/>
        <v>6.8392799999999996</v>
      </c>
      <c r="D198" s="29">
        <f t="shared" si="14"/>
        <v>6.2667620985031078</v>
      </c>
      <c r="E198" s="4">
        <f t="shared" si="15"/>
        <v>0.86574790978249594</v>
      </c>
      <c r="F198" s="4">
        <f t="shared" si="16"/>
        <v>1.6928390155508656E-2</v>
      </c>
      <c r="G198" s="4">
        <f t="shared" si="17"/>
        <v>0.42322281973764775</v>
      </c>
      <c r="H198" s="28">
        <f>IFERROR(IF(E198&gt;1,1-(EXP((1/E198^2-G198^2)*F198)*((COS(G198/E198*F198*2)*(1-erfzR(1/E198*F198^0.5,G198*F198^0.5))-SIN(G198/E198*F198*2)*(-erfzI(1/E198*F198^0.5,G198*F198^0.5)))+(COS(G198/E198*F198*2)*(-erfzI(1/E198*F198^0.5,G198*F198^0.5))+SIN(G198/E198*F198*2)*(1-erfzR(1/E198*F198^0.5,G198*F198^0.5)))/E198/G198)),1-((1/E198+G198)*EXP((1/E198+G198)^2*F198)*ERFC((1/E198+G198)*F198^0.5)-(1/E198-G198)*EXP((1/E198-G198)^2*F198)*ERFC((1/E198-G198)*F198^0.5))/2/G198),1)</f>
        <v>0.27851258576175342</v>
      </c>
    </row>
    <row r="199" spans="1:8" x14ac:dyDescent="0.3">
      <c r="A199" t="s">
        <v>249</v>
      </c>
      <c r="B199">
        <v>6.99</v>
      </c>
      <c r="C199">
        <f t="shared" si="13"/>
        <v>6.6025299999999998</v>
      </c>
      <c r="D199" s="29">
        <f t="shared" si="14"/>
        <v>6.1242228329148425</v>
      </c>
      <c r="E199" s="4">
        <f t="shared" si="15"/>
        <v>0.69691645249483669</v>
      </c>
      <c r="F199" s="4">
        <f t="shared" si="16"/>
        <v>2.3504711524503154E-2</v>
      </c>
      <c r="G199" s="4">
        <f t="shared" si="17"/>
        <v>0.78995156473081785</v>
      </c>
      <c r="H199" s="28">
        <f>IFERROR(IF(E199&gt;1,1-(EXP((1/E199^2-G199^2)*F199)*((COS(G199/E199*F199*2)*(1-erfzR(1/E199*F199^0.5,G199*F199^0.5))-SIN(G199/E199*F199*2)*(-erfzI(1/E199*F199^0.5,G199*F199^0.5)))+(COS(G199/E199*F199*2)*(-erfzI(1/E199*F199^0.5,G199*F199^0.5))+SIN(G199/E199*F199*2)*(1-erfzR(1/E199*F199^0.5,G199*F199^0.5)))/E199/G199)),1-((1/E199+G199)*EXP((1/E199+G199)^2*F199)*ERFC((1/E199+G199)*F199^0.5)-(1/E199-G199)*EXP((1/E199-G199)^2*F199)*ERFC((1/E199-G199)*F199^0.5))/2/G199),1)</f>
        <v>0.37048010752574756</v>
      </c>
    </row>
    <row r="200" spans="1:8" x14ac:dyDescent="0.3">
      <c r="A200" t="s">
        <v>250</v>
      </c>
      <c r="B200">
        <v>7.02</v>
      </c>
      <c r="C200">
        <f t="shared" si="13"/>
        <v>6.6309399999999989</v>
      </c>
      <c r="D200" s="29">
        <f t="shared" si="14"/>
        <v>6.1413275447854341</v>
      </c>
      <c r="E200" s="4">
        <f t="shared" si="15"/>
        <v>0.7152963441714969</v>
      </c>
      <c r="F200" s="4">
        <f t="shared" si="16"/>
        <v>2.2596970234834892E-2</v>
      </c>
      <c r="G200" s="4">
        <f t="shared" si="17"/>
        <v>0.74595137108637488</v>
      </c>
      <c r="H200" s="28">
        <f>IFERROR(IF(E200&gt;1,1-(EXP((1/E200^2-G200^2)*F200)*((COS(G200/E200*F200*2)*(1-erfzR(1/E200*F200^0.5,G200*F200^0.5))-SIN(G200/E200*F200*2)*(-erfzI(1/E200*F200^0.5,G200*F200^0.5)))+(COS(G200/E200*F200*2)*(-erfzI(1/E200*F200^0.5,G200*F200^0.5))+SIN(G200/E200*F200*2)*(1-erfzR(1/E200*F200^0.5,G200*F200^0.5)))/E200/G200)),1-((1/E200+G200)*EXP((1/E200+G200)^2*F200)*ERFC((1/E200+G200)*F200^0.5)-(1/E200-G200)*EXP((1/E200-G200)^2*F200)*ERFC((1/E200-G200)*F200^0.5))/2/G200),1)</f>
        <v>0.35861928054030912</v>
      </c>
    </row>
    <row r="201" spans="1:8" x14ac:dyDescent="0.3">
      <c r="A201" t="s">
        <v>251</v>
      </c>
      <c r="B201">
        <v>7.05</v>
      </c>
      <c r="C201">
        <f t="shared" si="13"/>
        <v>6.659349999999999</v>
      </c>
      <c r="D201" s="29">
        <f t="shared" si="14"/>
        <v>6.1584322566560257</v>
      </c>
      <c r="E201" s="4">
        <f t="shared" si="15"/>
        <v>0.73416097173986594</v>
      </c>
      <c r="F201" s="4">
        <f t="shared" si="16"/>
        <v>2.1724285501725917E-2</v>
      </c>
      <c r="G201" s="4">
        <f t="shared" si="17"/>
        <v>0.70229257499523878</v>
      </c>
      <c r="H201" s="28">
        <f>IFERROR(IF(E201&gt;1,1-(EXP((1/E201^2-G201^2)*F201)*((COS(G201/E201*F201*2)*(1-erfzR(1/E201*F201^0.5,G201*F201^0.5))-SIN(G201/E201*F201*2)*(-erfzI(1/E201*F201^0.5,G201*F201^0.5)))+(COS(G201/E201*F201*2)*(-erfzI(1/E201*F201^0.5,G201*F201^0.5))+SIN(G201/E201*F201*2)*(1-erfzR(1/E201*F201^0.5,G201*F201^0.5)))/E201/G201)),1-((1/E201+G201)*EXP((1/E201+G201)^2*F201)*ERFC((1/E201+G201)*F201^0.5)-(1/E201-G201)*EXP((1/E201-G201)^2*F201)*ERFC((1/E201-G201)*F201^0.5))/2/G201),1)</f>
        <v>0.34696782080640287</v>
      </c>
    </row>
    <row r="202" spans="1:8" x14ac:dyDescent="0.3">
      <c r="A202" t="s">
        <v>252</v>
      </c>
      <c r="B202">
        <v>6.93</v>
      </c>
      <c r="C202">
        <f t="shared" si="13"/>
        <v>6.5457099999999988</v>
      </c>
      <c r="D202" s="29">
        <f t="shared" si="14"/>
        <v>6.0900134091736584</v>
      </c>
      <c r="E202" s="4">
        <f t="shared" si="15"/>
        <v>0.66156137475812415</v>
      </c>
      <c r="F202" s="4">
        <f t="shared" si="16"/>
        <v>2.543105336220243E-2</v>
      </c>
      <c r="G202" s="4">
        <f t="shared" si="17"/>
        <v>0.87936630404794913</v>
      </c>
      <c r="H202" s="28">
        <f>IFERROR(IF(E202&gt;1,1-(EXP((1/E202^2-G202^2)*F202)*((COS(G202/E202*F202*2)*(1-erfzR(1/E202*F202^0.5,G202*F202^0.5))-SIN(G202/E202*F202*2)*(-erfzI(1/E202*F202^0.5,G202*F202^0.5)))+(COS(G202/E202*F202*2)*(-erfzI(1/E202*F202^0.5,G202*F202^0.5))+SIN(G202/E202*F202*2)*(1-erfzR(1/E202*F202^0.5,G202*F202^0.5)))/E202/G202)),1-((1/E202+G202)*EXP((1/E202+G202)^2*F202)*ERFC((1/E202+G202)*F202^0.5)-(1/E202-G202)*EXP((1/E202-G202)^2*F202)*ERFC((1/E202-G202)*F202^0.5))/2/G202),1)</f>
        <v>0.39479025971780923</v>
      </c>
    </row>
    <row r="203" spans="1:8" x14ac:dyDescent="0.3">
      <c r="A203" t="s">
        <v>253</v>
      </c>
      <c r="B203">
        <v>7.27</v>
      </c>
      <c r="C203">
        <f t="shared" si="13"/>
        <v>6.8676899999999987</v>
      </c>
      <c r="D203" s="29">
        <f t="shared" si="14"/>
        <v>6.2838668103736994</v>
      </c>
      <c r="E203" s="4">
        <f t="shared" si="15"/>
        <v>0.8885804211174414</v>
      </c>
      <c r="F203" s="4">
        <f t="shared" si="16"/>
        <v>1.6274623411945365E-2</v>
      </c>
      <c r="G203" s="4">
        <f t="shared" si="17"/>
        <v>0.37565053917855262</v>
      </c>
      <c r="H203" s="28">
        <f>IFERROR(IF(E203&gt;1,1-(EXP((1/E203^2-G203^2)*F203)*((COS(G203/E203*F203*2)*(1-erfzR(1/E203*F203^0.5,G203*F203^0.5))-SIN(G203/E203*F203*2)*(-erfzI(1/E203*F203^0.5,G203*F203^0.5)))+(COS(G203/E203*F203*2)*(-erfzI(1/E203*F203^0.5,G203*F203^0.5))+SIN(G203/E203*F203*2)*(1-erfzR(1/E203*F203^0.5,G203*F203^0.5)))/E203/G203)),1-((1/E203+G203)*EXP((1/E203+G203)^2*F203)*ERFC((1/E203+G203)*F203^0.5)-(1/E203-G203)*EXP((1/E203-G203)^2*F203)*ERFC((1/E203-G203)*F203^0.5))/2/G203),1)</f>
        <v>0.26859945060085089</v>
      </c>
    </row>
    <row r="204" spans="1:8" x14ac:dyDescent="0.3">
      <c r="A204" t="s">
        <v>254</v>
      </c>
      <c r="B204">
        <v>7.11</v>
      </c>
      <c r="C204">
        <f t="shared" si="13"/>
        <v>6.71617</v>
      </c>
      <c r="D204" s="29">
        <f t="shared" si="14"/>
        <v>6.1926416803972097</v>
      </c>
      <c r="E204" s="4">
        <f t="shared" si="15"/>
        <v>0.77339590778281941</v>
      </c>
      <c r="F204" s="4">
        <f t="shared" si="16"/>
        <v>2.0078722517760154E-2</v>
      </c>
      <c r="G204" s="4">
        <f t="shared" si="17"/>
        <v>0.61550559412910899</v>
      </c>
      <c r="H204" s="28">
        <f>IFERROR(IF(E204&gt;1,1-(EXP((1/E204^2-G204^2)*F204)*((COS(G204/E204*F204*2)*(1-erfzR(1/E204*F204^0.5,G204*F204^0.5))-SIN(G204/E204*F204*2)*(-erfzI(1/E204*F204^0.5,G204*F204^0.5)))+(COS(G204/E204*F204*2)*(-erfzI(1/E204*F204^0.5,G204*F204^0.5))+SIN(G204/E204*F204*2)*(1-erfzR(1/E204*F204^0.5,G204*F204^0.5)))/E204/G204)),1-((1/E204+G204)*EXP((1/E204+G204)^2*F204)*ERFC((1/E204+G204)*F204^0.5)-(1/E204-G204)*EXP((1/E204-G204)^2*F204)*ERFC((1/E204-G204)*F204^0.5))/2/G204),1)</f>
        <v>0.3243266485527051</v>
      </c>
    </row>
    <row r="205" spans="1:8" x14ac:dyDescent="0.3">
      <c r="A205" t="s">
        <v>255</v>
      </c>
      <c r="B205">
        <v>7.42</v>
      </c>
      <c r="C205">
        <f t="shared" si="13"/>
        <v>7.009739999999999</v>
      </c>
      <c r="D205" s="29">
        <f t="shared" si="14"/>
        <v>6.3693903697266592</v>
      </c>
      <c r="E205" s="4">
        <f t="shared" si="15"/>
        <v>1.0120994304453037</v>
      </c>
      <c r="F205" s="4">
        <f t="shared" si="16"/>
        <v>1.3365567039784004E-2</v>
      </c>
      <c r="G205" s="4">
        <f t="shared" si="17"/>
        <v>0.10868241575450166</v>
      </c>
      <c r="H205" s="28">
        <f>IFERROR(IF(E205&gt;1,1-(EXP((1/E205^2-G205^2)*F205)*((COS(G205/E205*F205*2)*(1-erfzR(1/E205*F205^0.5,G205*F205^0.5))-SIN(G205/E205*F205*2)*(-erfzI(1/E205*F205^0.5,G205*F205^0.5)))+(COS(G205/E205*F205*2)*(-erfzI(1/E205*F205^0.5,G205*F205^0.5))+SIN(G205/E205*F205*2)*(1-erfzR(1/E205*F205^0.5,G205*F205^0.5)))/E205/G205)),1-((1/E205+G205)*EXP((1/E205+G205)^2*F205)*ERFC((1/E205+G205)*F205^0.5)-(1/E205-G205)*EXP((1/E205-G205)^2*F205)*ERFC((1/E205-G205)*F205^0.5))/2/G205),1)</f>
        <v>0.22284444246442436</v>
      </c>
    </row>
    <row r="206" spans="1:8" x14ac:dyDescent="0.3">
      <c r="A206" t="s">
        <v>256</v>
      </c>
      <c r="B206">
        <v>7.27</v>
      </c>
      <c r="C206">
        <f t="shared" si="13"/>
        <v>6.8676899999999987</v>
      </c>
      <c r="D206" s="29">
        <f t="shared" si="14"/>
        <v>6.2838668103736994</v>
      </c>
      <c r="E206" s="4">
        <f t="shared" si="15"/>
        <v>0.8885804211174414</v>
      </c>
      <c r="F206" s="4">
        <f t="shared" si="16"/>
        <v>1.6274623411945365E-2</v>
      </c>
      <c r="G206" s="4">
        <f t="shared" si="17"/>
        <v>0.37565053917855262</v>
      </c>
      <c r="H206" s="28">
        <f>IFERROR(IF(E206&gt;1,1-(EXP((1/E206^2-G206^2)*F206)*((COS(G206/E206*F206*2)*(1-erfzR(1/E206*F206^0.5,G206*F206^0.5))-SIN(G206/E206*F206*2)*(-erfzI(1/E206*F206^0.5,G206*F206^0.5)))+(COS(G206/E206*F206*2)*(-erfzI(1/E206*F206^0.5,G206*F206^0.5))+SIN(G206/E206*F206*2)*(1-erfzR(1/E206*F206^0.5,G206*F206^0.5)))/E206/G206)),1-((1/E206+G206)*EXP((1/E206+G206)^2*F206)*ERFC((1/E206+G206)*F206^0.5)-(1/E206-G206)*EXP((1/E206-G206)^2*F206)*ERFC((1/E206-G206)*F206^0.5))/2/G206),1)</f>
        <v>0.26859945060085089</v>
      </c>
    </row>
    <row r="207" spans="1:8" x14ac:dyDescent="0.3">
      <c r="A207" t="s">
        <v>257</v>
      </c>
      <c r="B207">
        <v>7.11</v>
      </c>
      <c r="C207">
        <f t="shared" si="13"/>
        <v>6.71617</v>
      </c>
      <c r="D207" s="29">
        <f t="shared" si="14"/>
        <v>6.1926416803972097</v>
      </c>
      <c r="E207" s="4">
        <f t="shared" si="15"/>
        <v>0.77339590778281941</v>
      </c>
      <c r="F207" s="4">
        <f t="shared" si="16"/>
        <v>2.0078722517760154E-2</v>
      </c>
      <c r="G207" s="4">
        <f t="shared" si="17"/>
        <v>0.61550559412910899</v>
      </c>
      <c r="H207" s="28">
        <f>IFERROR(IF(E207&gt;1,1-(EXP((1/E207^2-G207^2)*F207)*((COS(G207/E207*F207*2)*(1-erfzR(1/E207*F207^0.5,G207*F207^0.5))-SIN(G207/E207*F207*2)*(-erfzI(1/E207*F207^0.5,G207*F207^0.5)))+(COS(G207/E207*F207*2)*(-erfzI(1/E207*F207^0.5,G207*F207^0.5))+SIN(G207/E207*F207*2)*(1-erfzR(1/E207*F207^0.5,G207*F207^0.5)))/E207/G207)),1-((1/E207+G207)*EXP((1/E207+G207)^2*F207)*ERFC((1/E207+G207)*F207^0.5)-(1/E207-G207)*EXP((1/E207-G207)^2*F207)*ERFC((1/E207-G207)*F207^0.5))/2/G207),1)</f>
        <v>0.3243266485527051</v>
      </c>
    </row>
    <row r="208" spans="1:8" x14ac:dyDescent="0.3">
      <c r="A208" t="s">
        <v>258</v>
      </c>
      <c r="B208">
        <v>7.33</v>
      </c>
      <c r="C208">
        <f t="shared" si="13"/>
        <v>6.9245099999999997</v>
      </c>
      <c r="D208" s="29">
        <f t="shared" si="14"/>
        <v>6.3180762341148835</v>
      </c>
      <c r="E208" s="4">
        <f t="shared" si="15"/>
        <v>0.93606782147453271</v>
      </c>
      <c r="F208" s="4">
        <f t="shared" si="16"/>
        <v>1.5041859376389294E-2</v>
      </c>
      <c r="G208" s="4">
        <f t="shared" si="17"/>
        <v>0.27011732218908502</v>
      </c>
      <c r="H208" s="28">
        <f>IFERROR(IF(E208&gt;1,1-(EXP((1/E208^2-G208^2)*F208)*((COS(G208/E208*F208*2)*(1-erfzR(1/E208*F208^0.5,G208*F208^0.5))-SIN(G208/E208*F208*2)*(-erfzI(1/E208*F208^0.5,G208*F208^0.5)))+(COS(G208/E208*F208*2)*(-erfzI(1/E208*F208^0.5,G208*F208^0.5))+SIN(G208/E208*F208*2)*(1-erfzR(1/E208*F208^0.5,G208*F208^0.5)))/E208/G208)),1-((1/E208+G208)*EXP((1/E208+G208)^2*F208)*ERFC((1/E208+G208)*F208^0.5)-(1/E208-G208)*EXP((1/E208-G208)^2*F208)*ERFC((1/E208-G208)*F208^0.5))/2/G208),1)</f>
        <v>0.24953350426614063</v>
      </c>
    </row>
    <row r="209" spans="1:8" x14ac:dyDescent="0.3">
      <c r="A209" t="s">
        <v>259</v>
      </c>
      <c r="B209">
        <v>7.02</v>
      </c>
      <c r="C209">
        <f t="shared" si="13"/>
        <v>6.6309399999999989</v>
      </c>
      <c r="D209" s="29">
        <f t="shared" si="14"/>
        <v>6.1413275447854341</v>
      </c>
      <c r="E209" s="4">
        <f t="shared" si="15"/>
        <v>0.7152963441714969</v>
      </c>
      <c r="F209" s="4">
        <f t="shared" si="16"/>
        <v>2.2596970234834892E-2</v>
      </c>
      <c r="G209" s="4">
        <f t="shared" si="17"/>
        <v>0.74595137108637488</v>
      </c>
      <c r="H209" s="28">
        <f>IFERROR(IF(E209&gt;1,1-(EXP((1/E209^2-G209^2)*F209)*((COS(G209/E209*F209*2)*(1-erfzR(1/E209*F209^0.5,G209*F209^0.5))-SIN(G209/E209*F209*2)*(-erfzI(1/E209*F209^0.5,G209*F209^0.5)))+(COS(G209/E209*F209*2)*(-erfzI(1/E209*F209^0.5,G209*F209^0.5))+SIN(G209/E209*F209*2)*(1-erfzR(1/E209*F209^0.5,G209*F209^0.5)))/E209/G209)),1-((1/E209+G209)*EXP((1/E209+G209)^2*F209)*ERFC((1/E209+G209)*F209^0.5)-(1/E209-G209)*EXP((1/E209-G209)^2*F209)*ERFC((1/E209-G209)*F209^0.5))/2/G209),1)</f>
        <v>0.35861928054030912</v>
      </c>
    </row>
    <row r="210" spans="1:8" x14ac:dyDescent="0.3">
      <c r="A210" t="s">
        <v>260</v>
      </c>
      <c r="B210">
        <v>7.11</v>
      </c>
      <c r="C210">
        <f t="shared" si="13"/>
        <v>6.71617</v>
      </c>
      <c r="D210" s="29">
        <f t="shared" si="14"/>
        <v>6.1926416803972097</v>
      </c>
      <c r="E210" s="4">
        <f t="shared" si="15"/>
        <v>0.77339590778281941</v>
      </c>
      <c r="F210" s="4">
        <f t="shared" si="16"/>
        <v>2.0078722517760154E-2</v>
      </c>
      <c r="G210" s="4">
        <f t="shared" si="17"/>
        <v>0.61550559412910899</v>
      </c>
      <c r="H210" s="28">
        <f>IFERROR(IF(E210&gt;1,1-(EXP((1/E210^2-G210^2)*F210)*((COS(G210/E210*F210*2)*(1-erfzR(1/E210*F210^0.5,G210*F210^0.5))-SIN(G210/E210*F210*2)*(-erfzI(1/E210*F210^0.5,G210*F210^0.5)))+(COS(G210/E210*F210*2)*(-erfzI(1/E210*F210^0.5,G210*F210^0.5))+SIN(G210/E210*F210*2)*(1-erfzR(1/E210*F210^0.5,G210*F210^0.5)))/E210/G210)),1-((1/E210+G210)*EXP((1/E210+G210)^2*F210)*ERFC((1/E210+G210)*F210^0.5)-(1/E210-G210)*EXP((1/E210-G210)^2*F210)*ERFC((1/E210-G210)*F210^0.5))/2/G210),1)</f>
        <v>0.3243266485527051</v>
      </c>
    </row>
    <row r="211" spans="1:8" x14ac:dyDescent="0.3">
      <c r="A211" t="s">
        <v>261</v>
      </c>
      <c r="B211">
        <v>7.17</v>
      </c>
      <c r="C211">
        <f t="shared" si="13"/>
        <v>6.7729899999999992</v>
      </c>
      <c r="D211" s="29">
        <f t="shared" si="14"/>
        <v>6.2268511041383938</v>
      </c>
      <c r="E211" s="4">
        <f t="shared" si="15"/>
        <v>0.81472763222170652</v>
      </c>
      <c r="F211" s="4">
        <f t="shared" si="16"/>
        <v>1.855780701801122E-2</v>
      </c>
      <c r="G211" s="4">
        <f t="shared" si="17"/>
        <v>0.52831492512170186</v>
      </c>
      <c r="H211" s="28">
        <f>IFERROR(IF(E211&gt;1,1-(EXP((1/E211^2-G211^2)*F211)*((COS(G211/E211*F211*2)*(1-erfzR(1/E211*F211^0.5,G211*F211^0.5))-SIN(G211/E211*F211*2)*(-erfzI(1/E211*F211^0.5,G211*F211^0.5)))+(COS(G211/E211*F211*2)*(-erfzI(1/E211*F211^0.5,G211*F211^0.5))+SIN(G211/E211*F211*2)*(1-erfzR(1/E211*F211^0.5,G211*F211^0.5)))/E211/G211)),1-((1/E211+G211)*EXP((1/E211+G211)^2*F211)*ERFC((1/E211+G211)*F211^0.5)-(1/E211-G211)*EXP((1/E211-G211)^2*F211)*ERFC((1/E211-G211)*F211^0.5))/2/G211),1)</f>
        <v>0.30261415640203726</v>
      </c>
    </row>
    <row r="212" spans="1:8" x14ac:dyDescent="0.3">
      <c r="A212" t="s">
        <v>262</v>
      </c>
      <c r="B212">
        <v>6.76</v>
      </c>
      <c r="C212">
        <f t="shared" si="13"/>
        <v>6.3847199999999988</v>
      </c>
      <c r="D212" s="29">
        <f t="shared" si="14"/>
        <v>5.993086708573637</v>
      </c>
      <c r="E212" s="4">
        <f t="shared" si="15"/>
        <v>0.57083006861431407</v>
      </c>
      <c r="F212" s="4">
        <f t="shared" si="16"/>
        <v>3.1790038198802682E-2</v>
      </c>
      <c r="G212" s="4">
        <f t="shared" si="17"/>
        <v>1.1476456152596965</v>
      </c>
      <c r="H212" s="28">
        <f>IFERROR(IF(E212&gt;1,1-(EXP((1/E212^2-G212^2)*F212)*((COS(G212/E212*F212*2)*(1-erfzR(1/E212*F212^0.5,G212*F212^0.5))-SIN(G212/E212*F212*2)*(-erfzI(1/E212*F212^0.5,G212*F212^0.5)))+(COS(G212/E212*F212*2)*(-erfzI(1/E212*F212^0.5,G212*F212^0.5))+SIN(G212/E212*F212*2)*(1-erfzR(1/E212*F212^0.5,G212*F212^0.5)))/E212/G212)),1-((1/E212+G212)*EXP((1/E212+G212)^2*F212)*ERFC((1/E212+G212)*F212^0.5)-(1/E212-G212)*EXP((1/E212-G212)^2*F212)*ERFC((1/E212-G212)*F212^0.5))/2/G212),1)</f>
        <v>0.46715972370008707</v>
      </c>
    </row>
    <row r="213" spans="1:8" x14ac:dyDescent="0.3">
      <c r="A213" t="s">
        <v>263</v>
      </c>
      <c r="B213">
        <v>7.08</v>
      </c>
      <c r="C213">
        <f t="shared" si="13"/>
        <v>6.687759999999999</v>
      </c>
      <c r="D213" s="29">
        <f t="shared" si="14"/>
        <v>6.1755369685266182</v>
      </c>
      <c r="E213" s="4">
        <f t="shared" si="15"/>
        <v>0.75352311921895765</v>
      </c>
      <c r="F213" s="4">
        <f t="shared" si="16"/>
        <v>2.088530345687498E-2</v>
      </c>
      <c r="G213" s="4">
        <f t="shared" si="17"/>
        <v>0.65885752873525683</v>
      </c>
      <c r="H213" s="28">
        <f>IFERROR(IF(E213&gt;1,1-(EXP((1/E213^2-G213^2)*F213)*((COS(G213/E213*F213*2)*(1-erfzR(1/E213*F213^0.5,G213*F213^0.5))-SIN(G213/E213*F213*2)*(-erfzI(1/E213*F213^0.5,G213*F213^0.5)))+(COS(G213/E213*F213*2)*(-erfzI(1/E213*F213^0.5,G213*F213^0.5))+SIN(G213/E213*F213*2)*(1-erfzR(1/E213*F213^0.5,G213*F213^0.5)))/E213/G213)),1-((1/E213+G213)*EXP((1/E213+G213)^2*F213)*ERFC((1/E213+G213)*F213^0.5)-(1/E213-G213)*EXP((1/E213-G213)^2*F213)*ERFC((1/E213-G213)*F213^0.5))/2/G213),1)</f>
        <v>0.33553438554257531</v>
      </c>
    </row>
    <row r="214" spans="1:8" x14ac:dyDescent="0.3">
      <c r="A214" t="s">
        <v>264</v>
      </c>
      <c r="B214">
        <v>7.14</v>
      </c>
      <c r="C214">
        <f t="shared" si="13"/>
        <v>6.7445799999999991</v>
      </c>
      <c r="D214" s="29">
        <f t="shared" si="14"/>
        <v>6.2097463922678013</v>
      </c>
      <c r="E214" s="4">
        <f t="shared" si="15"/>
        <v>0.79379280465235635</v>
      </c>
      <c r="F214" s="4">
        <f t="shared" si="16"/>
        <v>1.93032913683856E-2</v>
      </c>
      <c r="G214" s="4">
        <f t="shared" si="17"/>
        <v>0.57206417296374523</v>
      </c>
      <c r="H214" s="28">
        <f>IFERROR(IF(E214&gt;1,1-(EXP((1/E214^2-G214^2)*F214)*((COS(G214/E214*F214*2)*(1-erfzR(1/E214*F214^0.5,G214*F214^0.5))-SIN(G214/E214*F214*2)*(-erfzI(1/E214*F214^0.5,G214*F214^0.5)))+(COS(G214/E214*F214*2)*(-erfzI(1/E214*F214^0.5,G214*F214^0.5))+SIN(G214/E214*F214*2)*(1-erfzR(1/E214*F214^0.5,G214*F214^0.5)))/E214/G214)),1-((1/E214+G214)*EXP((1/E214+G214)^2*F214)*ERFC((1/E214+G214)*F214^0.5)-(1/E214-G214)*EXP((1/E214-G214)^2*F214)*ERFC((1/E214-G214)*F214^0.5))/2/G214),1)</f>
        <v>0.31335131741894517</v>
      </c>
    </row>
    <row r="215" spans="1:8" x14ac:dyDescent="0.3">
      <c r="A215" t="s">
        <v>265</v>
      </c>
      <c r="B215">
        <v>6.73</v>
      </c>
      <c r="C215">
        <f t="shared" si="13"/>
        <v>6.3563099999999997</v>
      </c>
      <c r="D215" s="29">
        <f t="shared" si="14"/>
        <v>5.9759819967030463</v>
      </c>
      <c r="E215" s="4">
        <f t="shared" si="15"/>
        <v>0.55616230900334518</v>
      </c>
      <c r="F215" s="4">
        <f t="shared" si="16"/>
        <v>3.3067073570062222E-2</v>
      </c>
      <c r="G215" s="4">
        <f t="shared" si="17"/>
        <v>1.1978723393813013</v>
      </c>
      <c r="H215" s="28">
        <f>IFERROR(IF(E215&gt;1,1-(EXP((1/E215^2-G215^2)*F215)*((COS(G215/E215*F215*2)*(1-erfzR(1/E215*F215^0.5,G215*F215^0.5))-SIN(G215/E215*F215*2)*(-erfzI(1/E215*F215^0.5,G215*F215^0.5)))+(COS(G215/E215*F215*2)*(-erfzI(1/E215*F215^0.5,G215*F215^0.5))+SIN(G215/E215*F215*2)*(1-erfzR(1/E215*F215^0.5,G215*F215^0.5)))/E215/G215)),1-((1/E215+G215)*EXP((1/E215+G215)^2*F215)*ERFC((1/E215+G215)*F215^0.5)-(1/E215-G215)*EXP((1/E215-G215)^2*F215)*ERFC((1/E215-G215)*F215^0.5))/2/G215),1)</f>
        <v>0.48032645012152531</v>
      </c>
    </row>
    <row r="216" spans="1:8" x14ac:dyDescent="0.3">
      <c r="A216" t="s">
        <v>266</v>
      </c>
      <c r="B216">
        <v>7.36</v>
      </c>
      <c r="C216">
        <f t="shared" si="13"/>
        <v>6.9529199999999998</v>
      </c>
      <c r="D216" s="29">
        <f t="shared" si="14"/>
        <v>6.335180945985476</v>
      </c>
      <c r="E216" s="4">
        <f t="shared" si="15"/>
        <v>0.96075489135087033</v>
      </c>
      <c r="F216" s="4">
        <f t="shared" si="16"/>
        <v>1.4460949595169524E-2</v>
      </c>
      <c r="G216" s="4">
        <f t="shared" si="17"/>
        <v>0.20619596559374317</v>
      </c>
      <c r="H216" s="28">
        <f>IFERROR(IF(E216&gt;1,1-(EXP((1/E216^2-G216^2)*F216)*((COS(G216/E216*F216*2)*(1-erfzR(1/E216*F216^0.5,G216*F216^0.5))-SIN(G216/E216*F216*2)*(-erfzI(1/E216*F216^0.5,G216*F216^0.5)))+(COS(G216/E216*F216*2)*(-erfzI(1/E216*F216^0.5,G216*F216^0.5))+SIN(G216/E216*F216*2)*(1-erfzR(1/E216*F216^0.5,G216*F216^0.5)))/E216/G216)),1-((1/E216+G216)*EXP((1/E216+G216)^2*F216)*ERFC((1/E216+G216)*F216^0.5)-(1/E216-G216)*EXP((1/E216-G216)^2*F216)*ERFC((1/E216-G216)*F216^0.5))/2/G216),1)</f>
        <v>0.24038257406798957</v>
      </c>
    </row>
    <row r="217" spans="1:8" x14ac:dyDescent="0.3">
      <c r="A217" t="s">
        <v>267</v>
      </c>
      <c r="B217">
        <v>7.11</v>
      </c>
      <c r="C217">
        <f t="shared" si="13"/>
        <v>6.71617</v>
      </c>
      <c r="D217" s="29">
        <f t="shared" si="14"/>
        <v>6.1926416803972097</v>
      </c>
      <c r="E217" s="4">
        <f t="shared" si="15"/>
        <v>0.77339590778281941</v>
      </c>
      <c r="F217" s="4">
        <f t="shared" si="16"/>
        <v>2.0078722517760154E-2</v>
      </c>
      <c r="G217" s="4">
        <f t="shared" si="17"/>
        <v>0.61550559412910899</v>
      </c>
      <c r="H217" s="28">
        <f>IFERROR(IF(E217&gt;1,1-(EXP((1/E217^2-G217^2)*F217)*((COS(G217/E217*F217*2)*(1-erfzR(1/E217*F217^0.5,G217*F217^0.5))-SIN(G217/E217*F217*2)*(-erfzI(1/E217*F217^0.5,G217*F217^0.5)))+(COS(G217/E217*F217*2)*(-erfzI(1/E217*F217^0.5,G217*F217^0.5))+SIN(G217/E217*F217*2)*(1-erfzR(1/E217*F217^0.5,G217*F217^0.5)))/E217/G217)),1-((1/E217+G217)*EXP((1/E217+G217)^2*F217)*ERFC((1/E217+G217)*F217^0.5)-(1/E217-G217)*EXP((1/E217-G217)^2*F217)*ERFC((1/E217-G217)*F217^0.5))/2/G217),1)</f>
        <v>0.3243266485527051</v>
      </c>
    </row>
    <row r="218" spans="1:8" x14ac:dyDescent="0.3">
      <c r="A218" t="s">
        <v>268</v>
      </c>
      <c r="B218">
        <v>7.2</v>
      </c>
      <c r="C218">
        <f t="shared" si="13"/>
        <v>6.8013999999999992</v>
      </c>
      <c r="D218" s="29">
        <f t="shared" si="14"/>
        <v>6.2439558160089854</v>
      </c>
      <c r="E218" s="4">
        <f t="shared" si="15"/>
        <v>0.83621457742527083</v>
      </c>
      <c r="F218" s="4">
        <f t="shared" si="16"/>
        <v>1.784111293485334E-2</v>
      </c>
      <c r="G218" s="4">
        <f t="shared" si="17"/>
        <v>0.48397161236392433</v>
      </c>
      <c r="H218" s="28">
        <f>IFERROR(IF(E218&gt;1,1-(EXP((1/E218^2-G218^2)*F218)*((COS(G218/E218*F218*2)*(1-erfzR(1/E218*F218^0.5,G218*F218^0.5))-SIN(G218/E218*F218*2)*(-erfzI(1/E218*F218^0.5,G218*F218^0.5)))+(COS(G218/E218*F218*2)*(-erfzI(1/E218*F218^0.5,G218*F218^0.5))+SIN(G218/E218*F218*2)*(1-erfzR(1/E218*F218^0.5,G218*F218^0.5)))/E218/G218)),1-((1/E218+G218)*EXP((1/E218+G218)^2*F218)*ERFC((1/E218+G218)*F218^0.5)-(1/E218-G218)*EXP((1/E218-G218)^2*F218)*ERFC((1/E218-G218)*F218^0.5))/2/G218),1)</f>
        <v>0.29212001433979728</v>
      </c>
    </row>
    <row r="219" spans="1:8" x14ac:dyDescent="0.3">
      <c r="A219" t="s">
        <v>269</v>
      </c>
      <c r="B219">
        <v>7.2</v>
      </c>
      <c r="C219">
        <f t="shared" si="13"/>
        <v>6.8013999999999992</v>
      </c>
      <c r="D219" s="29">
        <f t="shared" si="14"/>
        <v>6.2439558160089854</v>
      </c>
      <c r="E219" s="4">
        <f t="shared" si="15"/>
        <v>0.83621457742527083</v>
      </c>
      <c r="F219" s="4">
        <f t="shared" si="16"/>
        <v>1.784111293485334E-2</v>
      </c>
      <c r="G219" s="4">
        <f t="shared" si="17"/>
        <v>0.48397161236392433</v>
      </c>
      <c r="H219" s="28">
        <f>IFERROR(IF(E219&gt;1,1-(EXP((1/E219^2-G219^2)*F219)*((COS(G219/E219*F219*2)*(1-erfzR(1/E219*F219^0.5,G219*F219^0.5))-SIN(G219/E219*F219*2)*(-erfzI(1/E219*F219^0.5,G219*F219^0.5)))+(COS(G219/E219*F219*2)*(-erfzI(1/E219*F219^0.5,G219*F219^0.5))+SIN(G219/E219*F219*2)*(1-erfzR(1/E219*F219^0.5,G219*F219^0.5)))/E219/G219)),1-((1/E219+G219)*EXP((1/E219+G219)^2*F219)*ERFC((1/E219+G219)*F219^0.5)-(1/E219-G219)*EXP((1/E219-G219)^2*F219)*ERFC((1/E219-G219)*F219^0.5))/2/G219),1)</f>
        <v>0.29212001433979728</v>
      </c>
    </row>
    <row r="220" spans="1:8" x14ac:dyDescent="0.3">
      <c r="A220" t="s">
        <v>270</v>
      </c>
      <c r="B220">
        <v>6.85</v>
      </c>
      <c r="C220">
        <f t="shared" si="13"/>
        <v>6.469949999999999</v>
      </c>
      <c r="D220" s="29">
        <f t="shared" si="14"/>
        <v>6.0444008441854127</v>
      </c>
      <c r="E220" s="4">
        <f t="shared" si="15"/>
        <v>0.61719543613359873</v>
      </c>
      <c r="F220" s="4">
        <f t="shared" si="16"/>
        <v>2.8247298163838055E-2</v>
      </c>
      <c r="G220" s="4">
        <f t="shared" si="17"/>
        <v>1.0024572184403253</v>
      </c>
      <c r="H220" s="28">
        <f>IFERROR(IF(E220&gt;1,1-(EXP((1/E220^2-G220^2)*F220)*((COS(G220/E220*F220*2)*(1-erfzR(1/E220*F220^0.5,G220*F220^0.5))-SIN(G220/E220*F220*2)*(-erfzI(1/E220*F220^0.5,G220*F220^0.5)))+(COS(G220/E220*F220*2)*(-erfzI(1/E220*F220^0.5,G220*F220^0.5))+SIN(G220/E220*F220*2)*(1-erfzR(1/E220*F220^0.5,G220*F220^0.5)))/E220/G220)),1-((1/E220+G220)*EXP((1/E220+G220)^2*F220)*ERFC((1/E220+G220)*F220^0.5)-(1/E220-G220)*EXP((1/E220-G220)^2*F220)*ERFC((1/E220-G220)*F220^0.5))/2/G220),1)</f>
        <v>0.42828856405189564</v>
      </c>
    </row>
    <row r="221" spans="1:8" x14ac:dyDescent="0.3">
      <c r="A221" t="s">
        <v>271</v>
      </c>
      <c r="B221">
        <v>7.11</v>
      </c>
      <c r="C221">
        <f t="shared" si="13"/>
        <v>6.71617</v>
      </c>
      <c r="D221" s="29">
        <f t="shared" si="14"/>
        <v>6.1926416803972097</v>
      </c>
      <c r="E221" s="4">
        <f t="shared" si="15"/>
        <v>0.77339590778281941</v>
      </c>
      <c r="F221" s="4">
        <f t="shared" si="16"/>
        <v>2.0078722517760154E-2</v>
      </c>
      <c r="G221" s="4">
        <f t="shared" si="17"/>
        <v>0.61550559412910899</v>
      </c>
      <c r="H221" s="28">
        <f>IFERROR(IF(E221&gt;1,1-(EXP((1/E221^2-G221^2)*F221)*((COS(G221/E221*F221*2)*(1-erfzR(1/E221*F221^0.5,G221*F221^0.5))-SIN(G221/E221*F221*2)*(-erfzI(1/E221*F221^0.5,G221*F221^0.5)))+(COS(G221/E221*F221*2)*(-erfzI(1/E221*F221^0.5,G221*F221^0.5))+SIN(G221/E221*F221*2)*(1-erfzR(1/E221*F221^0.5,G221*F221^0.5)))/E221/G221)),1-((1/E221+G221)*EXP((1/E221+G221)^2*F221)*ERFC((1/E221+G221)*F221^0.5)-(1/E221-G221)*EXP((1/E221-G221)^2*F221)*ERFC((1/E221-G221)*F221^0.5))/2/G221),1)</f>
        <v>0.3243266485527051</v>
      </c>
    </row>
    <row r="222" spans="1:8" x14ac:dyDescent="0.3">
      <c r="A222" t="s">
        <v>272</v>
      </c>
      <c r="B222">
        <v>6.69</v>
      </c>
      <c r="C222">
        <f t="shared" si="13"/>
        <v>6.3184299999999993</v>
      </c>
      <c r="D222" s="29">
        <f t="shared" si="14"/>
        <v>5.953175714208923</v>
      </c>
      <c r="E222" s="4">
        <f t="shared" si="15"/>
        <v>0.5371898966755061</v>
      </c>
      <c r="F222" s="4">
        <f t="shared" si="16"/>
        <v>3.4849940754502741E-2</v>
      </c>
      <c r="G222" s="4">
        <f t="shared" si="17"/>
        <v>1.2664078083772417</v>
      </c>
      <c r="H222" s="28">
        <f>IFERROR(IF(E222&gt;1,1-(EXP((1/E222^2-G222^2)*F222)*((COS(G222/E222*F222*2)*(1-erfzR(1/E222*F222^0.5,G222*F222^0.5))-SIN(G222/E222*F222*2)*(-erfzI(1/E222*F222^0.5,G222*F222^0.5)))+(COS(G222/E222*F222*2)*(-erfzI(1/E222*F222^0.5,G222*F222^0.5))+SIN(G222/E222*F222*2)*(1-erfzR(1/E222*F222^0.5,G222*F222^0.5)))/E222/G222)),1-((1/E222+G222)*EXP((1/E222+G222)^2*F222)*ERFC((1/E222+G222)*F222^0.5)-(1/E222-G222)*EXP((1/E222-G222)^2*F222)*ERFC((1/E222-G222)*F222^0.5))/2/G222),1)</f>
        <v>0.49799763788137119</v>
      </c>
    </row>
    <row r="223" spans="1:8" x14ac:dyDescent="0.3">
      <c r="A223" t="s">
        <v>273</v>
      </c>
      <c r="B223">
        <v>7.17</v>
      </c>
      <c r="C223">
        <f t="shared" si="13"/>
        <v>6.7729899999999992</v>
      </c>
      <c r="D223" s="29">
        <f t="shared" si="14"/>
        <v>6.2268511041383938</v>
      </c>
      <c r="E223" s="4">
        <f t="shared" si="15"/>
        <v>0.81472763222170652</v>
      </c>
      <c r="F223" s="4">
        <f t="shared" si="16"/>
        <v>1.855780701801122E-2</v>
      </c>
      <c r="G223" s="4">
        <f t="shared" si="17"/>
        <v>0.52831492512170186</v>
      </c>
      <c r="H223" s="28">
        <f>IFERROR(IF(E223&gt;1,1-(EXP((1/E223^2-G223^2)*F223)*((COS(G223/E223*F223*2)*(1-erfzR(1/E223*F223^0.5,G223*F223^0.5))-SIN(G223/E223*F223*2)*(-erfzI(1/E223*F223^0.5,G223*F223^0.5)))+(COS(G223/E223*F223*2)*(-erfzI(1/E223*F223^0.5,G223*F223^0.5))+SIN(G223/E223*F223*2)*(1-erfzR(1/E223*F223^0.5,G223*F223^0.5)))/E223/G223)),1-((1/E223+G223)*EXP((1/E223+G223)^2*F223)*ERFC((1/E223+G223)*F223^0.5)-(1/E223-G223)*EXP((1/E223-G223)^2*F223)*ERFC((1/E223-G223)*F223^0.5))/2/G223),1)</f>
        <v>0.30261415640203726</v>
      </c>
    </row>
    <row r="224" spans="1:8" x14ac:dyDescent="0.3">
      <c r="A224" t="s">
        <v>274</v>
      </c>
      <c r="B224">
        <v>6.82</v>
      </c>
      <c r="C224">
        <f t="shared" si="13"/>
        <v>6.4415399999999998</v>
      </c>
      <c r="D224" s="29">
        <f t="shared" si="14"/>
        <v>6.027296132314822</v>
      </c>
      <c r="E224" s="4">
        <f t="shared" si="15"/>
        <v>0.60133629558031565</v>
      </c>
      <c r="F224" s="4">
        <f t="shared" si="16"/>
        <v>2.9382018376256501E-2</v>
      </c>
      <c r="G224" s="4">
        <f t="shared" si="17"/>
        <v>1.0499918572424012</v>
      </c>
      <c r="H224" s="28">
        <f>IFERROR(IF(E224&gt;1,1-(EXP((1/E224^2-G224^2)*F224)*((COS(G224/E224*F224*2)*(1-erfzR(1/E224*F224^0.5,G224*F224^0.5))-SIN(G224/E224*F224*2)*(-erfzI(1/E224*F224^0.5,G224*F224^0.5)))+(COS(G224/E224*F224*2)*(-erfzI(1/E224*F224^0.5,G224*F224^0.5))+SIN(G224/E224*F224*2)*(1-erfzR(1/E224*F224^0.5,G224*F224^0.5)))/E224/G224)),1-((1/E224+G224)*EXP((1/E224+G224)^2*F224)*ERFC((1/E224+G224)*F224^0.5)-(1/E224-G224)*EXP((1/E224-G224)^2*F224)*ERFC((1/E224-G224)*F224^0.5))/2/G224),1)</f>
        <v>0.44112441238450684</v>
      </c>
    </row>
    <row r="225" spans="1:8" x14ac:dyDescent="0.3">
      <c r="A225" t="s">
        <v>275</v>
      </c>
      <c r="B225">
        <v>7.71</v>
      </c>
      <c r="C225">
        <f t="shared" si="13"/>
        <v>7.2843699999999991</v>
      </c>
      <c r="D225" s="29">
        <f t="shared" si="14"/>
        <v>6.5347359178090469</v>
      </c>
      <c r="E225" s="4">
        <f t="shared" si="15"/>
        <v>1.3016901915430377</v>
      </c>
      <c r="F225" s="4">
        <f t="shared" si="16"/>
        <v>9.1335968975231312E-3</v>
      </c>
      <c r="G225" s="4">
        <f t="shared" si="17"/>
        <v>0.42196163165171324</v>
      </c>
      <c r="H225" s="28">
        <f>IFERROR(IF(E225&gt;1,1-(EXP((1/E225^2-G225^2)*F225)*((COS(G225/E225*F225*2)*(1-erfzR(1/E225*F225^0.5,G225*F225^0.5))-SIN(G225/E225*F225*2)*(-erfzI(1/E225*F225^0.5,G225*F225^0.5)))+(COS(G225/E225*F225*2)*(-erfzI(1/E225*F225^0.5,G225*F225^0.5))+SIN(G225/E225*F225*2)*(1-erfzR(1/E225*F225^0.5,G225*F225^0.5)))/E225/G225)),1-((1/E225+G225)*EXP((1/E225+G225)^2*F225)*ERFC((1/E225+G225)*F225^0.5)-(1/E225-G225)*EXP((1/E225-G225)^2*F225)*ERFC((1/E225-G225)*F225^0.5))/2/G225),1)</f>
        <v>0.15194745376461516</v>
      </c>
    </row>
    <row r="226" spans="1:8" x14ac:dyDescent="0.3">
      <c r="A226" t="s">
        <v>276</v>
      </c>
      <c r="B226">
        <v>7.46</v>
      </c>
      <c r="C226">
        <f t="shared" si="13"/>
        <v>7.0476199999999993</v>
      </c>
      <c r="D226" s="29">
        <f t="shared" si="14"/>
        <v>6.3921966522207816</v>
      </c>
      <c r="E226" s="4">
        <f t="shared" si="15"/>
        <v>1.0478446442514737</v>
      </c>
      <c r="F226" s="4">
        <f t="shared" si="16"/>
        <v>1.2681806024391427E-2</v>
      </c>
      <c r="G226" s="4">
        <f t="shared" si="17"/>
        <v>0.20874677127845329</v>
      </c>
      <c r="H226" s="28">
        <f>IFERROR(IF(E226&gt;1,1-(EXP((1/E226^2-G226^2)*F226)*((COS(G226/E226*F226*2)*(1-erfzR(1/E226*F226^0.5,G226*F226^0.5))-SIN(G226/E226*F226*2)*(-erfzI(1/E226*F226^0.5,G226*F226^0.5)))+(COS(G226/E226*F226*2)*(-erfzI(1/E226*F226^0.5,G226*F226^0.5))+SIN(G226/E226*F226*2)*(1-erfzR(1/E226*F226^0.5,G226*F226^0.5)))/E226/G226)),1-((1/E226+G226)*EXP((1/E226+G226)^2*F226)*ERFC((1/E226+G226)*F226^0.5)-(1/E226-G226)*EXP((1/E226-G226)^2*F226)*ERFC((1/E226-G226)*F226^0.5))/2/G226),1)</f>
        <v>0.21171475574111742</v>
      </c>
    </row>
    <row r="227" spans="1:8" x14ac:dyDescent="0.3">
      <c r="A227" t="s">
        <v>277</v>
      </c>
      <c r="B227">
        <v>7.55</v>
      </c>
      <c r="C227">
        <f t="shared" si="13"/>
        <v>7.1328499999999995</v>
      </c>
      <c r="D227" s="29">
        <f t="shared" si="14"/>
        <v>6.4435107878325573</v>
      </c>
      <c r="E227" s="4">
        <f t="shared" si="15"/>
        <v>1.1329552659672681</v>
      </c>
      <c r="F227" s="4">
        <f t="shared" si="16"/>
        <v>1.1268522352402659E-2</v>
      </c>
      <c r="G227" s="4">
        <f t="shared" si="17"/>
        <v>0.32183999232992622</v>
      </c>
      <c r="H227" s="28">
        <f>IFERROR(IF(E227&gt;1,1-(EXP((1/E227^2-G227^2)*F227)*((COS(G227/E227*F227*2)*(1-erfzR(1/E227*F227^0.5,G227*F227^0.5))-SIN(G227/E227*F227*2)*(-erfzI(1/E227*F227^0.5,G227*F227^0.5)))+(COS(G227/E227*F227*2)*(-erfzI(1/E227*F227^0.5,G227*F227^0.5))+SIN(G227/E227*F227*2)*(1-erfzR(1/E227*F227^0.5,G227*F227^0.5)))/E227/G227)),1-((1/E227+G227)*EXP((1/E227+G227)^2*F227)*ERFC((1/E227+G227)*F227^0.5)-(1/E227-G227)*EXP((1/E227-G227)^2*F227)*ERFC((1/E227-G227)*F227^0.5))/2/G227),1)</f>
        <v>0.18829055196406386</v>
      </c>
    </row>
    <row r="228" spans="1:8" x14ac:dyDescent="0.3">
      <c r="A228" t="s">
        <v>278</v>
      </c>
      <c r="B228">
        <v>7.52</v>
      </c>
      <c r="C228">
        <f t="shared" si="13"/>
        <v>7.1044399999999985</v>
      </c>
      <c r="D228" s="29">
        <f t="shared" si="14"/>
        <v>6.4264060759619648</v>
      </c>
      <c r="E228" s="4">
        <f t="shared" si="15"/>
        <v>1.103843422697468</v>
      </c>
      <c r="F228" s="4">
        <f t="shared" si="16"/>
        <v>1.1721189365127114E-2</v>
      </c>
      <c r="G228" s="4">
        <f t="shared" si="17"/>
        <v>0.29193221525988172</v>
      </c>
      <c r="H228" s="28">
        <f>IFERROR(IF(E228&gt;1,1-(EXP((1/E228^2-G228^2)*F228)*((COS(G228/E228*F228*2)*(1-erfzR(1/E228*F228^0.5,G228*F228^0.5))-SIN(G228/E228*F228*2)*(-erfzI(1/E228*F228^0.5,G228*F228^0.5)))+(COS(G228/E228*F228*2)*(-erfzI(1/E228*F228^0.5,G228*F228^0.5))+SIN(G228/E228*F228*2)*(1-erfzR(1/E228*F228^0.5,G228*F228^0.5)))/E228/G228)),1-((1/E228+G228)*EXP((1/E228+G228)^2*F228)*ERFC((1/E228+G228)*F228^0.5)-(1/E228-G228)*EXP((1/E228-G228)^2*F228)*ERFC((1/E228-G228)*F228^0.5))/2/G228),1)</f>
        <v>0.1958526770641118</v>
      </c>
    </row>
    <row r="229" spans="1:8" x14ac:dyDescent="0.3">
      <c r="A229" t="s">
        <v>279</v>
      </c>
      <c r="B229">
        <v>7.52</v>
      </c>
      <c r="C229">
        <f t="shared" si="13"/>
        <v>7.1044399999999985</v>
      </c>
      <c r="D229" s="29">
        <f t="shared" si="14"/>
        <v>6.4264060759619648</v>
      </c>
      <c r="E229" s="4">
        <f t="shared" si="15"/>
        <v>1.103843422697468</v>
      </c>
      <c r="F229" s="4">
        <f t="shared" si="16"/>
        <v>1.1721189365127114E-2</v>
      </c>
      <c r="G229" s="4">
        <f t="shared" si="17"/>
        <v>0.29193221525988172</v>
      </c>
      <c r="H229" s="28">
        <f>IFERROR(IF(E229&gt;1,1-(EXP((1/E229^2-G229^2)*F229)*((COS(G229/E229*F229*2)*(1-erfzR(1/E229*F229^0.5,G229*F229^0.5))-SIN(G229/E229*F229*2)*(-erfzI(1/E229*F229^0.5,G229*F229^0.5)))+(COS(G229/E229*F229*2)*(-erfzI(1/E229*F229^0.5,G229*F229^0.5))+SIN(G229/E229*F229*2)*(1-erfzR(1/E229*F229^0.5,G229*F229^0.5)))/E229/G229)),1-((1/E229+G229)*EXP((1/E229+G229)^2*F229)*ERFC((1/E229+G229)*F229^0.5)-(1/E229-G229)*EXP((1/E229-G229)^2*F229)*ERFC((1/E229-G229)*F229^0.5))/2/G229),1)</f>
        <v>0.1958526770641118</v>
      </c>
    </row>
    <row r="230" spans="1:8" x14ac:dyDescent="0.3">
      <c r="A230" t="s">
        <v>280</v>
      </c>
      <c r="B230">
        <v>7.8</v>
      </c>
      <c r="C230">
        <f t="shared" ref="C230:C245" si="18">B230*0.947-0.017</f>
        <v>7.3695999999999993</v>
      </c>
      <c r="D230" s="29">
        <f t="shared" ref="D230:D245" si="19">B230*$B$30+$B$31</f>
        <v>6.5860500534208226</v>
      </c>
      <c r="E230" s="4">
        <f t="shared" ref="E230:E245" si="20">10^C230*($C$8^2-$C$7^2)/10^D230/$C$8^2</f>
        <v>1.407419282292669</v>
      </c>
      <c r="F230" s="4">
        <f t="shared" ref="F230:F245" si="21">$B$29*$C$9*86400/10^D230/$C$8^2</f>
        <v>8.1157321441142297E-3</v>
      </c>
      <c r="G230" s="4">
        <f t="shared" ref="G230:G245" si="22">IF(E230&gt;1,(1/E230-1/E230^2)^0.5,(1/E230^2-1/E230)^0.5)</f>
        <v>0.45352088652752387</v>
      </c>
      <c r="H230" s="28">
        <f>IFERROR(IF(E230&gt;1,1-(EXP((1/E230^2-G230^2)*F230)*((COS(G230/E230*F230*2)*(1-erfzR(1/E230*F230^0.5,G230*F230^0.5))-SIN(G230/E230*F230*2)*(-erfzI(1/E230*F230^0.5,G230*F230^0.5)))+(COS(G230/E230*F230*2)*(-erfzI(1/E230*F230^0.5,G230*F230^0.5))+SIN(G230/E230*F230*2)*(1-erfzR(1/E230*F230^0.5,G230*F230^0.5)))/E230/G230)),1-((1/E230+G230)*EXP((1/E230+G230)^2*F230)*ERFC((1/E230+G230)*F230^0.5)-(1/E230-G230)*EXP((1/E230-G230)^2*F230)*ERFC((1/E230-G230)*F230^0.5))/2/G230),1)</f>
        <v>0.13428857662755367</v>
      </c>
    </row>
    <row r="231" spans="1:8" x14ac:dyDescent="0.3">
      <c r="A231" t="s">
        <v>281</v>
      </c>
      <c r="B231">
        <v>7.56</v>
      </c>
      <c r="C231">
        <f t="shared" si="18"/>
        <v>7.1423199999999989</v>
      </c>
      <c r="D231" s="29">
        <f t="shared" si="19"/>
        <v>6.4492123584560881</v>
      </c>
      <c r="E231" s="4">
        <f t="shared" si="20"/>
        <v>1.1428288404992415</v>
      </c>
      <c r="F231" s="4">
        <f t="shared" si="21"/>
        <v>1.1121552079402344E-2</v>
      </c>
      <c r="G231" s="4">
        <f t="shared" si="22"/>
        <v>0.33069434132349151</v>
      </c>
      <c r="H231" s="28">
        <f>IFERROR(IF(E231&gt;1,1-(EXP((1/E231^2-G231^2)*F231)*((COS(G231/E231*F231*2)*(1-erfzR(1/E231*F231^0.5,G231*F231^0.5))-SIN(G231/E231*F231*2)*(-erfzI(1/E231*F231^0.5,G231*F231^0.5)))+(COS(G231/E231*F231*2)*(-erfzI(1/E231*F231^0.5,G231*F231^0.5))+SIN(G231/E231*F231*2)*(1-erfzR(1/E231*F231^0.5,G231*F231^0.5)))/E231/G231)),1-((1/E231+G231)*EXP((1/E231+G231)^2*F231)*ERFC((1/E231+G231)*F231^0.5)-(1/E231-G231)*EXP((1/E231-G231)^2*F231)*ERFC((1/E231-G231)*F231^0.5))/2/G231),1)</f>
        <v>0.18582373027267085</v>
      </c>
    </row>
    <row r="232" spans="1:8" x14ac:dyDescent="0.3">
      <c r="A232" t="s">
        <v>282</v>
      </c>
      <c r="B232">
        <v>7.65</v>
      </c>
      <c r="C232">
        <f t="shared" si="18"/>
        <v>7.2275499999999999</v>
      </c>
      <c r="D232" s="29">
        <f t="shared" si="19"/>
        <v>6.5005264940678638</v>
      </c>
      <c r="E232" s="4">
        <f t="shared" si="20"/>
        <v>1.235654502836923</v>
      </c>
      <c r="F232" s="4">
        <f t="shared" si="21"/>
        <v>9.8821459624217518E-3</v>
      </c>
      <c r="G232" s="4">
        <f t="shared" si="22"/>
        <v>0.39286271637912434</v>
      </c>
      <c r="H232" s="28">
        <f>IFERROR(IF(E232&gt;1,1-(EXP((1/E232^2-G232^2)*F232)*((COS(G232/E232*F232*2)*(1-erfzR(1/E232*F232^0.5,G232*F232^0.5))-SIN(G232/E232*F232*2)*(-erfzI(1/E232*F232^0.5,G232*F232^0.5)))+(COS(G232/E232*F232*2)*(-erfzI(1/E232*F232^0.5,G232*F232^0.5))+SIN(G232/E232*F232*2)*(1-erfzR(1/E232*F232^0.5,G232*F232^0.5)))/E232/G232)),1-((1/E232+G232)*EXP((1/E232+G232)^2*F232)*ERFC((1/E232+G232)*F232^0.5)-(1/E232-G232)*EXP((1/E232-G232)^2*F232)*ERFC((1/E232-G232)*F232^0.5))/2/G232),1)</f>
        <v>0.1648083304738891</v>
      </c>
    </row>
    <row r="233" spans="1:8" x14ac:dyDescent="0.3">
      <c r="A233" t="s">
        <v>283</v>
      </c>
      <c r="B233">
        <v>7.3</v>
      </c>
      <c r="C233">
        <f t="shared" si="18"/>
        <v>6.8960999999999988</v>
      </c>
      <c r="D233" s="29">
        <f t="shared" si="19"/>
        <v>6.3009715222442919</v>
      </c>
      <c r="E233" s="4">
        <f t="shared" si="20"/>
        <v>0.91201509801116964</v>
      </c>
      <c r="F233" s="4">
        <f t="shared" si="21"/>
        <v>1.5646104843256504E-2</v>
      </c>
      <c r="G233" s="4">
        <f t="shared" si="22"/>
        <v>0.32523857482890117</v>
      </c>
      <c r="H233" s="28">
        <f>IFERROR(IF(E233&gt;1,1-(EXP((1/E233^2-G233^2)*F233)*((COS(G233/E233*F233*2)*(1-erfzR(1/E233*F233^0.5,G233*F233^0.5))-SIN(G233/E233*F233*2)*(-erfzI(1/E233*F233^0.5,G233*F233^0.5)))+(COS(G233/E233*F233*2)*(-erfzI(1/E233*F233^0.5,G233*F233^0.5))+SIN(G233/E233*F233*2)*(1-erfzR(1/E233*F233^0.5,G233*F233^0.5)))/E233/G233)),1-((1/E233+G233)*EXP((1/E233+G233)^2*F233)*ERFC((1/E233+G233)*F233^0.5)-(1/E233-G233)*EXP((1/E233-G233)^2*F233)*ERFC((1/E233-G233)*F233^0.5))/2/G233),1)</f>
        <v>0.25893932491459049</v>
      </c>
    </row>
    <row r="234" spans="1:8" x14ac:dyDescent="0.3">
      <c r="A234" t="s">
        <v>284</v>
      </c>
      <c r="B234">
        <v>7.62</v>
      </c>
      <c r="C234">
        <f t="shared" si="18"/>
        <v>7.199139999999999</v>
      </c>
      <c r="D234" s="29">
        <f t="shared" si="19"/>
        <v>6.4834217821972722</v>
      </c>
      <c r="E234" s="4">
        <f t="shared" si="20"/>
        <v>1.203903752120828</v>
      </c>
      <c r="F234" s="4">
        <f t="shared" si="21"/>
        <v>1.0279120947448291E-2</v>
      </c>
      <c r="G234" s="4">
        <f t="shared" si="22"/>
        <v>0.37507735154611821</v>
      </c>
      <c r="H234" s="28">
        <f>IFERROR(IF(E234&gt;1,1-(EXP((1/E234^2-G234^2)*F234)*((COS(G234/E234*F234*2)*(1-erfzR(1/E234*F234^0.5,G234*F234^0.5))-SIN(G234/E234*F234*2)*(-erfzI(1/E234*F234^0.5,G234*F234^0.5)))+(COS(G234/E234*F234*2)*(-erfzI(1/E234*F234^0.5,G234*F234^0.5))+SIN(G234/E234*F234*2)*(1-erfzR(1/E234*F234^0.5,G234*F234^0.5)))/E234/G234)),1-((1/E234+G234)*EXP((1/E234+G234)^2*F234)*ERFC((1/E234+G234)*F234^0.5)-(1/E234-G234)*EXP((1/E234-G234)^2*F234)*ERFC((1/E234-G234)*F234^0.5))/2/G234),1)</f>
        <v>0.17157931414189542</v>
      </c>
    </row>
    <row r="235" spans="1:8" x14ac:dyDescent="0.3">
      <c r="A235" t="s">
        <v>285</v>
      </c>
      <c r="B235">
        <v>7.2</v>
      </c>
      <c r="C235">
        <f t="shared" si="18"/>
        <v>6.8013999999999992</v>
      </c>
      <c r="D235" s="29">
        <f t="shared" si="19"/>
        <v>6.2439558160089854</v>
      </c>
      <c r="E235" s="4">
        <f t="shared" si="20"/>
        <v>0.83621457742527083</v>
      </c>
      <c r="F235" s="4">
        <f t="shared" si="21"/>
        <v>1.784111293485334E-2</v>
      </c>
      <c r="G235" s="4">
        <f t="shared" si="22"/>
        <v>0.48397161236392433</v>
      </c>
      <c r="H235" s="28">
        <f>IFERROR(IF(E235&gt;1,1-(EXP((1/E235^2-G235^2)*F235)*((COS(G235/E235*F235*2)*(1-erfzR(1/E235*F235^0.5,G235*F235^0.5))-SIN(G235/E235*F235*2)*(-erfzI(1/E235*F235^0.5,G235*F235^0.5)))+(COS(G235/E235*F235*2)*(-erfzI(1/E235*F235^0.5,G235*F235^0.5))+SIN(G235/E235*F235*2)*(1-erfzR(1/E235*F235^0.5,G235*F235^0.5)))/E235/G235)),1-((1/E235+G235)*EXP((1/E235+G235)^2*F235)*ERFC((1/E235+G235)*F235^0.5)-(1/E235-G235)*EXP((1/E235-G235)^2*F235)*ERFC((1/E235-G235)*F235^0.5))/2/G235),1)</f>
        <v>0.29212001433979728</v>
      </c>
    </row>
    <row r="236" spans="1:8" x14ac:dyDescent="0.3">
      <c r="A236" t="s">
        <v>286</v>
      </c>
      <c r="B236">
        <v>7.27</v>
      </c>
      <c r="C236">
        <f t="shared" si="18"/>
        <v>6.8676899999999987</v>
      </c>
      <c r="D236" s="29">
        <f t="shared" si="19"/>
        <v>6.2838668103736994</v>
      </c>
      <c r="E236" s="4">
        <f t="shared" si="20"/>
        <v>0.8885804211174414</v>
      </c>
      <c r="F236" s="4">
        <f t="shared" si="21"/>
        <v>1.6274623411945365E-2</v>
      </c>
      <c r="G236" s="4">
        <f t="shared" si="22"/>
        <v>0.37565053917855262</v>
      </c>
      <c r="H236" s="28">
        <f>IFERROR(IF(E236&gt;1,1-(EXP((1/E236^2-G236^2)*F236)*((COS(G236/E236*F236*2)*(1-erfzR(1/E236*F236^0.5,G236*F236^0.5))-SIN(G236/E236*F236*2)*(-erfzI(1/E236*F236^0.5,G236*F236^0.5)))+(COS(G236/E236*F236*2)*(-erfzI(1/E236*F236^0.5,G236*F236^0.5))+SIN(G236/E236*F236*2)*(1-erfzR(1/E236*F236^0.5,G236*F236^0.5)))/E236/G236)),1-((1/E236+G236)*EXP((1/E236+G236)^2*F236)*ERFC((1/E236+G236)*F236^0.5)-(1/E236-G236)*EXP((1/E236-G236)^2*F236)*ERFC((1/E236-G236)*F236^0.5))/2/G236),1)</f>
        <v>0.26859945060085089</v>
      </c>
    </row>
    <row r="237" spans="1:8" x14ac:dyDescent="0.3">
      <c r="A237" t="s">
        <v>287</v>
      </c>
      <c r="B237">
        <v>7.62</v>
      </c>
      <c r="C237">
        <f t="shared" si="18"/>
        <v>7.199139999999999</v>
      </c>
      <c r="D237" s="29">
        <f t="shared" si="19"/>
        <v>6.4834217821972722</v>
      </c>
      <c r="E237" s="4">
        <f t="shared" si="20"/>
        <v>1.203903752120828</v>
      </c>
      <c r="F237" s="4">
        <f t="shared" si="21"/>
        <v>1.0279120947448291E-2</v>
      </c>
      <c r="G237" s="4">
        <f t="shared" si="22"/>
        <v>0.37507735154611821</v>
      </c>
      <c r="H237" s="28">
        <f>IFERROR(IF(E237&gt;1,1-(EXP((1/E237^2-G237^2)*F237)*((COS(G237/E237*F237*2)*(1-erfzR(1/E237*F237^0.5,G237*F237^0.5))-SIN(G237/E237*F237*2)*(-erfzI(1/E237*F237^0.5,G237*F237^0.5)))+(COS(G237/E237*F237*2)*(-erfzI(1/E237*F237^0.5,G237*F237^0.5))+SIN(G237/E237*F237*2)*(1-erfzR(1/E237*F237^0.5,G237*F237^0.5)))/E237/G237)),1-((1/E237+G237)*EXP((1/E237+G237)^2*F237)*ERFC((1/E237+G237)*F237^0.5)-(1/E237-G237)*EXP((1/E237-G237)^2*F237)*ERFC((1/E237-G237)*F237^0.5))/2/G237),1)</f>
        <v>0.17157931414189542</v>
      </c>
    </row>
    <row r="238" spans="1:8" x14ac:dyDescent="0.3">
      <c r="A238" t="s">
        <v>288</v>
      </c>
      <c r="B238">
        <v>7.24</v>
      </c>
      <c r="C238">
        <f t="shared" si="18"/>
        <v>6.8392799999999996</v>
      </c>
      <c r="D238" s="29">
        <f t="shared" si="19"/>
        <v>6.2667620985031078</v>
      </c>
      <c r="E238" s="4">
        <f t="shared" si="20"/>
        <v>0.86574790978249594</v>
      </c>
      <c r="F238" s="4">
        <f t="shared" si="21"/>
        <v>1.6928390155508656E-2</v>
      </c>
      <c r="G238" s="4">
        <f t="shared" si="22"/>
        <v>0.42322281973764775</v>
      </c>
      <c r="H238" s="28">
        <f>IFERROR(IF(E238&gt;1,1-(EXP((1/E238^2-G238^2)*F238)*((COS(G238/E238*F238*2)*(1-erfzR(1/E238*F238^0.5,G238*F238^0.5))-SIN(G238/E238*F238*2)*(-erfzI(1/E238*F238^0.5,G238*F238^0.5)))+(COS(G238/E238*F238*2)*(-erfzI(1/E238*F238^0.5,G238*F238^0.5))+SIN(G238/E238*F238*2)*(1-erfzR(1/E238*F238^0.5,G238*F238^0.5)))/E238/G238)),1-((1/E238+G238)*EXP((1/E238+G238)^2*F238)*ERFC((1/E238+G238)*F238^0.5)-(1/E238-G238)*EXP((1/E238-G238)^2*F238)*ERFC((1/E238-G238)*F238^0.5))/2/G238),1)</f>
        <v>0.27851258576175342</v>
      </c>
    </row>
    <row r="239" spans="1:8" x14ac:dyDescent="0.3">
      <c r="A239" t="s">
        <v>289</v>
      </c>
      <c r="B239">
        <v>7.65</v>
      </c>
      <c r="C239">
        <f t="shared" si="18"/>
        <v>7.2275499999999999</v>
      </c>
      <c r="D239" s="29">
        <f t="shared" si="19"/>
        <v>6.5005264940678638</v>
      </c>
      <c r="E239" s="4">
        <f t="shared" si="20"/>
        <v>1.235654502836923</v>
      </c>
      <c r="F239" s="4">
        <f t="shared" si="21"/>
        <v>9.8821459624217518E-3</v>
      </c>
      <c r="G239" s="4">
        <f t="shared" si="22"/>
        <v>0.39286271637912434</v>
      </c>
      <c r="H239" s="28">
        <f>IFERROR(IF(E239&gt;1,1-(EXP((1/E239^2-G239^2)*F239)*((COS(G239/E239*F239*2)*(1-erfzR(1/E239*F239^0.5,G239*F239^0.5))-SIN(G239/E239*F239*2)*(-erfzI(1/E239*F239^0.5,G239*F239^0.5)))+(COS(G239/E239*F239*2)*(-erfzI(1/E239*F239^0.5,G239*F239^0.5))+SIN(G239/E239*F239*2)*(1-erfzR(1/E239*F239^0.5,G239*F239^0.5)))/E239/G239)),1-((1/E239+G239)*EXP((1/E239+G239)^2*F239)*ERFC((1/E239+G239)*F239^0.5)-(1/E239-G239)*EXP((1/E239-G239)^2*F239)*ERFC((1/E239-G239)*F239^0.5))/2/G239),1)</f>
        <v>0.1648083304738891</v>
      </c>
    </row>
    <row r="240" spans="1:8" x14ac:dyDescent="0.3">
      <c r="A240" t="s">
        <v>290</v>
      </c>
      <c r="B240">
        <v>7.3</v>
      </c>
      <c r="C240">
        <f t="shared" si="18"/>
        <v>6.8960999999999988</v>
      </c>
      <c r="D240" s="29">
        <f t="shared" si="19"/>
        <v>6.3009715222442919</v>
      </c>
      <c r="E240" s="4">
        <f t="shared" si="20"/>
        <v>0.91201509801116964</v>
      </c>
      <c r="F240" s="4">
        <f t="shared" si="21"/>
        <v>1.5646104843256504E-2</v>
      </c>
      <c r="G240" s="4">
        <f t="shared" si="22"/>
        <v>0.32523857482890117</v>
      </c>
      <c r="H240" s="28">
        <f>IFERROR(IF(E240&gt;1,1-(EXP((1/E240^2-G240^2)*F240)*((COS(G240/E240*F240*2)*(1-erfzR(1/E240*F240^0.5,G240*F240^0.5))-SIN(G240/E240*F240*2)*(-erfzI(1/E240*F240^0.5,G240*F240^0.5)))+(COS(G240/E240*F240*2)*(-erfzI(1/E240*F240^0.5,G240*F240^0.5))+SIN(G240/E240*F240*2)*(1-erfzR(1/E240*F240^0.5,G240*F240^0.5)))/E240/G240)),1-((1/E240+G240)*EXP((1/E240+G240)^2*F240)*ERFC((1/E240+G240)*F240^0.5)-(1/E240-G240)*EXP((1/E240-G240)^2*F240)*ERFC((1/E240-G240)*F240^0.5))/2/G240),1)</f>
        <v>0.25893932491459049</v>
      </c>
    </row>
    <row r="241" spans="1:8" x14ac:dyDescent="0.3">
      <c r="A241" t="s">
        <v>291</v>
      </c>
      <c r="B241">
        <v>8</v>
      </c>
      <c r="C241">
        <f t="shared" si="18"/>
        <v>7.5589999999999993</v>
      </c>
      <c r="D241" s="29">
        <f t="shared" si="19"/>
        <v>6.7000814658914356</v>
      </c>
      <c r="E241" s="4">
        <f t="shared" si="20"/>
        <v>1.6741411997572666</v>
      </c>
      <c r="F241" s="4">
        <f t="shared" si="21"/>
        <v>6.2416051663298647E-3</v>
      </c>
      <c r="G241" s="4">
        <f t="shared" si="22"/>
        <v>0.49043713926044447</v>
      </c>
      <c r="H241" s="28">
        <f>IFERROR(IF(E241&gt;1,1-(EXP((1/E241^2-G241^2)*F241)*((COS(G241/E241*F241*2)*(1-erfzR(1/E241*F241^0.5,G241*F241^0.5))-SIN(G241/E241*F241*2)*(-erfzI(1/E241*F241^0.5,G241*F241^0.5)))+(COS(G241/E241*F241*2)*(-erfzI(1/E241*F241^0.5,G241*F241^0.5))+SIN(G241/E241*F241*2)*(1-erfzR(1/E241*F241^0.5,G241*F241^0.5)))/E241/G241)),1-((1/E241+G241)*EXP((1/E241+G241)^2*F241)*ERFC((1/E241+G241)*F241^0.5)-(1/E241-G241)*EXP((1/E241-G241)^2*F241)*ERFC((1/E241-G241)*F241^0.5))/2/G241),1)</f>
        <v>0.10142424003671902</v>
      </c>
    </row>
    <row r="242" spans="1:8" x14ac:dyDescent="0.3">
      <c r="A242" t="s">
        <v>292</v>
      </c>
      <c r="B242">
        <v>8.09</v>
      </c>
      <c r="C242">
        <f t="shared" si="18"/>
        <v>7.6442299999999994</v>
      </c>
      <c r="D242" s="29">
        <f t="shared" si="19"/>
        <v>6.7513956015032113</v>
      </c>
      <c r="E242" s="4">
        <f t="shared" si="20"/>
        <v>1.8101224247728811</v>
      </c>
      <c r="F242" s="4">
        <f t="shared" si="21"/>
        <v>5.5460292640010771E-3</v>
      </c>
      <c r="G242" s="4">
        <f t="shared" si="22"/>
        <v>0.49724151188608695</v>
      </c>
      <c r="H242" s="28">
        <f>IFERROR(IF(E242&gt;1,1-(EXP((1/E242^2-G242^2)*F242)*((COS(G242/E242*F242*2)*(1-erfzR(1/E242*F242^0.5,G242*F242^0.5))-SIN(G242/E242*F242*2)*(-erfzI(1/E242*F242^0.5,G242*F242^0.5)))+(COS(G242/E242*F242*2)*(-erfzI(1/E242*F242^0.5,G242*F242^0.5))+SIN(G242/E242*F242*2)*(1-erfzR(1/E242*F242^0.5,G242*F242^0.5)))/E242/G242)),1-((1/E242+G242)*EXP((1/E242+G242)^2*F242)*ERFC((1/E242+G242)*F242^0.5)-(1/E242-G242)*EXP((1/E242-G242)^2*F242)*ERFC((1/E242-G242)*F242^0.5))/2/G242),1)</f>
        <v>8.918345172279063E-2</v>
      </c>
    </row>
    <row r="243" spans="1:8" x14ac:dyDescent="0.3">
      <c r="A243" t="s">
        <v>293</v>
      </c>
      <c r="B243">
        <v>7.74</v>
      </c>
      <c r="C243">
        <f t="shared" si="18"/>
        <v>7.3127799999999992</v>
      </c>
      <c r="D243" s="29">
        <f t="shared" si="19"/>
        <v>6.5518406296796394</v>
      </c>
      <c r="E243" s="4">
        <f t="shared" si="20"/>
        <v>1.3360198800322201</v>
      </c>
      <c r="F243" s="4">
        <f t="shared" si="21"/>
        <v>8.7808615313211269E-3</v>
      </c>
      <c r="G243" s="4">
        <f t="shared" si="22"/>
        <v>0.43387993428428423</v>
      </c>
      <c r="H243" s="28">
        <f>IFERROR(IF(E243&gt;1,1-(EXP((1/E243^2-G243^2)*F243)*((COS(G243/E243*F243*2)*(1-erfzR(1/E243*F243^0.5,G243*F243^0.5))-SIN(G243/E243*F243*2)*(-erfzI(1/E243*F243^0.5,G243*F243^0.5)))+(COS(G243/E243*F243*2)*(-erfzI(1/E243*F243^0.5,G243*F243^0.5))+SIN(G243/E243*F243*2)*(1-erfzR(1/E243*F243^0.5,G243*F243^0.5)))/E243/G243)),1-((1/E243+G243)*EXP((1/E243+G243)^2*F243)*ERFC((1/E243+G243)*F243^0.5)-(1/E243-G243)*EXP((1/E243-G243)^2*F243)*ERFC((1/E243-G243)*F243^0.5))/2/G243),1)</f>
        <v>0.14584835812345998</v>
      </c>
    </row>
    <row r="244" spans="1:8" x14ac:dyDescent="0.3">
      <c r="A244" t="s">
        <v>294</v>
      </c>
      <c r="B244">
        <v>7.71</v>
      </c>
      <c r="C244">
        <f t="shared" si="18"/>
        <v>7.2843699999999991</v>
      </c>
      <c r="D244" s="29">
        <f t="shared" si="19"/>
        <v>6.5347359178090469</v>
      </c>
      <c r="E244" s="4">
        <f t="shared" si="20"/>
        <v>1.3016901915430377</v>
      </c>
      <c r="F244" s="4">
        <f t="shared" si="21"/>
        <v>9.1335968975231312E-3</v>
      </c>
      <c r="G244" s="4">
        <f t="shared" si="22"/>
        <v>0.42196163165171324</v>
      </c>
      <c r="H244" s="28">
        <f>IFERROR(IF(E244&gt;1,1-(EXP((1/E244^2-G244^2)*F244)*((COS(G244/E244*F244*2)*(1-erfzR(1/E244*F244^0.5,G244*F244^0.5))-SIN(G244/E244*F244*2)*(-erfzI(1/E244*F244^0.5,G244*F244^0.5)))+(COS(G244/E244*F244*2)*(-erfzI(1/E244*F244^0.5,G244*F244^0.5))+SIN(G244/E244*F244*2)*(1-erfzR(1/E244*F244^0.5,G244*F244^0.5)))/E244/G244)),1-((1/E244+G244)*EXP((1/E244+G244)^2*F244)*ERFC((1/E244+G244)*F244^0.5)-(1/E244-G244)*EXP((1/E244-G244)^2*F244)*ERFC((1/E244-G244)*F244^0.5))/2/G244),1)</f>
        <v>0.15194745376461516</v>
      </c>
    </row>
    <row r="245" spans="1:8" x14ac:dyDescent="0.3">
      <c r="A245" t="s">
        <v>295</v>
      </c>
      <c r="B245">
        <v>8.18</v>
      </c>
      <c r="C245">
        <f t="shared" si="18"/>
        <v>7.7294599999999987</v>
      </c>
      <c r="D245" s="29">
        <f t="shared" si="19"/>
        <v>6.8027097371149869</v>
      </c>
      <c r="E245" s="4">
        <f t="shared" si="20"/>
        <v>1.9571486521810164</v>
      </c>
      <c r="F245" s="4">
        <f t="shared" si="21"/>
        <v>4.9279696131824752E-3</v>
      </c>
      <c r="G245" s="4">
        <f t="shared" si="22"/>
        <v>0.49988014023742877</v>
      </c>
      <c r="H245" s="28">
        <f>IFERROR(IF(E245&gt;1,1-(EXP((1/E245^2-G245^2)*F245)*((COS(G245/E245*F245*2)*(1-erfzR(1/E245*F245^0.5,G245*F245^0.5))-SIN(G245/E245*F245*2)*(-erfzI(1/E245*F245^0.5,G245*F245^0.5)))+(COS(G245/E245*F245*2)*(-erfzI(1/E245*F245^0.5,G245*F245^0.5))+SIN(G245/E245*F245*2)*(1-erfzR(1/E245*F245^0.5,G245*F245^0.5)))/E245/G245)),1-((1/E245+G245)*EXP((1/E245+G245)^2*F245)*ERFC((1/E245+G245)*F245^0.5)-(1/E245-G245)*EXP((1/E245-G245)^2*F245)*ERFC((1/E245-G245)*F245^0.5))/2/G245),1)</f>
        <v>7.8326622861704109E-2</v>
      </c>
    </row>
    <row r="246" spans="1:8" x14ac:dyDescent="0.3">
      <c r="D246" s="29"/>
      <c r="F246" s="4"/>
      <c r="H246" s="28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3" name="Button 2">
              <controlPr defaultSize="0" print="0" autoFill="0" autoPict="0" macro="[0]!calculate_R_PCB_PDMS">
                <anchor moveWithCells="1" sizeWithCells="1">
                  <from>
                    <xdr:col>1</xdr:col>
                    <xdr:colOff>342900</xdr:colOff>
                    <xdr:row>19</xdr:row>
                    <xdr:rowOff>0</xdr:rowOff>
                  </from>
                  <to>
                    <xdr:col>2</xdr:col>
                    <xdr:colOff>487680</xdr:colOff>
                    <xdr:row>21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B99"/>
  <sheetViews>
    <sheetView workbookViewId="0"/>
  </sheetViews>
  <sheetFormatPr defaultColWidth="25.77734375" defaultRowHeight="14.4" x14ac:dyDescent="0.3"/>
  <sheetData>
    <row r="1" spans="1:28" x14ac:dyDescent="0.3">
      <c r="A1" s="1" t="s">
        <v>316</v>
      </c>
    </row>
    <row r="2" spans="1:28" x14ac:dyDescent="0.3">
      <c r="A2" t="s">
        <v>24</v>
      </c>
    </row>
    <row r="3" spans="1:28" ht="15" thickBot="1" x14ac:dyDescent="0.35">
      <c r="A3" s="10" t="s">
        <v>315</v>
      </c>
      <c r="P3" s="3"/>
    </row>
    <row r="4" spans="1:28" x14ac:dyDescent="0.3">
      <c r="A4" s="11">
        <v>44413</v>
      </c>
      <c r="G4" s="20" t="s">
        <v>31</v>
      </c>
      <c r="H4" s="12"/>
      <c r="I4" s="12"/>
      <c r="J4" s="12"/>
      <c r="K4" s="13"/>
      <c r="L4" s="15"/>
      <c r="M4" s="15"/>
      <c r="N4" s="15"/>
    </row>
    <row r="5" spans="1:28" x14ac:dyDescent="0.3">
      <c r="G5" s="14" t="s">
        <v>32</v>
      </c>
      <c r="H5" s="15"/>
      <c r="I5" s="15"/>
      <c r="J5" s="15"/>
      <c r="K5" s="16"/>
      <c r="L5" s="15"/>
      <c r="M5" s="15"/>
      <c r="N5" s="15"/>
    </row>
    <row r="6" spans="1:28" x14ac:dyDescent="0.3">
      <c r="A6" s="5" t="s">
        <v>4</v>
      </c>
      <c r="B6" s="8" t="s">
        <v>7</v>
      </c>
      <c r="C6" s="8" t="s">
        <v>6</v>
      </c>
      <c r="D6" s="8" t="s">
        <v>5</v>
      </c>
      <c r="G6" s="14" t="s">
        <v>51</v>
      </c>
      <c r="H6" s="15"/>
      <c r="I6" s="15"/>
      <c r="J6" s="15"/>
      <c r="K6" s="16"/>
      <c r="L6" s="15"/>
      <c r="M6" s="15"/>
      <c r="N6" s="15"/>
    </row>
    <row r="7" spans="1:28" x14ac:dyDescent="0.3">
      <c r="A7" t="s">
        <v>22</v>
      </c>
      <c r="B7" s="7" t="s">
        <v>1</v>
      </c>
      <c r="C7" s="9">
        <v>2.4850000000000001E-2</v>
      </c>
      <c r="D7" s="7" t="s">
        <v>15</v>
      </c>
      <c r="E7" s="8"/>
      <c r="F7" s="8"/>
      <c r="G7" s="14"/>
      <c r="H7" s="15" t="s">
        <v>78</v>
      </c>
      <c r="I7" s="15"/>
      <c r="J7" s="25" t="s">
        <v>52</v>
      </c>
      <c r="K7" s="16"/>
      <c r="L7" s="15"/>
      <c r="M7" s="15"/>
      <c r="N7" s="15"/>
    </row>
    <row r="8" spans="1:28" x14ac:dyDescent="0.3">
      <c r="A8" t="s">
        <v>23</v>
      </c>
      <c r="B8" s="7" t="s">
        <v>2</v>
      </c>
      <c r="C8" s="9">
        <v>2.835E-2</v>
      </c>
      <c r="D8" s="7" t="s">
        <v>15</v>
      </c>
      <c r="E8" s="8"/>
      <c r="F8" s="8"/>
      <c r="G8" s="14" t="s">
        <v>33</v>
      </c>
      <c r="H8" s="15"/>
      <c r="I8" s="15"/>
      <c r="J8" s="15"/>
      <c r="K8" s="16"/>
      <c r="L8" s="15"/>
      <c r="M8" s="15"/>
      <c r="N8" s="15"/>
    </row>
    <row r="9" spans="1:28" x14ac:dyDescent="0.3">
      <c r="A9" t="s">
        <v>8</v>
      </c>
      <c r="B9" s="7" t="s">
        <v>3</v>
      </c>
      <c r="C9" s="9">
        <v>14</v>
      </c>
      <c r="D9" s="7" t="s">
        <v>0</v>
      </c>
      <c r="E9" s="8"/>
      <c r="F9" s="8"/>
      <c r="G9" s="14"/>
      <c r="H9" s="15" t="s">
        <v>48</v>
      </c>
      <c r="I9" s="15"/>
      <c r="J9" s="15"/>
      <c r="K9" s="16"/>
      <c r="L9" s="15"/>
      <c r="M9" s="15"/>
      <c r="N9" s="15"/>
    </row>
    <row r="10" spans="1:28" ht="16.2" x14ac:dyDescent="0.3">
      <c r="B10" s="8"/>
      <c r="C10" s="8"/>
      <c r="D10" s="8"/>
      <c r="E10" s="8"/>
      <c r="F10" s="8"/>
      <c r="G10" s="14" t="s">
        <v>43</v>
      </c>
      <c r="H10" s="15"/>
      <c r="I10" s="15"/>
      <c r="J10" s="15"/>
      <c r="K10" s="16"/>
      <c r="L10" s="15"/>
      <c r="M10" s="15"/>
      <c r="N10" s="15"/>
    </row>
    <row r="11" spans="1:28" x14ac:dyDescent="0.3">
      <c r="A11" s="5" t="s">
        <v>9</v>
      </c>
      <c r="B11" s="9">
        <v>4</v>
      </c>
      <c r="C11" s="8"/>
      <c r="D11" s="8"/>
      <c r="E11" s="8"/>
      <c r="F11" s="8"/>
      <c r="G11" s="14" t="s">
        <v>44</v>
      </c>
      <c r="H11" s="15"/>
      <c r="I11" s="15"/>
      <c r="J11" s="15"/>
      <c r="K11" s="16"/>
      <c r="L11" s="15"/>
      <c r="M11" s="15"/>
      <c r="N11" s="15"/>
    </row>
    <row r="12" spans="1:28" x14ac:dyDescent="0.3">
      <c r="A12" t="s">
        <v>10</v>
      </c>
      <c r="B12" s="8">
        <f>PRCNumber(1,$B$11)</f>
        <v>1</v>
      </c>
      <c r="C12" s="8">
        <f>PRCNumber(2,$B$11)</f>
        <v>2</v>
      </c>
      <c r="D12" s="8">
        <f>PRCNumber(3,$B$11)</f>
        <v>3</v>
      </c>
      <c r="E12" s="8">
        <f>PRCNumber(4,$B$11)</f>
        <v>4</v>
      </c>
      <c r="F12" s="8" t="str">
        <f>PRCNumber(5,$B$11)</f>
        <v/>
      </c>
      <c r="G12" s="14" t="s">
        <v>34</v>
      </c>
      <c r="H12" s="15"/>
      <c r="I12" s="15"/>
      <c r="J12" s="15"/>
      <c r="K12" s="16" t="str">
        <f>PRCNumber(13,$B$11)</f>
        <v/>
      </c>
      <c r="L12" s="15" t="str">
        <f>PRCNumber(14,$B$11)</f>
        <v/>
      </c>
      <c r="M12" s="15" t="str">
        <f>PRCNumber(15,$B$11)</f>
        <v/>
      </c>
      <c r="N12" s="15" t="str">
        <f>PRCNumber(16,$B$11)</f>
        <v/>
      </c>
      <c r="O12" t="str">
        <f>PRCNumber(14,$B$11)</f>
        <v/>
      </c>
      <c r="P12" t="str">
        <f>PRCNumber(15,$B$11)</f>
        <v/>
      </c>
      <c r="Q12" t="str">
        <f>PRCNumber(16,$B$11)</f>
        <v/>
      </c>
      <c r="R12" t="str">
        <f>PRCNumber(17,$B$11)</f>
        <v/>
      </c>
      <c r="S12" t="str">
        <f>PRCNumber(18,$B$11)</f>
        <v/>
      </c>
      <c r="T12" t="str">
        <f>PRCNumber(19,$B$11)</f>
        <v/>
      </c>
      <c r="U12" t="str">
        <f>PRCNumber(20,$B$11)</f>
        <v/>
      </c>
      <c r="V12" t="str">
        <f>PRCNumber(21,$B$11)</f>
        <v/>
      </c>
      <c r="W12" t="str">
        <f>PRCNumber(22,$B$11)</f>
        <v/>
      </c>
      <c r="X12" t="str">
        <f>PRCNumber(23,$B$11)</f>
        <v/>
      </c>
      <c r="Y12" t="str">
        <f>PRCNumber(24,$B$11)</f>
        <v/>
      </c>
      <c r="Z12" t="str">
        <f>PRCNumber(25,$B$11)</f>
        <v/>
      </c>
    </row>
    <row r="13" spans="1:28" x14ac:dyDescent="0.3">
      <c r="A13" t="s">
        <v>11</v>
      </c>
      <c r="B13" s="6" t="s">
        <v>317</v>
      </c>
      <c r="C13" s="6" t="s">
        <v>318</v>
      </c>
      <c r="D13" s="6" t="s">
        <v>319</v>
      </c>
      <c r="E13" s="6" t="s">
        <v>320</v>
      </c>
      <c r="F13" s="6"/>
      <c r="G13" s="21"/>
      <c r="H13" s="15"/>
      <c r="I13" s="15"/>
      <c r="J13" s="15"/>
      <c r="K13" s="16"/>
      <c r="L13" s="15"/>
      <c r="M13" s="22"/>
      <c r="N13" s="2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3">
      <c r="A14" t="s">
        <v>45</v>
      </c>
      <c r="B14" s="6">
        <v>6.53</v>
      </c>
      <c r="C14" s="6">
        <v>7.92</v>
      </c>
      <c r="D14" s="6">
        <v>5.19</v>
      </c>
      <c r="E14" s="6">
        <v>8.64</v>
      </c>
      <c r="F14" s="6"/>
      <c r="G14" s="23" t="s">
        <v>35</v>
      </c>
      <c r="H14" s="22"/>
      <c r="I14" s="15"/>
      <c r="J14" s="15"/>
      <c r="K14" s="16"/>
      <c r="L14" s="15"/>
      <c r="M14" s="22"/>
      <c r="N14" s="2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8" x14ac:dyDescent="0.3">
      <c r="A15" t="s">
        <v>46</v>
      </c>
      <c r="B15" s="30">
        <f>B14*0.947-0.017</f>
        <v>6.1669099999999997</v>
      </c>
      <c r="C15" s="30">
        <f t="shared" ref="C15:E15" si="0">C14*0.947-0.017</f>
        <v>7.4832399999999994</v>
      </c>
      <c r="D15" s="30">
        <f t="shared" si="0"/>
        <v>4.8979299999999997</v>
      </c>
      <c r="E15" s="30">
        <f t="shared" si="0"/>
        <v>8.1650800000000014</v>
      </c>
      <c r="F15" s="6"/>
      <c r="G15" s="14" t="s">
        <v>36</v>
      </c>
      <c r="H15" s="22"/>
      <c r="I15" s="15"/>
      <c r="J15" s="15"/>
      <c r="K15" s="16"/>
      <c r="L15" s="15"/>
      <c r="M15" s="15"/>
      <c r="N15" s="15"/>
    </row>
    <row r="16" spans="1:28" x14ac:dyDescent="0.3">
      <c r="A16" t="s">
        <v>30</v>
      </c>
      <c r="B16" s="6">
        <v>0.7</v>
      </c>
      <c r="C16" s="6">
        <v>0.5</v>
      </c>
      <c r="D16" s="6">
        <v>0.8</v>
      </c>
      <c r="E16" s="6">
        <v>0.3</v>
      </c>
      <c r="F16" s="6"/>
      <c r="G16" s="14" t="s">
        <v>37</v>
      </c>
      <c r="H16" s="15"/>
      <c r="I16" s="15"/>
      <c r="J16" s="15"/>
      <c r="K16" s="16"/>
      <c r="L16" s="15"/>
      <c r="M16" s="15"/>
      <c r="N16" s="15"/>
    </row>
    <row r="17" spans="1:14" x14ac:dyDescent="0.3">
      <c r="B17" s="8"/>
      <c r="G17" s="14" t="s">
        <v>38</v>
      </c>
      <c r="H17" s="15"/>
      <c r="I17" s="15"/>
      <c r="J17" s="15"/>
      <c r="K17" s="16"/>
      <c r="L17" s="15"/>
      <c r="M17" s="15"/>
      <c r="N17" s="15"/>
    </row>
    <row r="18" spans="1:14" x14ac:dyDescent="0.3">
      <c r="G18" s="24" t="s">
        <v>39</v>
      </c>
      <c r="H18" s="15"/>
      <c r="I18" s="15"/>
      <c r="J18" s="15"/>
      <c r="K18" s="16"/>
      <c r="L18" s="15"/>
      <c r="M18" s="15"/>
      <c r="N18" s="15"/>
    </row>
    <row r="19" spans="1:14" x14ac:dyDescent="0.3">
      <c r="G19" s="24" t="s">
        <v>40</v>
      </c>
      <c r="H19" s="15"/>
      <c r="I19" s="15"/>
      <c r="J19" s="15"/>
      <c r="K19" s="16"/>
      <c r="L19" s="15"/>
      <c r="M19" s="15"/>
      <c r="N19" s="15"/>
    </row>
    <row r="20" spans="1:14" x14ac:dyDescent="0.3">
      <c r="G20" s="14"/>
      <c r="H20" s="15"/>
      <c r="I20" s="15"/>
      <c r="J20" s="15"/>
      <c r="K20" s="16"/>
    </row>
    <row r="21" spans="1:14" x14ac:dyDescent="0.3">
      <c r="G21" s="23" t="s">
        <v>41</v>
      </c>
      <c r="H21" s="15"/>
      <c r="I21" s="15"/>
      <c r="J21" s="15"/>
      <c r="K21" s="16"/>
    </row>
    <row r="22" spans="1:14" x14ac:dyDescent="0.3">
      <c r="G22" s="14"/>
      <c r="H22" s="15"/>
      <c r="I22" s="15"/>
      <c r="J22" s="15"/>
      <c r="K22" s="16"/>
    </row>
    <row r="23" spans="1:14" x14ac:dyDescent="0.3">
      <c r="G23" s="14" t="s">
        <v>25</v>
      </c>
      <c r="H23" s="15"/>
      <c r="I23" s="15"/>
      <c r="J23" s="15"/>
      <c r="K23" s="16"/>
    </row>
    <row r="24" spans="1:14" x14ac:dyDescent="0.3">
      <c r="G24" s="14" t="s">
        <v>11</v>
      </c>
      <c r="H24" s="17" t="s">
        <v>317</v>
      </c>
      <c r="I24" s="17" t="s">
        <v>318</v>
      </c>
      <c r="J24" s="17" t="s">
        <v>319</v>
      </c>
      <c r="K24" s="18" t="s">
        <v>320</v>
      </c>
    </row>
    <row r="25" spans="1:14" x14ac:dyDescent="0.3">
      <c r="G25" s="14" t="s">
        <v>45</v>
      </c>
      <c r="H25" s="17">
        <v>6.53</v>
      </c>
      <c r="I25" s="17">
        <v>7.92</v>
      </c>
      <c r="J25" s="17">
        <v>5.19</v>
      </c>
      <c r="K25" s="18">
        <v>8.64</v>
      </c>
    </row>
    <row r="26" spans="1:14" ht="15" thickBot="1" x14ac:dyDescent="0.35">
      <c r="G26" s="19" t="s">
        <v>46</v>
      </c>
      <c r="H26" s="26">
        <v>6.1669099999999997</v>
      </c>
      <c r="I26" s="26">
        <v>7.4832399999999994</v>
      </c>
      <c r="J26" s="26">
        <v>4.8979299999999997</v>
      </c>
      <c r="K26" s="27">
        <v>8.1650800000000014</v>
      </c>
    </row>
    <row r="27" spans="1:14" x14ac:dyDescent="0.3">
      <c r="A27" s="5" t="s">
        <v>16</v>
      </c>
    </row>
    <row r="28" spans="1:14" x14ac:dyDescent="0.3">
      <c r="A28" t="s">
        <v>21</v>
      </c>
      <c r="B28" t="s">
        <v>48</v>
      </c>
      <c r="K28" s="3"/>
    </row>
    <row r="29" spans="1:14" x14ac:dyDescent="0.3">
      <c r="A29" s="10" t="s">
        <v>12</v>
      </c>
      <c r="B29" s="31">
        <v>3.7404343444773626E-6</v>
      </c>
    </row>
    <row r="30" spans="1:14" x14ac:dyDescent="0.3">
      <c r="A30" s="10" t="s">
        <v>13</v>
      </c>
      <c r="B30" s="8">
        <v>1.3930258547325278</v>
      </c>
    </row>
    <row r="31" spans="1:14" x14ac:dyDescent="0.3">
      <c r="A31" s="10" t="s">
        <v>14</v>
      </c>
      <c r="B31" s="8">
        <v>-2.0562105918468117</v>
      </c>
    </row>
    <row r="32" spans="1:14" ht="16.2" x14ac:dyDescent="0.3">
      <c r="A32" s="10" t="s">
        <v>42</v>
      </c>
      <c r="B32" s="8">
        <v>0.99520560964674887</v>
      </c>
    </row>
    <row r="35" spans="1:8" x14ac:dyDescent="0.3">
      <c r="A35" t="s">
        <v>70</v>
      </c>
    </row>
    <row r="36" spans="1:8" x14ac:dyDescent="0.3">
      <c r="A36" t="s">
        <v>69</v>
      </c>
      <c r="B36" s="8" t="s">
        <v>45</v>
      </c>
      <c r="C36" s="8" t="s">
        <v>46</v>
      </c>
      <c r="D36" s="8" t="s">
        <v>49</v>
      </c>
      <c r="E36" s="8" t="s">
        <v>17</v>
      </c>
      <c r="F36" s="8" t="s">
        <v>18</v>
      </c>
      <c r="G36" s="8" t="s">
        <v>19</v>
      </c>
      <c r="H36" s="8" t="s">
        <v>20</v>
      </c>
    </row>
    <row r="37" spans="1:8" x14ac:dyDescent="0.3">
      <c r="A37" t="s">
        <v>321</v>
      </c>
      <c r="B37">
        <v>4.58</v>
      </c>
      <c r="C37" s="39">
        <f>B37*0.947-0.017</f>
        <v>4.3202599999999993</v>
      </c>
      <c r="D37" s="39">
        <f t="shared" ref="D37:D57" si="1">B37*$B$30+$B$31</f>
        <v>4.3238478228281663</v>
      </c>
      <c r="E37" s="31">
        <f>10^C37*($C$8^2-$C$7^2)/10^D37/$C$8^2</f>
        <v>0.22976598078975338</v>
      </c>
      <c r="F37" s="31">
        <f t="shared" ref="F37:F52" si="2">$B$29*$C$9*86400/10^D37/$C$8^2</f>
        <v>0.26706062736142655</v>
      </c>
      <c r="G37" s="31">
        <f>IF(E37&gt;1,(1/E37-1/E37^2)^0.5,(1/E37^2-1/E37)^0.5)</f>
        <v>3.8196680396858262</v>
      </c>
      <c r="H37" s="40">
        <f>IFERROR(IF(E37&gt;1,1-(EXP((1/E37^2-G37^2)*F37)*((COS(G37/E37*F37*2)*(1-erfzR(1/E37*F37^0.5,G37*F37^0.5))-SIN(G37/E37*F37*2)*(-erfzI(1/E37*F37^0.5,G37*F37^0.5)))+(COS(G37/E37*F37*2)*(-erfzI(1/E37*F37^0.5,G37*F37^0.5))+SIN(G37/E37*F37*2)*(1-erfzR(1/E37*F37^0.5,G37*F37^0.5)))/E37/G37)),1-((1/E37+G37)*EXP((1/E37+G37)^2*F37)*ERFC((1/E37+G37)*F37^0.5)-(1/E37-G37)*EXP((1/E37-G37)^2*F37)*ERFC((1/E37-G37)*F37^0.5))/2/G37),1)</f>
        <v>0.91322275963364064</v>
      </c>
    </row>
    <row r="38" spans="1:8" x14ac:dyDescent="0.3">
      <c r="A38" t="s">
        <v>322</v>
      </c>
      <c r="B38">
        <v>5.23</v>
      </c>
      <c r="C38" s="39">
        <f t="shared" ref="C38:C57" si="3">B38*0.947-0.017</f>
        <v>4.93581</v>
      </c>
      <c r="D38" s="39">
        <f t="shared" si="1"/>
        <v>5.2293146284043095</v>
      </c>
      <c r="E38" s="31">
        <f t="shared" ref="E38:E57" si="4">10^C38*($C$8^2-$C$7^2)/10^D38/$C$8^2</f>
        <v>0.11786067439440906</v>
      </c>
      <c r="F38" s="31">
        <f t="shared" si="2"/>
        <v>3.3200380366292782E-2</v>
      </c>
      <c r="G38" s="31">
        <f t="shared" ref="G38:G52" si="5">IF(E38&gt;1,(1/E38-1/E38^2)^0.5,(1/E38^2-1/E38)^0.5)</f>
        <v>7.9689237228644183</v>
      </c>
      <c r="H38" s="40">
        <f>IFERROR(IF(E38&gt;1,1-(EXP((1/E38^2-G38^2)*F38)*((COS(G38/E38*F38*2)*(1-erfzR(1/E38*F38^0.5,G38*F38^0.5))-SIN(G38/E38*F38*2)*(-erfzI(1/E38*F38^0.5,G38*F38^0.5)))+(COS(G38/E38*F38*2)*(-erfzI(1/E38*F38^0.5,G38*F38^0.5))+SIN(G38/E38*F38*2)*(1-erfzR(1/E38*F38^0.5,G38*F38^0.5)))/E38/G38)),1-((1/E38+G38)*EXP((1/E38+G38)^2*F38)*ERFC((1/E38+G38)*F38^0.5)-(1/E38-G38)*EXP((1/E38-G38)^2*F38)*ERFC((1/E38-G38)*F38^0.5))/2/G38),1)</f>
        <v>0.84428577415824968</v>
      </c>
    </row>
    <row r="39" spans="1:8" x14ac:dyDescent="0.3">
      <c r="A39" t="s">
        <v>323</v>
      </c>
      <c r="B39">
        <v>5.19</v>
      </c>
      <c r="C39" s="39">
        <f t="shared" si="3"/>
        <v>4.8979299999999997</v>
      </c>
      <c r="D39" s="39">
        <f t="shared" si="1"/>
        <v>5.1735935942150082</v>
      </c>
      <c r="E39" s="31">
        <f t="shared" si="4"/>
        <v>0.12280327696711385</v>
      </c>
      <c r="F39" s="31">
        <f t="shared" si="2"/>
        <v>3.7745405337116837E-2</v>
      </c>
      <c r="G39" s="31">
        <f t="shared" si="5"/>
        <v>7.626733028890671</v>
      </c>
      <c r="H39" s="40">
        <f>IFERROR(IF(E39&gt;1,1-(EXP((1/E39^2-G39^2)*F39)*((COS(G39/E39*F39*2)*(1-erfzR(1/E39*F39^0.5,G39*F39^0.5))-SIN(G39/E39*F39*2)*(-erfzI(1/E39*F39^0.5,G39*F39^0.5)))+(COS(G39/E39*F39*2)*(-erfzI(1/E39*F39^0.5,G39*F39^0.5))+SIN(G39/E39*F39*2)*(1-erfzR(1/E39*F39^0.5,G39*F39^0.5)))/E39/G39)),1-((1/E39+G39)*EXP((1/E39+G39)^2*F39)*ERFC((1/E39+G39)*F39^0.5)-(1/E39-G39)*EXP((1/E39-G39)^2*F39)*ERFC((1/E39-G39)*F39^0.5))/2/G39),1)</f>
        <v>0.84879667588710928</v>
      </c>
    </row>
    <row r="40" spans="1:8" x14ac:dyDescent="0.3">
      <c r="A40" t="s">
        <v>324</v>
      </c>
      <c r="B40">
        <v>5.84</v>
      </c>
      <c r="C40" s="39">
        <f t="shared" si="3"/>
        <v>5.5134799999999995</v>
      </c>
      <c r="D40" s="39">
        <f t="shared" si="1"/>
        <v>6.0790603997911514</v>
      </c>
      <c r="E40" s="31">
        <f t="shared" si="4"/>
        <v>6.2993124532354089E-2</v>
      </c>
      <c r="F40" s="31">
        <f t="shared" si="2"/>
        <v>4.6924244380516997E-3</v>
      </c>
      <c r="G40" s="31">
        <f t="shared" si="5"/>
        <v>15.366615989116641</v>
      </c>
      <c r="H40" s="40">
        <f>IFERROR(IF(E40&gt;1,1-(EXP((1/E40^2-G40^2)*F40)*((COS(G40/E40*F40*2)*(1-erfzR(1/E40*F40^0.5,G40*F40^0.5))-SIN(G40/E40*F40*2)*(-erfzI(1/E40*F40^0.5,G40*F40^0.5)))+(COS(G40/E40*F40*2)*(-erfzI(1/E40*F40^0.5,G40*F40^0.5))+SIN(G40/E40*F40*2)*(1-erfzR(1/E40*F40^0.5,G40*F40^0.5)))/E40/G40)),1-((1/E40+G40)*EXP((1/E40+G40)^2*F40)*ERFC((1/E40+G40)*F40^0.5)-(1/E40-G40)*EXP((1/E40-G40)^2*F40)*ERFC((1/E40-G40)*F40^0.5))/2/G40),1)</f>
        <v>0.77069955251404298</v>
      </c>
    </row>
    <row r="41" spans="1:8" x14ac:dyDescent="0.3">
      <c r="A41" t="s">
        <v>325</v>
      </c>
      <c r="B41">
        <v>6.46</v>
      </c>
      <c r="C41" s="39">
        <f t="shared" si="3"/>
        <v>6.1006199999999993</v>
      </c>
      <c r="D41" s="39">
        <f t="shared" si="1"/>
        <v>6.9427364297253185</v>
      </c>
      <c r="E41" s="31">
        <f t="shared" si="4"/>
        <v>3.3323999590582333E-2</v>
      </c>
      <c r="F41" s="31">
        <f t="shared" si="2"/>
        <v>6.4227535520246584E-4</v>
      </c>
      <c r="G41" s="31">
        <f t="shared" si="5"/>
        <v>29.504166335703331</v>
      </c>
      <c r="H41" s="40">
        <f>IFERROR(IF(E41&gt;1,1-(EXP((1/E41^2-G41^2)*F41)*((COS(G41/E41*F41*2)*(1-erfzR(1/E41*F41^0.5,G41*F41^0.5))-SIN(G41/E41*F41*2)*(-erfzI(1/E41*F41^0.5,G41*F41^0.5)))+(COS(G41/E41*F41*2)*(-erfzI(1/E41*F41^0.5,G41*F41^0.5))+SIN(G41/E41*F41*2)*(1-erfzR(1/E41*F41^0.5,G41*F41^0.5)))/E41/G41)),1-((1/E41+G41)*EXP((1/E41+G41)^2*F41)*ERFC((1/E41+G41)*F41^0.5)-(1/E41-G41)*EXP((1/E41-G41)^2*F41)*ERFC((1/E41-G41)*F41^0.5))/2/G41),1)</f>
        <v>0.68544385510395567</v>
      </c>
    </row>
    <row r="42" spans="1:8" x14ac:dyDescent="0.3">
      <c r="A42" t="s">
        <v>326</v>
      </c>
      <c r="B42">
        <v>6.49</v>
      </c>
      <c r="C42" s="39">
        <f t="shared" si="3"/>
        <v>6.1290299999999993</v>
      </c>
      <c r="D42" s="39">
        <f t="shared" si="1"/>
        <v>6.9845272053672947</v>
      </c>
      <c r="E42" s="31">
        <f t="shared" si="4"/>
        <v>3.2312930374091886E-2</v>
      </c>
      <c r="F42" s="31">
        <f t="shared" si="2"/>
        <v>5.8335171950511821E-4</v>
      </c>
      <c r="G42" s="31">
        <f t="shared" si="5"/>
        <v>30.443257714343606</v>
      </c>
      <c r="H42" s="40">
        <f>IFERROR(IF(E42&gt;1,1-(EXP((1/E42^2-G42^2)*F42)*((COS(G42/E42*F42*2)*(1-erfzR(1/E42*F42^0.5,G42*F42^0.5))-SIN(G42/E42*F42*2)*(-erfzI(1/E42*F42^0.5,G42*F42^0.5)))+(COS(G42/E42*F42*2)*(-erfzI(1/E42*F42^0.5,G42*F42^0.5))+SIN(G42/E42*F42*2)*(1-erfzR(1/E42*F42^0.5,G42*F42^0.5)))/E42/G42)),1-((1/E42+G42)*EXP((1/E42+G42)^2*F42)*ERFC((1/E42+G42)*F42^0.5)-(1/E42-G42)*EXP((1/E42-G42)^2*F42)*ERFC((1/E42-G42)*F42^0.5))/2/G42),1)</f>
        <v>0.68104967609547551</v>
      </c>
    </row>
    <row r="43" spans="1:8" x14ac:dyDescent="0.3">
      <c r="A43" t="s">
        <v>327</v>
      </c>
      <c r="B43">
        <v>7.15</v>
      </c>
      <c r="C43" s="39">
        <f t="shared" si="3"/>
        <v>6.7540499999999994</v>
      </c>
      <c r="D43" s="39">
        <f t="shared" si="1"/>
        <v>7.9039242694907621</v>
      </c>
      <c r="E43" s="31">
        <f t="shared" si="4"/>
        <v>1.6405870559634418E-2</v>
      </c>
      <c r="F43" s="31">
        <f t="shared" si="2"/>
        <v>7.0231738378370069E-5</v>
      </c>
      <c r="G43" s="31">
        <f t="shared" si="5"/>
        <v>60.451722948727806</v>
      </c>
      <c r="H43" s="40">
        <f>IFERROR(IF(E43&gt;1,1-(EXP((1/E43^2-G43^2)*F43)*((COS(G43/E43*F43*2)*(1-erfzR(1/E43*F43^0.5,G43*F43^0.5))-SIN(G43/E43*F43*2)*(-erfzI(1/E43*F43^0.5,G43*F43^0.5)))+(COS(G43/E43*F43*2)*(-erfzI(1/E43*F43^0.5,G43*F43^0.5))+SIN(G43/E43*F43*2)*(1-erfzR(1/E43*F43^0.5,G43*F43^0.5)))/E43/G43)),1-((1/E43+G43)*EXP((1/E43+G43)^2*F43)*ERFC((1/E43+G43)*F43^0.5)-(1/E43-G43)*EXP((1/E43-G43)^2*F43)*ERFC((1/E43-G43)*F43^0.5))/2/G43),1)</f>
        <v>0.57950936817934906</v>
      </c>
    </row>
    <row r="44" spans="1:8" x14ac:dyDescent="0.3">
      <c r="A44" t="s">
        <v>328</v>
      </c>
      <c r="B44">
        <v>7.14</v>
      </c>
      <c r="C44" s="39">
        <f t="shared" si="3"/>
        <v>6.7445799999999991</v>
      </c>
      <c r="D44" s="39">
        <f t="shared" si="1"/>
        <v>7.8899940109434361</v>
      </c>
      <c r="E44" s="31">
        <f t="shared" si="4"/>
        <v>1.6575229076383362E-2</v>
      </c>
      <c r="F44" s="31">
        <f t="shared" si="2"/>
        <v>7.2520982094039329E-5</v>
      </c>
      <c r="G44" s="31">
        <f t="shared" si="5"/>
        <v>59.828901972686502</v>
      </c>
      <c r="H44" s="40">
        <f>IFERROR(IF(E44&gt;1,1-(EXP((1/E44^2-G44^2)*F44)*((COS(G44/E44*F44*2)*(1-erfzR(1/E44*F44^0.5,G44*F44^0.5))-SIN(G44/E44*F44*2)*(-erfzI(1/E44*F44^0.5,G44*F44^0.5)))+(COS(G44/E44*F44*2)*(-erfzI(1/E44*F44^0.5,G44*F44^0.5))+SIN(G44/E44*F44*2)*(1-erfzR(1/E44*F44^0.5,G44*F44^0.5)))/E44/G44)),1-((1/E44+G44)*EXP((1/E44+G44)^2*F44)*ERFC((1/E44+G44)*F44^0.5)-(1/E44-G44)*EXP((1/E44-G44)^2*F44)*ERFC((1/E44-G44)*F44^0.5))/2/G44),1)</f>
        <v>0.58110022152106899</v>
      </c>
    </row>
    <row r="45" spans="1:8" x14ac:dyDescent="0.3">
      <c r="A45" t="s">
        <v>329</v>
      </c>
      <c r="B45">
        <v>7.2</v>
      </c>
      <c r="C45" s="39">
        <f t="shared" si="3"/>
        <v>6.8013999999999992</v>
      </c>
      <c r="D45" s="39">
        <f t="shared" si="1"/>
        <v>7.9735755622273885</v>
      </c>
      <c r="E45" s="31">
        <f t="shared" si="4"/>
        <v>1.5584683538903101E-2</v>
      </c>
      <c r="F45" s="31">
        <f t="shared" si="2"/>
        <v>5.9824919855708885E-5</v>
      </c>
      <c r="G45" s="31">
        <f t="shared" si="5"/>
        <v>63.663600005165961</v>
      </c>
      <c r="H45" s="40">
        <f>IFERROR(IF(E45&gt;1,1-(EXP((1/E45^2-G45^2)*F45)*((COS(G45/E45*F45*2)*(1-erfzR(1/E45*F45^0.5,G45*F45^0.5))-SIN(G45/E45*F45*2)*(-erfzI(1/E45*F45^0.5,G45*F45^0.5)))+(COS(G45/E45*F45*2)*(-erfzI(1/E45*F45^0.5,G45*F45^0.5))+SIN(G45/E45*F45*2)*(1-erfzR(1/E45*F45^0.5,G45*F45^0.5)))/E45/G45)),1-((1/E45+G45)*EXP((1/E45+G45)^2*F45)*ERFC((1/E45+G45)*F45^0.5)-(1/E45-G45)*EXP((1/E45-G45)^2*F45)*ERFC((1/E45-G45)*F45^0.5))/2/G45),1)</f>
        <v>0.5715405794158811</v>
      </c>
    </row>
    <row r="46" spans="1:8" x14ac:dyDescent="0.3">
      <c r="A46" t="s">
        <v>330</v>
      </c>
      <c r="B46">
        <v>7.87</v>
      </c>
      <c r="C46" s="39">
        <f t="shared" si="3"/>
        <v>7.4358899999999997</v>
      </c>
      <c r="D46" s="39">
        <f t="shared" si="1"/>
        <v>8.9069028848981819</v>
      </c>
      <c r="E46" s="31">
        <f t="shared" si="4"/>
        <v>7.8317833532777128E-3</v>
      </c>
      <c r="F46" s="31">
        <f t="shared" si="2"/>
        <v>6.9751700970383401E-6</v>
      </c>
      <c r="G46" s="31">
        <f t="shared" si="5"/>
        <v>127.18385661566568</v>
      </c>
      <c r="H46" s="40">
        <f>IFERROR(IF(E46&gt;1,1-(EXP((1/E46^2-G46^2)*F46)*((COS(G46/E46*F46*2)*(1-erfzR(1/E46*F46^0.5,G46*F46^0.5))-SIN(G46/E46*F46*2)*(-erfzI(1/E46*F46^0.5,G46*F46^0.5)))+(COS(G46/E46*F46*2)*(-erfzI(1/E46*F46^0.5,G46*F46^0.5))+SIN(G46/E46*F46*2)*(1-erfzR(1/E46*F46^0.5,G46*F46^0.5)))/E46/G46)),1-((1/E46+G46)*EXP((1/E46+G46)^2*F46)*ERFC((1/E46+G46)*F46^0.5)-(1/E46-G46)*EXP((1/E46-G46)^2*F46)*ERFC((1/E46-G46)*F46^0.5))/2/G46),1)</f>
        <v>0.46425662169110526</v>
      </c>
    </row>
    <row r="47" spans="1:8" x14ac:dyDescent="0.3">
      <c r="A47" t="s">
        <v>331</v>
      </c>
      <c r="B47">
        <v>7.83</v>
      </c>
      <c r="C47" s="39">
        <f t="shared" si="3"/>
        <v>7.3980099999999993</v>
      </c>
      <c r="D47" s="39">
        <f t="shared" si="1"/>
        <v>8.8511818507088815</v>
      </c>
      <c r="E47" s="31">
        <f t="shared" si="4"/>
        <v>8.1602168426470455E-3</v>
      </c>
      <c r="F47" s="31">
        <f t="shared" si="2"/>
        <v>7.9300483820766284E-6</v>
      </c>
      <c r="G47" s="31">
        <f t="shared" si="5"/>
        <v>122.04473888437593</v>
      </c>
      <c r="H47" s="40">
        <f>IFERROR(IF(E47&gt;1,1-(EXP((1/E47^2-G47^2)*F47)*((COS(G47/E47*F47*2)*(1-erfzR(1/E47*F47^0.5,G47*F47^0.5))-SIN(G47/E47*F47*2)*(-erfzI(1/E47*F47^0.5,G47*F47^0.5)))+(COS(G47/E47*F47*2)*(-erfzI(1/E47*F47^0.5,G47*F47^0.5))+SIN(G47/E47*F47*2)*(1-erfzR(1/E47*F47^0.5,G47*F47^0.5)))/E47/G47)),1-((1/E47+G47)*EXP((1/E47+G47)^2*F47)*ERFC((1/E47+G47)*F47^0.5)-(1/E47-G47)*EXP((1/E47-G47)^2*F47)*ERFC((1/E47-G47)*F47^0.5))/2/G47),1)</f>
        <v>0.47059751808284811</v>
      </c>
    </row>
    <row r="48" spans="1:8" x14ac:dyDescent="0.3">
      <c r="A48" t="s">
        <v>332</v>
      </c>
      <c r="B48">
        <v>7.83</v>
      </c>
      <c r="C48" s="39">
        <f t="shared" si="3"/>
        <v>7.3980099999999993</v>
      </c>
      <c r="D48" s="39">
        <f t="shared" si="1"/>
        <v>8.8511818507088815</v>
      </c>
      <c r="E48" s="31">
        <f t="shared" si="4"/>
        <v>8.1602168426470455E-3</v>
      </c>
      <c r="F48" s="31">
        <f t="shared" si="2"/>
        <v>7.9300483820766284E-6</v>
      </c>
      <c r="G48" s="31">
        <f t="shared" si="5"/>
        <v>122.04473888437593</v>
      </c>
      <c r="H48" s="40">
        <f>IFERROR(IF(E48&gt;1,1-(EXP((1/E48^2-G48^2)*F48)*((COS(G48/E48*F48*2)*(1-erfzR(1/E48*F48^0.5,G48*F48^0.5))-SIN(G48/E48*F48*2)*(-erfzI(1/E48*F48^0.5,G48*F48^0.5)))+(COS(G48/E48*F48*2)*(-erfzI(1/E48*F48^0.5,G48*F48^0.5))+SIN(G48/E48*F48*2)*(1-erfzR(1/E48*F48^0.5,G48*F48^0.5)))/E48/G48)),1-((1/E48+G48)*EXP((1/E48+G48)^2*F48)*ERFC((1/E48+G48)*F48^0.5)-(1/E48-G48)*EXP((1/E48-G48)^2*F48)*ERFC((1/E48-G48)*F48^0.5))/2/G48),1)</f>
        <v>0.47059751808284811</v>
      </c>
    </row>
    <row r="49" spans="1:8" x14ac:dyDescent="0.3">
      <c r="A49" t="s">
        <v>333</v>
      </c>
      <c r="B49">
        <v>7.95</v>
      </c>
      <c r="C49" s="39">
        <f t="shared" si="3"/>
        <v>7.5116499999999995</v>
      </c>
      <c r="D49" s="39">
        <f t="shared" si="1"/>
        <v>9.0183449532767845</v>
      </c>
      <c r="E49" s="31">
        <f t="shared" si="4"/>
        <v>7.2140408450027055E-3</v>
      </c>
      <c r="F49" s="31">
        <f t="shared" si="2"/>
        <v>5.3965068720045438E-6</v>
      </c>
      <c r="G49" s="31">
        <f t="shared" si="5"/>
        <v>138.11766139340219</v>
      </c>
      <c r="H49" s="40">
        <f>IFERROR(IF(E49&gt;1,1-(EXP((1/E49^2-G49^2)*F49)*((COS(G49/E49*F49*2)*(1-erfzR(1/E49*F49^0.5,G49*F49^0.5))-SIN(G49/E49*F49*2)*(-erfzI(1/E49*F49^0.5,G49*F49^0.5)))+(COS(G49/E49*F49*2)*(-erfzI(1/E49*F49^0.5,G49*F49^0.5))+SIN(G49/E49*F49*2)*(1-erfzR(1/E49*F49^0.5,G49*F49^0.5)))/E49/G49)),1-((1/E49+G49)*EXP((1/E49+G49)^2*F49)*ERFC((1/E49+G49)*F49^0.5)-(1/E49-G49)*EXP((1/E49-G49)^2*F49)*ERFC((1/E49-G49)*F49^0.5))/2/G49),1)</f>
        <v>0.45163648442780069</v>
      </c>
    </row>
    <row r="50" spans="1:8" x14ac:dyDescent="0.3">
      <c r="A50" t="s">
        <v>334</v>
      </c>
      <c r="B50">
        <v>7.89</v>
      </c>
      <c r="C50" s="39">
        <f t="shared" si="3"/>
        <v>7.4548299999999994</v>
      </c>
      <c r="D50" s="39">
        <f t="shared" si="1"/>
        <v>8.9347634019928321</v>
      </c>
      <c r="E50" s="31">
        <f t="shared" si="4"/>
        <v>7.6725574358837353E-3</v>
      </c>
      <c r="F50" s="31">
        <f t="shared" si="2"/>
        <v>6.5417551612090351E-6</v>
      </c>
      <c r="G50" s="31">
        <f t="shared" si="5"/>
        <v>129.83367576246695</v>
      </c>
      <c r="H50" s="40">
        <f>IFERROR(IF(E50&gt;1,1-(EXP((1/E50^2-G50^2)*F50)*((COS(G50/E50*F50*2)*(1-erfzR(1/E50*F50^0.5,G50*F50^0.5))-SIN(G50/E50*F50*2)*(-erfzI(1/E50*F50^0.5,G50*F50^0.5)))+(COS(G50/E50*F50*2)*(-erfzI(1/E50*F50^0.5,G50*F50^0.5))+SIN(G50/E50*F50*2)*(1-erfzR(1/E50*F50^0.5,G50*F50^0.5)))/E50/G50)),1-((1/E50+G50)*EXP((1/E50+G50)^2*F50)*ERFC((1/E50+G50)*F50^0.5)-(1/E50-G50)*EXP((1/E50-G50)^2*F50)*ERFC((1/E50-G50)*F50^0.5))/2/G50),1)</f>
        <v>0.46109352390824465</v>
      </c>
    </row>
    <row r="51" spans="1:8" x14ac:dyDescent="0.3">
      <c r="A51" t="s">
        <v>335</v>
      </c>
      <c r="B51">
        <v>7.92</v>
      </c>
      <c r="C51" s="39">
        <f t="shared" si="3"/>
        <v>7.4832399999999994</v>
      </c>
      <c r="D51" s="39">
        <f t="shared" si="1"/>
        <v>8.9765541776348083</v>
      </c>
      <c r="E51" s="31">
        <f t="shared" si="4"/>
        <v>7.4397676528299393E-3</v>
      </c>
      <c r="F51" s="31">
        <f t="shared" si="2"/>
        <v>5.94160135674178E-6</v>
      </c>
      <c r="G51" s="31">
        <f t="shared" si="5"/>
        <v>133.91186634295883</v>
      </c>
      <c r="H51" s="40">
        <f>IFERROR(IF(E51&gt;1,1-(EXP((1/E51^2-G51^2)*F51)*((COS(G51/E51*F51*2)*(1-erfzR(1/E51*F51^0.5,G51*F51^0.5))-SIN(G51/E51*F51*2)*(-erfzI(1/E51*F51^0.5,G51*F51^0.5)))+(COS(G51/E51*F51*2)*(-erfzI(1/E51*F51^0.5,G51*F51^0.5))+SIN(G51/E51*F51*2)*(1-erfzR(1/E51*F51^0.5,G51*F51^0.5)))/E51/G51)),1-((1/E51+G51)*EXP((1/E51+G51)^2*F51)*ERFC((1/E51+G51)*F51^0.5)-(1/E51-G51)*EXP((1/E51-G51)^2*F51)*ERFC((1/E51-G51)*F51^0.5))/2/G51),1)</f>
        <v>0.45635873569909868</v>
      </c>
    </row>
    <row r="52" spans="1:8" x14ac:dyDescent="0.3">
      <c r="A52" t="s">
        <v>336</v>
      </c>
      <c r="B52">
        <v>7.87</v>
      </c>
      <c r="C52" s="39">
        <f t="shared" si="3"/>
        <v>7.4358899999999997</v>
      </c>
      <c r="D52" s="39">
        <f t="shared" si="1"/>
        <v>8.9069028848981819</v>
      </c>
      <c r="E52" s="31">
        <f t="shared" si="4"/>
        <v>7.8317833532777128E-3</v>
      </c>
      <c r="F52" s="31">
        <f t="shared" si="2"/>
        <v>6.9751700970383401E-6</v>
      </c>
      <c r="G52" s="31">
        <f t="shared" si="5"/>
        <v>127.18385661566568</v>
      </c>
      <c r="H52" s="40">
        <f>IFERROR(IF(E52&gt;1,1-(EXP((1/E52^2-G52^2)*F52)*((COS(G52/E52*F52*2)*(1-erfzR(1/E52*F52^0.5,G52*F52^0.5))-SIN(G52/E52*F52*2)*(-erfzI(1/E52*F52^0.5,G52*F52^0.5)))+(COS(G52/E52*F52*2)*(-erfzI(1/E52*F52^0.5,G52*F52^0.5))+SIN(G52/E52*F52*2)*(1-erfzR(1/E52*F52^0.5,G52*F52^0.5)))/E52/G52)),1-((1/E52+G52)*EXP((1/E52+G52)^2*F52)*ERFC((1/E52+G52)*F52^0.5)-(1/E52-G52)*EXP((1/E52-G52)^2*F52)*ERFC((1/E52-G52)*F52^0.5))/2/G52),1)</f>
        <v>0.46425662169110526</v>
      </c>
    </row>
    <row r="53" spans="1:8" x14ac:dyDescent="0.3">
      <c r="A53" t="s">
        <v>337</v>
      </c>
      <c r="B53">
        <v>8.5500000000000007</v>
      </c>
      <c r="C53" s="39">
        <f t="shared" si="3"/>
        <v>8.0798500000000004</v>
      </c>
      <c r="D53" s="39">
        <f t="shared" si="1"/>
        <v>9.8541604661163014</v>
      </c>
      <c r="E53" s="31">
        <f t="shared" si="4"/>
        <v>3.8954988822491369E-3</v>
      </c>
      <c r="F53" s="31">
        <f t="shared" ref="F53:F57" si="6">$B$29*$C$9*86400/10^D53/$C$8^2</f>
        <v>7.8758461088816991E-7</v>
      </c>
      <c r="G53" s="31">
        <f t="shared" ref="G53:G57" si="7">IF(E53&gt;1,(1/E53-1/E53^2)^0.5,(1/E53^2-1/E53)^0.5)</f>
        <v>256.20604193706117</v>
      </c>
      <c r="H53" s="40">
        <f>IFERROR(IF(E53&gt;1,1-(EXP((1/E53^2-G53^2)*F53)*((COS(G53/E53*F53*2)*(1-erfzR(1/E53*F53^0.5,G53*F53^0.5))-SIN(G53/E53*F53*2)*(-erfzI(1/E53*F53^0.5,G53*F53^0.5)))+(COS(G53/E53*F53*2)*(-erfzI(1/E53*F53^0.5,G53*F53^0.5))+SIN(G53/E53*F53*2)*(1-erfzR(1/E53*F53^0.5,G53*F53^0.5)))/E53/G53)),1-((1/E53+G53)*EXP((1/E53+G53)^2*F53)*ERFC((1/E53+G53)*F53^0.5)-(1/E53-G53)*EXP((1/E53-G53)^2*F53)*ERFC((1/E53-G53)*F53^0.5))/2/G53),1)</f>
        <v>0.36094531714491662</v>
      </c>
    </row>
    <row r="54" spans="1:8" x14ac:dyDescent="0.3">
      <c r="A54" t="s">
        <v>338</v>
      </c>
      <c r="B54">
        <v>8.64</v>
      </c>
      <c r="C54" s="39">
        <f t="shared" si="3"/>
        <v>8.1650800000000014</v>
      </c>
      <c r="D54" s="39">
        <f t="shared" si="1"/>
        <v>9.97953279304223</v>
      </c>
      <c r="E54" s="31">
        <f t="shared" si="4"/>
        <v>3.5515730935393912E-3</v>
      </c>
      <c r="F54" s="31">
        <f t="shared" si="6"/>
        <v>5.9009902173846071E-7</v>
      </c>
      <c r="G54" s="31">
        <f t="shared" si="7"/>
        <v>281.06492746947038</v>
      </c>
      <c r="H54" s="40">
        <f>IFERROR(IF(E54&gt;1,1-(EXP((1/E54^2-G54^2)*F54)*((COS(G54/E54*F54*2)*(1-erfzR(1/E54*F54^0.5,G54*F54^0.5))-SIN(G54/E54*F54*2)*(-erfzI(1/E54*F54^0.5,G54*F54^0.5)))+(COS(G54/E54*F54*2)*(-erfzI(1/E54*F54^0.5,G54*F54^0.5))+SIN(G54/E54*F54*2)*(1-erfzR(1/E54*F54^0.5,G54*F54^0.5)))/E54/G54)),1-((1/E54+G54)*EXP((1/E54+G54)^2*F54)*ERFC((1/E54+G54)*F54^0.5)-(1/E54-G54)*EXP((1/E54-G54)^2*F54)*ERFC((1/E54-G54)*F54^0.5))/2/G54),1)</f>
        <v>0.34813530804000292</v>
      </c>
    </row>
    <row r="55" spans="1:8" x14ac:dyDescent="0.3">
      <c r="A55" t="s">
        <v>339</v>
      </c>
      <c r="B55">
        <v>8.56</v>
      </c>
      <c r="C55" s="39">
        <f t="shared" si="3"/>
        <v>8.0893200000000007</v>
      </c>
      <c r="D55" s="39">
        <f t="shared" si="1"/>
        <v>9.8680907246636274</v>
      </c>
      <c r="E55" s="31">
        <f t="shared" si="4"/>
        <v>3.8556963606879054E-3</v>
      </c>
      <c r="F55" s="31">
        <f t="shared" si="6"/>
        <v>7.6272321120806342E-7</v>
      </c>
      <c r="G55" s="31">
        <f t="shared" si="7"/>
        <v>258.85603962629176</v>
      </c>
      <c r="H55" s="40">
        <f>IFERROR(IF(E55&gt;1,1-(EXP((1/E55^2-G55^2)*F55)*((COS(G55/E55*F55*2)*(1-erfzR(1/E55*F55^0.5,G55*F55^0.5))-SIN(G55/E55*F55*2)*(-erfzI(1/E55*F55^0.5,G55*F55^0.5)))+(COS(G55/E55*F55*2)*(-erfzI(1/E55*F55^0.5,G55*F55^0.5))+SIN(G55/E55*F55*2)*(1-erfzR(1/E55*F55^0.5,G55*F55^0.5)))/E55/G55)),1-((1/E55+G55)*EXP((1/E55+G55)^2*F55)*ERFC((1/E55+G55)*F55^0.5)-(1/E55-G55)*EXP((1/E55-G55)^2*F55)*ERFC((1/E55-G55)*F55^0.5))/2/G55),1)</f>
        <v>0.35951007212040165</v>
      </c>
    </row>
    <row r="56" spans="1:8" x14ac:dyDescent="0.3">
      <c r="A56" t="s">
        <v>340</v>
      </c>
      <c r="B56">
        <v>9.35</v>
      </c>
      <c r="C56" s="39">
        <f t="shared" si="3"/>
        <v>8.8374500000000005</v>
      </c>
      <c r="D56" s="39">
        <f t="shared" si="1"/>
        <v>10.968581149902324</v>
      </c>
      <c r="E56" s="31">
        <f t="shared" si="4"/>
        <v>1.7129409832935944E-3</v>
      </c>
      <c r="F56" s="31">
        <f t="shared" si="6"/>
        <v>6.0516881157707612E-8</v>
      </c>
      <c r="G56" s="31">
        <f t="shared" si="7"/>
        <v>583.29106032708285</v>
      </c>
      <c r="H56" s="40">
        <f>IFERROR(IF(E56&gt;1,1-(EXP((1/E56^2-G56^2)*F56)*((COS(G56/E56*F56*2)*(1-erfzR(1/E56*F56^0.5,G56*F56^0.5))-SIN(G56/E56*F56*2)*(-erfzI(1/E56*F56^0.5,G56*F56^0.5)))+(COS(G56/E56*F56*2)*(-erfzI(1/E56*F56^0.5,G56*F56^0.5))+SIN(G56/E56*F56*2)*(1-erfzR(1/E56*F56^0.5,G56*F56^0.5)))/E56/G56)),1-((1/E56+G56)*EXP((1/E56+G56)^2*F56)*ERFC((1/E56+G56)*F56^0.5)-(1/E56-G56)*EXP((1/E56-G56)^2*F56)*ERFC((1/E56-G56)*F56^0.5))/2/G56),1)</f>
        <v>0.25655464109311665</v>
      </c>
    </row>
    <row r="57" spans="1:8" x14ac:dyDescent="0.3">
      <c r="A57" t="s">
        <v>341</v>
      </c>
      <c r="B57">
        <v>9.27</v>
      </c>
      <c r="C57" s="39">
        <f t="shared" si="3"/>
        <v>8.7616899999999998</v>
      </c>
      <c r="D57" s="39">
        <f t="shared" si="1"/>
        <v>10.857139081523721</v>
      </c>
      <c r="E57" s="31">
        <f t="shared" si="4"/>
        <v>1.8596211147596988E-3</v>
      </c>
      <c r="F57" s="31">
        <f t="shared" si="6"/>
        <v>7.8220143109068129E-8</v>
      </c>
      <c r="G57" s="31">
        <f t="shared" si="7"/>
        <v>537.24371531212887</v>
      </c>
      <c r="H57" s="40">
        <f>IFERROR(IF(E57&gt;1,1-(EXP((1/E57^2-G57^2)*F57)*((COS(G57/E57*F57*2)*(1-erfzR(1/E57*F57^0.5,G57*F57^0.5))-SIN(G57/E57*F57*2)*(-erfzI(1/E57*F57^0.5,G57*F57^0.5)))+(COS(G57/E57*F57*2)*(-erfzI(1/E57*F57^0.5,G57*F57^0.5))+SIN(G57/E57*F57*2)*(1-erfzR(1/E57*F57^0.5,G57*F57^0.5)))/E57/G57)),1-((1/E57+G57)*EXP((1/E57+G57)^2*F57)*ERFC((1/E57+G57)*F57^0.5)-(1/E57-G57)*EXP((1/E57-G57)^2*F57)*ERFC((1/E57-G57)*F57^0.5))/2/G57),1)</f>
        <v>0.26597183746526853</v>
      </c>
    </row>
    <row r="66" spans="1:1" x14ac:dyDescent="0.3">
      <c r="A66" s="4"/>
    </row>
    <row r="67" spans="1:1" x14ac:dyDescent="0.3">
      <c r="A67" s="4"/>
    </row>
    <row r="68" spans="1:1" x14ac:dyDescent="0.3">
      <c r="A68" s="4"/>
    </row>
    <row r="69" spans="1:1" x14ac:dyDescent="0.3">
      <c r="A69" s="4"/>
    </row>
    <row r="70" spans="1:1" x14ac:dyDescent="0.3">
      <c r="A70" s="4"/>
    </row>
    <row r="71" spans="1:1" x14ac:dyDescent="0.3">
      <c r="A71" s="4"/>
    </row>
    <row r="72" spans="1:1" x14ac:dyDescent="0.3">
      <c r="A72" s="4"/>
    </row>
    <row r="73" spans="1:1" x14ac:dyDescent="0.3">
      <c r="A73" s="4"/>
    </row>
    <row r="74" spans="1:1" x14ac:dyDescent="0.3">
      <c r="A74" s="4"/>
    </row>
    <row r="75" spans="1:1" x14ac:dyDescent="0.3">
      <c r="A75" s="4"/>
    </row>
    <row r="76" spans="1:1" x14ac:dyDescent="0.3">
      <c r="A76" s="4"/>
    </row>
    <row r="77" spans="1:1" x14ac:dyDescent="0.3">
      <c r="A77" s="4"/>
    </row>
    <row r="78" spans="1:1" x14ac:dyDescent="0.3">
      <c r="A78" s="4"/>
    </row>
    <row r="79" spans="1:1" x14ac:dyDescent="0.3">
      <c r="A79" s="4"/>
    </row>
    <row r="80" spans="1:1" x14ac:dyDescent="0.3">
      <c r="A80" s="4"/>
    </row>
    <row r="81" spans="1:1" x14ac:dyDescent="0.3">
      <c r="A81" s="4"/>
    </row>
    <row r="82" spans="1:1" x14ac:dyDescent="0.3">
      <c r="A82" s="4"/>
    </row>
    <row r="83" spans="1:1" x14ac:dyDescent="0.3">
      <c r="A83" s="4"/>
    </row>
    <row r="84" spans="1:1" x14ac:dyDescent="0.3">
      <c r="A84" s="4"/>
    </row>
    <row r="85" spans="1:1" x14ac:dyDescent="0.3">
      <c r="A85" s="4"/>
    </row>
    <row r="86" spans="1:1" x14ac:dyDescent="0.3">
      <c r="A86" s="4"/>
    </row>
    <row r="87" spans="1:1" x14ac:dyDescent="0.3">
      <c r="A87" s="4"/>
    </row>
    <row r="88" spans="1:1" x14ac:dyDescent="0.3">
      <c r="A88" s="4"/>
    </row>
    <row r="89" spans="1:1" x14ac:dyDescent="0.3">
      <c r="A89" s="4"/>
    </row>
    <row r="90" spans="1:1" x14ac:dyDescent="0.3">
      <c r="A90" s="4"/>
    </row>
    <row r="91" spans="1:1" x14ac:dyDescent="0.3">
      <c r="A91" s="4"/>
    </row>
    <row r="92" spans="1:1" x14ac:dyDescent="0.3">
      <c r="A92" s="4"/>
    </row>
    <row r="93" spans="1:1" x14ac:dyDescent="0.3">
      <c r="A93" s="4"/>
    </row>
    <row r="94" spans="1:1" x14ac:dyDescent="0.3">
      <c r="A94" s="4"/>
    </row>
    <row r="95" spans="1:1" x14ac:dyDescent="0.3">
      <c r="A95" s="4"/>
    </row>
    <row r="96" spans="1:1" x14ac:dyDescent="0.3">
      <c r="A96" s="4"/>
    </row>
    <row r="97" spans="1:4" x14ac:dyDescent="0.3">
      <c r="A97" s="4">
        <f t="shared" ref="A97:A99" si="8">A96*10^0.02</f>
        <v>0</v>
      </c>
      <c r="B97">
        <v>1</v>
      </c>
      <c r="C97">
        <v>14.883034744223696</v>
      </c>
      <c r="D97">
        <v>0.98710318949221576</v>
      </c>
    </row>
    <row r="98" spans="1:4" x14ac:dyDescent="0.3">
      <c r="A98" s="4">
        <f t="shared" si="8"/>
        <v>0</v>
      </c>
      <c r="B98">
        <v>1</v>
      </c>
      <c r="C98">
        <v>-81.52211188194967</v>
      </c>
      <c r="D98">
        <v>0.98659157472021164</v>
      </c>
    </row>
    <row r="99" spans="1:4" x14ac:dyDescent="0.3">
      <c r="A99" s="4">
        <f t="shared" si="8"/>
        <v>0</v>
      </c>
      <c r="B99">
        <v>1</v>
      </c>
      <c r="C99">
        <v>17.534850078544217</v>
      </c>
      <c r="D99">
        <v>0.98538337426517375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Button 1">
              <controlPr defaultSize="0" print="0" autoFill="0" autoPict="0" macro="[0]!calculate_R_Dioxin_PDMS">
                <anchor moveWithCells="1" sizeWithCells="1">
                  <from>
                    <xdr:col>1</xdr:col>
                    <xdr:colOff>15240</xdr:colOff>
                    <xdr:row>19</xdr:row>
                    <xdr:rowOff>7620</xdr:rowOff>
                  </from>
                  <to>
                    <xdr:col>1</xdr:col>
                    <xdr:colOff>1242060</xdr:colOff>
                    <xdr:row>21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K52"/>
  <sheetViews>
    <sheetView workbookViewId="0">
      <selection activeCell="C30" sqref="C30"/>
    </sheetView>
  </sheetViews>
  <sheetFormatPr defaultColWidth="25.77734375" defaultRowHeight="14.4" x14ac:dyDescent="0.3"/>
  <sheetData>
    <row r="1" spans="1:11" x14ac:dyDescent="0.3">
      <c r="A1" s="1" t="s">
        <v>296</v>
      </c>
    </row>
    <row r="2" spans="1:11" x14ac:dyDescent="0.3">
      <c r="A2" t="s">
        <v>24</v>
      </c>
    </row>
    <row r="3" spans="1:11" ht="15" thickBot="1" x14ac:dyDescent="0.35">
      <c r="A3" s="10" t="s">
        <v>315</v>
      </c>
    </row>
    <row r="4" spans="1:11" x14ac:dyDescent="0.3">
      <c r="A4" s="11">
        <v>44413</v>
      </c>
      <c r="G4" s="20" t="s">
        <v>31</v>
      </c>
      <c r="H4" s="12"/>
      <c r="I4" s="12"/>
      <c r="J4" s="12"/>
      <c r="K4" s="13"/>
    </row>
    <row r="5" spans="1:11" x14ac:dyDescent="0.3">
      <c r="G5" s="14" t="s">
        <v>32</v>
      </c>
      <c r="H5" s="15"/>
      <c r="I5" s="15"/>
      <c r="J5" s="15"/>
      <c r="K5" s="16"/>
    </row>
    <row r="6" spans="1:11" x14ac:dyDescent="0.3">
      <c r="A6" s="5" t="s">
        <v>4</v>
      </c>
      <c r="B6" s="8" t="s">
        <v>7</v>
      </c>
      <c r="C6" s="8" t="s">
        <v>6</v>
      </c>
      <c r="D6" s="8" t="s">
        <v>5</v>
      </c>
      <c r="G6" s="14" t="s">
        <v>299</v>
      </c>
      <c r="H6" s="15"/>
      <c r="I6" s="15"/>
      <c r="J6" s="15"/>
      <c r="K6" s="16"/>
    </row>
    <row r="7" spans="1:11" x14ac:dyDescent="0.3">
      <c r="A7" t="s">
        <v>297</v>
      </c>
      <c r="B7" s="7" t="s">
        <v>298</v>
      </c>
      <c r="C7" s="9">
        <v>2.5400000000000002E-3</v>
      </c>
      <c r="D7" s="7" t="s">
        <v>15</v>
      </c>
      <c r="E7" s="8"/>
      <c r="G7" s="14"/>
      <c r="H7" s="15" t="s">
        <v>300</v>
      </c>
      <c r="I7" s="15"/>
      <c r="J7" s="25" t="s">
        <v>52</v>
      </c>
      <c r="K7" s="16"/>
    </row>
    <row r="8" spans="1:11" x14ac:dyDescent="0.3">
      <c r="A8" t="s">
        <v>8</v>
      </c>
      <c r="B8" s="7" t="s">
        <v>3</v>
      </c>
      <c r="C8" s="9">
        <v>14</v>
      </c>
      <c r="D8" s="7" t="s">
        <v>0</v>
      </c>
      <c r="E8" s="8"/>
      <c r="G8" s="14" t="s">
        <v>301</v>
      </c>
      <c r="H8" s="15"/>
      <c r="I8" s="15"/>
      <c r="J8" s="15"/>
      <c r="K8" s="16"/>
    </row>
    <row r="9" spans="1:11" x14ac:dyDescent="0.3">
      <c r="B9" s="8"/>
      <c r="C9" s="8"/>
      <c r="D9" s="8"/>
      <c r="E9" s="8"/>
      <c r="G9" s="14"/>
      <c r="H9" s="15" t="s">
        <v>302</v>
      </c>
      <c r="I9" s="15"/>
      <c r="J9" s="15"/>
      <c r="K9" s="16"/>
    </row>
    <row r="10" spans="1:11" x14ac:dyDescent="0.3">
      <c r="G10" s="14" t="s">
        <v>303</v>
      </c>
      <c r="H10" s="15"/>
      <c r="I10" s="15"/>
      <c r="J10" s="15"/>
      <c r="K10" s="16"/>
    </row>
    <row r="11" spans="1:11" x14ac:dyDescent="0.3">
      <c r="A11" s="5" t="s">
        <v>9</v>
      </c>
      <c r="B11" s="9">
        <v>4</v>
      </c>
      <c r="C11" s="8"/>
      <c r="D11" s="8"/>
      <c r="E11" s="8"/>
      <c r="G11" s="14" t="s">
        <v>304</v>
      </c>
      <c r="H11" s="15"/>
      <c r="I11" s="15"/>
      <c r="J11" s="15"/>
      <c r="K11" s="16" t="str">
        <f>PRCNumber(13,$B$11)</f>
        <v/>
      </c>
    </row>
    <row r="12" spans="1:11" x14ac:dyDescent="0.3">
      <c r="A12" t="s">
        <v>10</v>
      </c>
      <c r="B12" s="8">
        <f>PRCNumber(1,$B$11)</f>
        <v>1</v>
      </c>
      <c r="C12" s="8">
        <f>PRCNumber(2,$B$11)</f>
        <v>2</v>
      </c>
      <c r="D12" s="8">
        <f>PRCNumber(3,$B$11)</f>
        <v>3</v>
      </c>
      <c r="E12" s="8">
        <f>PRCNumber(4,$B$11)</f>
        <v>4</v>
      </c>
      <c r="G12" s="21"/>
      <c r="H12" s="15"/>
      <c r="I12" s="15"/>
      <c r="J12" s="15"/>
      <c r="K12" s="16"/>
    </row>
    <row r="13" spans="1:11" x14ac:dyDescent="0.3">
      <c r="A13" t="s">
        <v>11</v>
      </c>
      <c r="B13" s="6" t="s">
        <v>29</v>
      </c>
      <c r="C13" s="6" t="s">
        <v>26</v>
      </c>
      <c r="D13" s="6" t="s">
        <v>27</v>
      </c>
      <c r="E13" s="6" t="s">
        <v>28</v>
      </c>
      <c r="G13" s="23" t="s">
        <v>35</v>
      </c>
      <c r="H13" s="22"/>
      <c r="I13" s="15"/>
      <c r="J13" s="15"/>
      <c r="K13" s="16"/>
    </row>
    <row r="14" spans="1:11" x14ac:dyDescent="0.3">
      <c r="A14" t="s">
        <v>45</v>
      </c>
      <c r="B14" s="6">
        <v>4.74</v>
      </c>
      <c r="C14" s="6">
        <v>5.29</v>
      </c>
      <c r="D14" s="6">
        <v>5.9</v>
      </c>
      <c r="E14" s="6">
        <v>7.09</v>
      </c>
      <c r="G14" s="14" t="s">
        <v>36</v>
      </c>
      <c r="H14" s="22"/>
      <c r="I14" s="15"/>
      <c r="J14" s="15"/>
      <c r="K14" s="16"/>
    </row>
    <row r="15" spans="1:11" x14ac:dyDescent="0.3">
      <c r="A15" t="s">
        <v>46</v>
      </c>
      <c r="B15" s="30">
        <v>4.4227999999999996</v>
      </c>
      <c r="C15" s="30">
        <v>5.0937999999999999</v>
      </c>
      <c r="D15" s="30">
        <v>5.8380000000000001</v>
      </c>
      <c r="E15" s="30">
        <v>7.2897999999999987</v>
      </c>
      <c r="G15" s="14" t="s">
        <v>305</v>
      </c>
      <c r="H15" s="15"/>
      <c r="I15" s="15"/>
      <c r="J15" s="15"/>
      <c r="K15" s="16"/>
    </row>
    <row r="16" spans="1:11" x14ac:dyDescent="0.3">
      <c r="A16" t="s">
        <v>30</v>
      </c>
      <c r="B16" s="6">
        <v>0.8</v>
      </c>
      <c r="C16" s="6">
        <v>0.7</v>
      </c>
      <c r="D16" s="6">
        <v>0.5</v>
      </c>
      <c r="E16" s="6">
        <v>0.3</v>
      </c>
      <c r="G16" s="24" t="s">
        <v>306</v>
      </c>
      <c r="H16" s="15"/>
      <c r="I16" s="15"/>
      <c r="J16" s="15"/>
      <c r="K16" s="16"/>
    </row>
    <row r="17" spans="1:11" x14ac:dyDescent="0.3">
      <c r="G17" s="24" t="s">
        <v>307</v>
      </c>
      <c r="H17" s="15"/>
      <c r="I17" s="15"/>
      <c r="J17" s="15"/>
      <c r="K17" s="16"/>
    </row>
    <row r="18" spans="1:11" x14ac:dyDescent="0.3">
      <c r="G18" s="14"/>
      <c r="H18" s="15"/>
      <c r="I18" s="15"/>
      <c r="J18" s="15"/>
      <c r="K18" s="16"/>
    </row>
    <row r="19" spans="1:11" x14ac:dyDescent="0.3">
      <c r="G19" s="23" t="s">
        <v>41</v>
      </c>
      <c r="H19" s="15"/>
      <c r="I19" s="15"/>
      <c r="J19" s="15"/>
      <c r="K19" s="16"/>
    </row>
    <row r="20" spans="1:11" x14ac:dyDescent="0.3">
      <c r="G20" s="14"/>
      <c r="H20" s="15"/>
      <c r="I20" s="36"/>
      <c r="J20" s="15"/>
      <c r="K20" s="16"/>
    </row>
    <row r="21" spans="1:11" x14ac:dyDescent="0.3">
      <c r="G21" s="14" t="s">
        <v>25</v>
      </c>
      <c r="H21" s="15"/>
      <c r="I21" s="15"/>
      <c r="J21" s="15"/>
      <c r="K21" s="16"/>
    </row>
    <row r="22" spans="1:11" x14ac:dyDescent="0.3">
      <c r="G22" s="14" t="s">
        <v>11</v>
      </c>
      <c r="H22" s="17" t="s">
        <v>29</v>
      </c>
      <c r="I22" s="17" t="s">
        <v>26</v>
      </c>
      <c r="J22" s="17" t="s">
        <v>27</v>
      </c>
      <c r="K22" s="18" t="s">
        <v>28</v>
      </c>
    </row>
    <row r="23" spans="1:11" x14ac:dyDescent="0.3">
      <c r="G23" s="14" t="s">
        <v>45</v>
      </c>
      <c r="H23" s="17">
        <v>4.74</v>
      </c>
      <c r="I23" s="17">
        <v>5.29</v>
      </c>
      <c r="J23" s="17">
        <v>5.9</v>
      </c>
      <c r="K23" s="18">
        <v>7.09</v>
      </c>
    </row>
    <row r="24" spans="1:11" ht="15" thickBot="1" x14ac:dyDescent="0.35">
      <c r="G24" s="19" t="s">
        <v>46</v>
      </c>
      <c r="H24" s="26">
        <f>H23*1.22-1.36</f>
        <v>4.4227999999999996</v>
      </c>
      <c r="I24" s="26">
        <f t="shared" ref="I24:K24" si="0">I23*1.22-1.36</f>
        <v>5.0937999999999999</v>
      </c>
      <c r="J24" s="26">
        <f t="shared" si="0"/>
        <v>5.8380000000000001</v>
      </c>
      <c r="K24" s="27">
        <f t="shared" si="0"/>
        <v>7.2897999999999987</v>
      </c>
    </row>
    <row r="27" spans="1:11" x14ac:dyDescent="0.3">
      <c r="A27" s="5" t="s">
        <v>16</v>
      </c>
    </row>
    <row r="28" spans="1:11" x14ac:dyDescent="0.3">
      <c r="A28" t="s">
        <v>21</v>
      </c>
      <c r="B28" t="s">
        <v>302</v>
      </c>
    </row>
    <row r="29" spans="1:11" x14ac:dyDescent="0.3">
      <c r="A29" s="10"/>
      <c r="B29" s="31"/>
    </row>
    <row r="30" spans="1:11" x14ac:dyDescent="0.3">
      <c r="A30" s="10" t="s">
        <v>308</v>
      </c>
      <c r="B30" s="8">
        <v>1.7009216847817143</v>
      </c>
    </row>
    <row r="31" spans="1:11" x14ac:dyDescent="0.3">
      <c r="A31" s="10" t="s">
        <v>309</v>
      </c>
      <c r="B31" s="8">
        <v>-9.7048698813076175</v>
      </c>
    </row>
    <row r="32" spans="1:11" ht="16.2" x14ac:dyDescent="0.3">
      <c r="A32" s="10" t="s">
        <v>42</v>
      </c>
      <c r="B32" s="8">
        <v>0.99583628545041891</v>
      </c>
    </row>
    <row r="35" spans="1:8" x14ac:dyDescent="0.3">
      <c r="A35" t="s">
        <v>70</v>
      </c>
    </row>
    <row r="36" spans="1:8" x14ac:dyDescent="0.3">
      <c r="A36" t="s">
        <v>69</v>
      </c>
      <c r="B36" s="8" t="s">
        <v>45</v>
      </c>
      <c r="C36" s="8" t="s">
        <v>46</v>
      </c>
      <c r="D36" s="8" t="s">
        <v>310</v>
      </c>
      <c r="E36" s="8" t="s">
        <v>20</v>
      </c>
      <c r="F36" s="8"/>
      <c r="G36" s="8"/>
      <c r="H36" s="8"/>
    </row>
    <row r="37" spans="1:8" x14ac:dyDescent="0.3">
      <c r="A37" t="s">
        <v>53</v>
      </c>
      <c r="B37" s="8">
        <v>3.41</v>
      </c>
      <c r="C37" s="39">
        <f>B37*1.22 - 1.36</f>
        <v>2.8001999999999994</v>
      </c>
      <c r="D37" s="39">
        <f>B37*$B$30+$B$31</f>
        <v>-3.9047269362019712</v>
      </c>
      <c r="E37" s="40">
        <f>IF((10^D37)*$C$8*86400/$C$7^2/(10^C37)^2&lt;700, 1-EXP((10^D37)*$C$8*86400/$C$7^2/(10^C37)^2)*ERFC((10^D37) ^ 0.5*($C$8*86400)^ 0.5/$C$7/(10^C37)), 1-1/((10^D37)*$C$8*86400/$C$7^2/(10^C37)^2*3.14)^0.5)</f>
        <v>0.92690776041889589</v>
      </c>
      <c r="F37" s="31"/>
      <c r="G37" s="8"/>
      <c r="H37" s="40"/>
    </row>
    <row r="38" spans="1:8" x14ac:dyDescent="0.3">
      <c r="A38" t="s">
        <v>54</v>
      </c>
      <c r="B38" s="8">
        <v>4</v>
      </c>
      <c r="C38" s="39">
        <f t="shared" ref="C38:C52" si="1">B38*1.22 - 1.36</f>
        <v>3.5199999999999996</v>
      </c>
      <c r="D38" s="39">
        <f t="shared" ref="D38:D52" si="2">B38*$B$30+$B$31</f>
        <v>-2.9011831421807601</v>
      </c>
      <c r="E38" s="40">
        <f t="shared" ref="E38:E52" si="3">IF((10^D38)*$C$8*86400/$C$7^2/(10^C38)^2&lt;700, 1-EXP((10^D38)*$C$8*86400/$C$7^2/(10^C38)^2)*ERFC((10^D38) ^ 0.5*($C$8*86400)^ 0.5/$C$7/(10^C38)), 1-1/((10^D38)*$C$8*86400/$C$7^2/(10^C38)^2*3.14)^0.5)</f>
        <v>0.88089084317413247</v>
      </c>
      <c r="F38" s="31"/>
      <c r="G38" s="8"/>
      <c r="H38" s="40"/>
    </row>
    <row r="39" spans="1:8" x14ac:dyDescent="0.3">
      <c r="A39" t="s">
        <v>55</v>
      </c>
      <c r="B39" s="8">
        <v>4.0599999999999996</v>
      </c>
      <c r="C39" s="39">
        <f t="shared" si="1"/>
        <v>3.5931999999999995</v>
      </c>
      <c r="D39" s="39">
        <f t="shared" si="2"/>
        <v>-2.799127841093858</v>
      </c>
      <c r="E39" s="40">
        <f t="shared" si="3"/>
        <v>0.87493270298011339</v>
      </c>
      <c r="F39" s="31"/>
      <c r="G39" s="8"/>
      <c r="H39" s="40"/>
    </row>
    <row r="40" spans="1:8" x14ac:dyDescent="0.3">
      <c r="A40" t="s">
        <v>56</v>
      </c>
      <c r="B40" s="8">
        <v>4.2</v>
      </c>
      <c r="C40" s="39">
        <f t="shared" si="1"/>
        <v>3.7639999999999993</v>
      </c>
      <c r="D40" s="39">
        <f t="shared" si="2"/>
        <v>-2.5609988052244166</v>
      </c>
      <c r="E40" s="40">
        <f t="shared" si="3"/>
        <v>0.85996683844320687</v>
      </c>
      <c r="F40" s="31"/>
      <c r="G40" s="8"/>
      <c r="H40" s="40"/>
    </row>
    <row r="41" spans="1:8" x14ac:dyDescent="0.3">
      <c r="A41" t="s">
        <v>57</v>
      </c>
      <c r="B41" s="8">
        <v>4.74</v>
      </c>
      <c r="C41" s="39">
        <f t="shared" si="1"/>
        <v>4.4227999999999996</v>
      </c>
      <c r="D41" s="39">
        <f t="shared" si="2"/>
        <v>-1.6425010954422916</v>
      </c>
      <c r="E41" s="40">
        <f t="shared" si="3"/>
        <v>0.78682820507555995</v>
      </c>
      <c r="F41" s="31"/>
      <c r="G41" s="8"/>
      <c r="H41" s="40"/>
    </row>
    <row r="42" spans="1:8" x14ac:dyDescent="0.3">
      <c r="A42" t="s">
        <v>58</v>
      </c>
      <c r="B42" s="8">
        <v>4.6900000000000004</v>
      </c>
      <c r="C42" s="39">
        <f t="shared" si="1"/>
        <v>4.3617999999999997</v>
      </c>
      <c r="D42" s="39">
        <f t="shared" si="2"/>
        <v>-1.7275471796813768</v>
      </c>
      <c r="E42" s="40">
        <f t="shared" si="3"/>
        <v>0.7946898906663763</v>
      </c>
      <c r="F42" s="31"/>
      <c r="G42" s="8"/>
      <c r="H42" s="40"/>
    </row>
    <row r="43" spans="1:8" x14ac:dyDescent="0.3">
      <c r="A43" t="s">
        <v>59</v>
      </c>
      <c r="B43" s="8">
        <v>5.29</v>
      </c>
      <c r="C43" s="39">
        <f t="shared" si="1"/>
        <v>5.0937999999999999</v>
      </c>
      <c r="D43" s="39">
        <f t="shared" si="2"/>
        <v>-0.70699416881234889</v>
      </c>
      <c r="E43" s="40">
        <f t="shared" si="3"/>
        <v>0.68577241765035635</v>
      </c>
      <c r="F43" s="31"/>
      <c r="G43" s="8"/>
      <c r="H43" s="40"/>
    </row>
    <row r="44" spans="1:8" x14ac:dyDescent="0.3">
      <c r="A44" t="s">
        <v>60</v>
      </c>
      <c r="B44" s="8">
        <v>5.25</v>
      </c>
      <c r="C44" s="39">
        <f t="shared" si="1"/>
        <v>5.0449999999999999</v>
      </c>
      <c r="D44" s="39">
        <f t="shared" si="2"/>
        <v>-0.77503103620361635</v>
      </c>
      <c r="E44" s="40">
        <f t="shared" si="3"/>
        <v>0.69396539875483665</v>
      </c>
      <c r="F44" s="31"/>
      <c r="G44" s="8"/>
      <c r="H44" s="40"/>
    </row>
    <row r="45" spans="1:8" x14ac:dyDescent="0.3">
      <c r="A45" t="s">
        <v>61</v>
      </c>
      <c r="B45" s="8">
        <v>5.85</v>
      </c>
      <c r="C45" s="39">
        <f t="shared" si="1"/>
        <v>5.7769999999999992</v>
      </c>
      <c r="D45" s="39">
        <f t="shared" si="2"/>
        <v>0.24552197466541159</v>
      </c>
      <c r="E45" s="40">
        <f t="shared" si="3"/>
        <v>0.56122119586761787</v>
      </c>
      <c r="F45" s="31"/>
      <c r="G45" s="8"/>
      <c r="H45" s="40"/>
    </row>
    <row r="46" spans="1:8" x14ac:dyDescent="0.3">
      <c r="A46" t="s">
        <v>62</v>
      </c>
      <c r="B46" s="8">
        <v>5.9</v>
      </c>
      <c r="C46" s="39">
        <f t="shared" si="1"/>
        <v>5.8380000000000001</v>
      </c>
      <c r="D46" s="39">
        <f t="shared" si="2"/>
        <v>0.33056805890449859</v>
      </c>
      <c r="E46" s="40">
        <f t="shared" si="3"/>
        <v>0.54951877645889713</v>
      </c>
      <c r="F46" s="31"/>
      <c r="G46" s="8"/>
      <c r="H46" s="40"/>
    </row>
    <row r="47" spans="1:8" x14ac:dyDescent="0.3">
      <c r="A47" t="s">
        <v>63</v>
      </c>
      <c r="B47" s="8">
        <v>6.58</v>
      </c>
      <c r="C47" s="39">
        <f t="shared" si="1"/>
        <v>6.6675999999999993</v>
      </c>
      <c r="D47" s="39">
        <f t="shared" si="2"/>
        <v>1.4871948045560632</v>
      </c>
      <c r="E47" s="40">
        <f t="shared" si="3"/>
        <v>0.39232322806435682</v>
      </c>
      <c r="F47" s="31"/>
      <c r="G47" s="8"/>
      <c r="H47" s="40"/>
    </row>
    <row r="48" spans="1:8" x14ac:dyDescent="0.3">
      <c r="A48" t="s">
        <v>64</v>
      </c>
      <c r="B48" s="8">
        <v>6.5</v>
      </c>
      <c r="C48" s="39">
        <f t="shared" si="1"/>
        <v>6.5699999999999994</v>
      </c>
      <c r="D48" s="39">
        <f t="shared" si="2"/>
        <v>1.3511210697735265</v>
      </c>
      <c r="E48" s="40">
        <f t="shared" si="3"/>
        <v>0.41009400439519461</v>
      </c>
      <c r="F48" s="31"/>
      <c r="G48" s="8"/>
      <c r="H48" s="40"/>
    </row>
    <row r="49" spans="1:8" x14ac:dyDescent="0.3">
      <c r="A49" t="s">
        <v>65</v>
      </c>
      <c r="B49" s="8">
        <v>6.54</v>
      </c>
      <c r="C49" s="39">
        <f t="shared" si="1"/>
        <v>6.6187999999999994</v>
      </c>
      <c r="D49" s="39">
        <f t="shared" si="2"/>
        <v>1.419157937164794</v>
      </c>
      <c r="E49" s="40">
        <f t="shared" si="3"/>
        <v>0.40116882952677313</v>
      </c>
      <c r="F49" s="31"/>
      <c r="G49" s="8"/>
      <c r="H49" s="40"/>
    </row>
    <row r="50" spans="1:8" x14ac:dyDescent="0.3">
      <c r="A50" t="s">
        <v>66</v>
      </c>
      <c r="B50" s="8">
        <v>7.09</v>
      </c>
      <c r="C50" s="39">
        <f t="shared" si="1"/>
        <v>7.2897999999999987</v>
      </c>
      <c r="D50" s="39">
        <f t="shared" si="2"/>
        <v>2.3546648637947367</v>
      </c>
      <c r="E50" s="40">
        <f t="shared" si="3"/>
        <v>0.28831975415097377</v>
      </c>
      <c r="F50" s="31"/>
      <c r="G50" s="8"/>
      <c r="H50" s="40"/>
    </row>
    <row r="51" spans="1:8" x14ac:dyDescent="0.3">
      <c r="A51" t="s">
        <v>67</v>
      </c>
      <c r="B51" s="8">
        <v>7.39</v>
      </c>
      <c r="C51" s="39">
        <f t="shared" si="1"/>
        <v>7.6557999999999984</v>
      </c>
      <c r="D51" s="39">
        <f t="shared" si="2"/>
        <v>2.8649413692292516</v>
      </c>
      <c r="E51" s="40">
        <f t="shared" si="3"/>
        <v>0.23623323731107604</v>
      </c>
      <c r="F51" s="31"/>
      <c r="G51" s="8"/>
      <c r="H51" s="40"/>
    </row>
    <row r="52" spans="1:8" x14ac:dyDescent="0.3">
      <c r="A52" t="s">
        <v>68</v>
      </c>
      <c r="B52" s="8">
        <v>7.04</v>
      </c>
      <c r="C52" s="39">
        <f t="shared" si="1"/>
        <v>7.2287999999999988</v>
      </c>
      <c r="D52" s="39">
        <f t="shared" si="2"/>
        <v>2.2696187795556515</v>
      </c>
      <c r="E52" s="40">
        <f t="shared" si="3"/>
        <v>0.29769720392236598</v>
      </c>
      <c r="F52" s="31"/>
      <c r="G52" s="8"/>
      <c r="H52" s="40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Button 1">
              <controlPr defaultSize="0" print="0" autoFill="0" autoPict="0" macro="[0]!calculate_R_PAHs_PE">
                <anchor moveWithCells="1" sizeWithCells="1">
                  <from>
                    <xdr:col>1</xdr:col>
                    <xdr:colOff>7620</xdr:colOff>
                    <xdr:row>19</xdr:row>
                    <xdr:rowOff>7620</xdr:rowOff>
                  </from>
                  <to>
                    <xdr:col>1</xdr:col>
                    <xdr:colOff>1234440</xdr:colOff>
                    <xdr:row>21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Q245"/>
  <sheetViews>
    <sheetView tabSelected="1" workbookViewId="0">
      <selection activeCell="D85" sqref="D85"/>
    </sheetView>
  </sheetViews>
  <sheetFormatPr defaultColWidth="15.77734375" defaultRowHeight="14.4" x14ac:dyDescent="0.3"/>
  <sheetData>
    <row r="1" spans="1:17" x14ac:dyDescent="0.3">
      <c r="A1" s="1" t="s">
        <v>311</v>
      </c>
    </row>
    <row r="2" spans="1:17" x14ac:dyDescent="0.3">
      <c r="A2" t="s">
        <v>24</v>
      </c>
    </row>
    <row r="3" spans="1:17" ht="15" thickBot="1" x14ac:dyDescent="0.35">
      <c r="A3" s="10" t="s">
        <v>315</v>
      </c>
    </row>
    <row r="4" spans="1:17" x14ac:dyDescent="0.3">
      <c r="A4" s="11">
        <v>44413</v>
      </c>
      <c r="J4" s="20" t="s">
        <v>31</v>
      </c>
      <c r="K4" s="12"/>
      <c r="L4" s="12"/>
      <c r="M4" s="12"/>
      <c r="N4" s="12"/>
      <c r="O4" s="12"/>
      <c r="P4" s="12"/>
      <c r="Q4" s="13"/>
    </row>
    <row r="5" spans="1:17" x14ac:dyDescent="0.3">
      <c r="J5" s="14" t="s">
        <v>32</v>
      </c>
      <c r="K5" s="15"/>
      <c r="L5" s="15"/>
      <c r="M5" s="15"/>
      <c r="N5" s="15"/>
      <c r="O5" s="15"/>
      <c r="P5" s="15"/>
      <c r="Q5" s="16"/>
    </row>
    <row r="6" spans="1:17" x14ac:dyDescent="0.3">
      <c r="A6" s="5" t="s">
        <v>4</v>
      </c>
      <c r="B6" s="8" t="s">
        <v>7</v>
      </c>
      <c r="C6" s="8" t="s">
        <v>6</v>
      </c>
      <c r="D6" s="8" t="s">
        <v>5</v>
      </c>
      <c r="J6" s="14" t="s">
        <v>299</v>
      </c>
      <c r="K6" s="15"/>
      <c r="L6" s="15"/>
      <c r="M6" s="15"/>
      <c r="N6" s="15"/>
      <c r="O6" s="15"/>
      <c r="P6" s="15"/>
      <c r="Q6" s="16"/>
    </row>
    <row r="7" spans="1:17" x14ac:dyDescent="0.3">
      <c r="A7" t="s">
        <v>297</v>
      </c>
      <c r="B7" s="7" t="s">
        <v>298</v>
      </c>
      <c r="C7" s="9">
        <v>3.284E-3</v>
      </c>
      <c r="D7" s="7" t="s">
        <v>15</v>
      </c>
      <c r="E7" s="8"/>
      <c r="F7" s="8"/>
      <c r="J7" s="14"/>
      <c r="K7" s="15" t="s">
        <v>312</v>
      </c>
      <c r="L7" s="15"/>
      <c r="M7" s="25" t="s">
        <v>52</v>
      </c>
      <c r="N7" s="15"/>
      <c r="O7" s="15"/>
      <c r="P7" s="15"/>
      <c r="Q7" s="16"/>
    </row>
    <row r="8" spans="1:17" x14ac:dyDescent="0.3">
      <c r="A8" t="s">
        <v>8</v>
      </c>
      <c r="B8" s="7" t="s">
        <v>3</v>
      </c>
      <c r="C8" s="9">
        <v>28</v>
      </c>
      <c r="D8" s="7" t="s">
        <v>0</v>
      </c>
      <c r="E8" s="8"/>
      <c r="F8" s="8"/>
      <c r="J8" s="14" t="s">
        <v>301</v>
      </c>
      <c r="K8" s="15"/>
      <c r="L8" s="15"/>
      <c r="M8" s="15"/>
      <c r="N8" s="15"/>
      <c r="O8" s="15"/>
      <c r="P8" s="15"/>
      <c r="Q8" s="16"/>
    </row>
    <row r="9" spans="1:17" x14ac:dyDescent="0.3">
      <c r="B9" s="8"/>
      <c r="C9" s="8"/>
      <c r="D9" s="8"/>
      <c r="E9" s="8"/>
      <c r="F9" s="8"/>
      <c r="J9" s="14"/>
      <c r="K9" s="15" t="s">
        <v>302</v>
      </c>
      <c r="L9" s="15"/>
      <c r="M9" s="15"/>
      <c r="N9" s="15"/>
      <c r="O9" s="15"/>
      <c r="P9" s="15"/>
      <c r="Q9" s="16"/>
    </row>
    <row r="10" spans="1:17" x14ac:dyDescent="0.3">
      <c r="J10" s="14" t="s">
        <v>303</v>
      </c>
      <c r="K10" s="15"/>
      <c r="L10" s="15"/>
      <c r="M10" s="15"/>
      <c r="N10" s="15"/>
      <c r="O10" s="15"/>
      <c r="P10" s="15"/>
      <c r="Q10" s="16"/>
    </row>
    <row r="11" spans="1:17" x14ac:dyDescent="0.3">
      <c r="A11" s="5" t="s">
        <v>9</v>
      </c>
      <c r="B11" s="9">
        <v>7</v>
      </c>
      <c r="C11" s="8"/>
      <c r="D11" s="8"/>
      <c r="E11" s="8"/>
      <c r="F11" s="8"/>
      <c r="J11" s="14" t="s">
        <v>304</v>
      </c>
      <c r="K11" s="15"/>
      <c r="L11" s="15"/>
      <c r="M11" s="15"/>
      <c r="N11" s="15" t="str">
        <f>PRCNumber(13,$B$11)</f>
        <v/>
      </c>
      <c r="O11" s="15"/>
      <c r="P11" s="15"/>
      <c r="Q11" s="16"/>
    </row>
    <row r="12" spans="1:17" x14ac:dyDescent="0.3">
      <c r="A12" t="s">
        <v>10</v>
      </c>
      <c r="B12" s="8">
        <f>PRCNumber(1,$B$11)</f>
        <v>1</v>
      </c>
      <c r="C12" s="8">
        <f>PRCNumber(2,$B$11)</f>
        <v>2</v>
      </c>
      <c r="D12" s="8">
        <f>PRCNumber(3,$B$11)</f>
        <v>3</v>
      </c>
      <c r="E12" s="8">
        <f>PRCNumber(4,$B$11)</f>
        <v>4</v>
      </c>
      <c r="F12" s="8">
        <f>PRCNumber(5,$B$11)</f>
        <v>5</v>
      </c>
      <c r="G12" s="8">
        <f>PRCNumber(6,$B$11)</f>
        <v>6</v>
      </c>
      <c r="H12" s="8">
        <f>PRCNumber(7,$B$11)</f>
        <v>7</v>
      </c>
      <c r="J12" s="21"/>
      <c r="K12" s="15"/>
      <c r="L12" s="15"/>
      <c r="M12" s="15"/>
      <c r="N12" s="15"/>
      <c r="O12" s="15" t="str">
        <f>PRCNumber(16,$B$11)</f>
        <v/>
      </c>
      <c r="P12" s="15" t="str">
        <f>PRCNumber(14,$B$11)</f>
        <v/>
      </c>
      <c r="Q12" s="16" t="str">
        <f>PRCNumber(15,$B$11)</f>
        <v/>
      </c>
    </row>
    <row r="13" spans="1:17" x14ac:dyDescent="0.3">
      <c r="A13" t="s">
        <v>11</v>
      </c>
      <c r="B13" s="6" t="s">
        <v>71</v>
      </c>
      <c r="C13" s="6" t="s">
        <v>72</v>
      </c>
      <c r="D13" s="6" t="s">
        <v>73</v>
      </c>
      <c r="E13" s="6" t="s">
        <v>74</v>
      </c>
      <c r="F13" s="6" t="s">
        <v>75</v>
      </c>
      <c r="G13" s="6" t="s">
        <v>76</v>
      </c>
      <c r="H13" s="6" t="s">
        <v>77</v>
      </c>
      <c r="J13" s="23" t="s">
        <v>35</v>
      </c>
      <c r="K13" s="22"/>
      <c r="L13" s="15"/>
      <c r="M13" s="15"/>
      <c r="N13" s="15"/>
      <c r="O13" s="22"/>
      <c r="P13" s="15"/>
      <c r="Q13" s="33"/>
    </row>
    <row r="14" spans="1:17" x14ac:dyDescent="0.3">
      <c r="A14" t="s">
        <v>45</v>
      </c>
      <c r="B14" s="6">
        <v>5.67</v>
      </c>
      <c r="C14" s="6">
        <v>5.85</v>
      </c>
      <c r="D14" s="6">
        <v>6.2</v>
      </c>
      <c r="E14" s="6">
        <v>6.48</v>
      </c>
      <c r="F14" s="6">
        <v>6.76</v>
      </c>
      <c r="G14" s="6">
        <v>6.82</v>
      </c>
      <c r="H14" s="6">
        <v>7.2</v>
      </c>
      <c r="J14" s="14" t="s">
        <v>36</v>
      </c>
      <c r="K14" s="22"/>
      <c r="L14" s="15"/>
      <c r="M14" s="15"/>
      <c r="N14" s="15"/>
      <c r="O14" s="22"/>
      <c r="P14" s="15"/>
      <c r="Q14" s="33"/>
    </row>
    <row r="15" spans="1:17" x14ac:dyDescent="0.3">
      <c r="A15" t="s">
        <v>46</v>
      </c>
      <c r="B15" s="34">
        <f>1.18*B14-1.26</f>
        <v>5.4306000000000001</v>
      </c>
      <c r="C15" s="34">
        <f t="shared" ref="C15:H15" si="0">1.18*C14-1.26</f>
        <v>5.6429999999999998</v>
      </c>
      <c r="D15" s="34">
        <f t="shared" si="0"/>
        <v>6.056</v>
      </c>
      <c r="E15" s="34">
        <f t="shared" si="0"/>
        <v>6.3864000000000001</v>
      </c>
      <c r="F15" s="34">
        <f t="shared" si="0"/>
        <v>6.7167999999999992</v>
      </c>
      <c r="G15" s="34">
        <f t="shared" si="0"/>
        <v>6.7875999999999994</v>
      </c>
      <c r="H15" s="34">
        <f t="shared" si="0"/>
        <v>7.2360000000000007</v>
      </c>
      <c r="J15" s="14" t="s">
        <v>305</v>
      </c>
      <c r="K15" s="15"/>
      <c r="L15" s="15"/>
      <c r="M15" s="15"/>
      <c r="N15" s="15"/>
      <c r="O15" s="15"/>
      <c r="P15" s="15"/>
      <c r="Q15" s="16"/>
    </row>
    <row r="16" spans="1:17" x14ac:dyDescent="0.3">
      <c r="A16" t="s">
        <v>30</v>
      </c>
      <c r="B16" s="6">
        <v>0.9</v>
      </c>
      <c r="C16" s="6">
        <v>0.8</v>
      </c>
      <c r="D16" s="6">
        <v>0.7</v>
      </c>
      <c r="E16" s="6">
        <v>0.6</v>
      </c>
      <c r="F16" s="6">
        <v>0.5</v>
      </c>
      <c r="G16" s="6">
        <v>0.4</v>
      </c>
      <c r="H16" s="6">
        <v>0.3</v>
      </c>
      <c r="J16" s="24" t="s">
        <v>306</v>
      </c>
      <c r="K16" s="15"/>
      <c r="L16" s="15"/>
      <c r="M16" s="15"/>
      <c r="N16" s="15"/>
      <c r="O16" s="15"/>
      <c r="P16" s="15"/>
      <c r="Q16" s="16"/>
    </row>
    <row r="17" spans="1:17" x14ac:dyDescent="0.3">
      <c r="J17" s="24" t="s">
        <v>307</v>
      </c>
      <c r="K17" s="15"/>
      <c r="L17" s="15"/>
      <c r="M17" s="15"/>
      <c r="N17" s="15"/>
      <c r="O17" s="15"/>
      <c r="P17" s="15"/>
      <c r="Q17" s="16"/>
    </row>
    <row r="18" spans="1:17" x14ac:dyDescent="0.3">
      <c r="J18" s="14"/>
      <c r="K18" s="15"/>
      <c r="L18" s="15"/>
      <c r="M18" s="15"/>
      <c r="N18" s="15"/>
      <c r="O18" s="15"/>
      <c r="P18" s="15"/>
      <c r="Q18" s="16"/>
    </row>
    <row r="19" spans="1:17" x14ac:dyDescent="0.3">
      <c r="J19" s="23" t="s">
        <v>41</v>
      </c>
      <c r="K19" s="15"/>
      <c r="L19" s="15"/>
      <c r="M19" s="15"/>
      <c r="N19" s="15"/>
      <c r="O19" s="15"/>
      <c r="P19" s="15"/>
      <c r="Q19" s="16"/>
    </row>
    <row r="20" spans="1:17" x14ac:dyDescent="0.3">
      <c r="J20" s="14" t="s">
        <v>79</v>
      </c>
      <c r="K20" s="15"/>
      <c r="L20" s="15"/>
      <c r="M20" s="15"/>
      <c r="N20" s="15"/>
      <c r="O20" s="15"/>
      <c r="P20" s="15"/>
      <c r="Q20" s="16"/>
    </row>
    <row r="21" spans="1:17" x14ac:dyDescent="0.3">
      <c r="J21" s="14" t="s">
        <v>11</v>
      </c>
      <c r="K21" s="17" t="s">
        <v>71</v>
      </c>
      <c r="L21" s="17" t="s">
        <v>72</v>
      </c>
      <c r="M21" s="17" t="s">
        <v>73</v>
      </c>
      <c r="N21" s="17" t="s">
        <v>74</v>
      </c>
      <c r="O21" s="17" t="s">
        <v>75</v>
      </c>
      <c r="P21" s="17" t="s">
        <v>76</v>
      </c>
      <c r="Q21" s="18" t="s">
        <v>77</v>
      </c>
    </row>
    <row r="22" spans="1:17" x14ac:dyDescent="0.3">
      <c r="J22" s="14" t="s">
        <v>45</v>
      </c>
      <c r="K22" s="17">
        <v>5.67</v>
      </c>
      <c r="L22" s="17">
        <v>5.85</v>
      </c>
      <c r="M22" s="17">
        <v>6.2</v>
      </c>
      <c r="N22" s="17">
        <v>6.48</v>
      </c>
      <c r="O22" s="17">
        <v>6.76</v>
      </c>
      <c r="P22" s="17">
        <v>6.82</v>
      </c>
      <c r="Q22" s="18">
        <v>7.2</v>
      </c>
    </row>
    <row r="23" spans="1:17" x14ac:dyDescent="0.3">
      <c r="J23" s="14" t="s">
        <v>46</v>
      </c>
      <c r="K23" s="34">
        <f>1.18*K22-1.26</f>
        <v>5.4306000000000001</v>
      </c>
      <c r="L23" s="34">
        <f t="shared" ref="L23:Q23" si="1">1.18*L22-1.26</f>
        <v>5.6429999999999998</v>
      </c>
      <c r="M23" s="34">
        <f t="shared" si="1"/>
        <v>6.056</v>
      </c>
      <c r="N23" s="34">
        <f t="shared" si="1"/>
        <v>6.3864000000000001</v>
      </c>
      <c r="O23" s="34">
        <f t="shared" si="1"/>
        <v>6.7167999999999992</v>
      </c>
      <c r="P23" s="34">
        <f t="shared" si="1"/>
        <v>6.7875999999999994</v>
      </c>
      <c r="Q23" s="35">
        <f t="shared" si="1"/>
        <v>7.2360000000000007</v>
      </c>
    </row>
    <row r="24" spans="1:17" x14ac:dyDescent="0.3">
      <c r="J24" s="14"/>
      <c r="K24" s="15"/>
      <c r="L24" s="36"/>
      <c r="M24" s="15"/>
      <c r="N24" s="15"/>
      <c r="O24" s="15"/>
      <c r="P24" s="15"/>
      <c r="Q24" s="16"/>
    </row>
    <row r="25" spans="1:17" x14ac:dyDescent="0.3">
      <c r="J25" s="14" t="s">
        <v>80</v>
      </c>
      <c r="K25" s="15"/>
      <c r="L25" s="15"/>
      <c r="M25" s="15"/>
      <c r="N25" s="15"/>
      <c r="O25" s="15"/>
      <c r="P25" s="15"/>
      <c r="Q25" s="16"/>
    </row>
    <row r="26" spans="1:17" x14ac:dyDescent="0.3">
      <c r="J26" s="14" t="s">
        <v>11</v>
      </c>
      <c r="K26" s="17" t="s">
        <v>81</v>
      </c>
      <c r="L26" s="17" t="s">
        <v>82</v>
      </c>
      <c r="M26" s="17" t="s">
        <v>83</v>
      </c>
      <c r="N26" s="17" t="s">
        <v>84</v>
      </c>
      <c r="O26" s="17" t="s">
        <v>85</v>
      </c>
      <c r="P26" s="17" t="s">
        <v>86</v>
      </c>
      <c r="Q26" s="16"/>
    </row>
    <row r="27" spans="1:17" x14ac:dyDescent="0.3">
      <c r="A27" s="5" t="s">
        <v>16</v>
      </c>
      <c r="J27" s="14" t="s">
        <v>45</v>
      </c>
      <c r="K27" s="17">
        <v>5.83</v>
      </c>
      <c r="L27" s="17">
        <v>5.85</v>
      </c>
      <c r="M27" s="17">
        <v>5.21</v>
      </c>
      <c r="N27" s="17">
        <v>6.76</v>
      </c>
      <c r="O27" s="17">
        <v>6.83</v>
      </c>
      <c r="P27" s="17">
        <v>7.14</v>
      </c>
      <c r="Q27" s="16"/>
    </row>
    <row r="28" spans="1:17" x14ac:dyDescent="0.3">
      <c r="A28" t="s">
        <v>313</v>
      </c>
      <c r="B28" t="s">
        <v>302</v>
      </c>
      <c r="J28" s="14" t="s">
        <v>46</v>
      </c>
      <c r="K28" s="34">
        <f>1.18*K27-1.26</f>
        <v>5.6193999999999997</v>
      </c>
      <c r="L28" s="34">
        <f t="shared" ref="L28:P28" si="2">1.18*L27-1.26</f>
        <v>5.6429999999999998</v>
      </c>
      <c r="M28" s="34">
        <f t="shared" si="2"/>
        <v>4.8877999999999995</v>
      </c>
      <c r="N28" s="34">
        <f t="shared" si="2"/>
        <v>6.7167999999999992</v>
      </c>
      <c r="O28" s="34">
        <f t="shared" si="2"/>
        <v>6.7994000000000003</v>
      </c>
      <c r="P28" s="34">
        <f t="shared" si="2"/>
        <v>7.1651999999999987</v>
      </c>
      <c r="Q28" s="16"/>
    </row>
    <row r="29" spans="1:17" ht="15" thickBot="1" x14ac:dyDescent="0.35">
      <c r="A29" s="10"/>
      <c r="B29" s="31"/>
      <c r="J29" s="19"/>
      <c r="K29" s="37"/>
      <c r="L29" s="37"/>
      <c r="M29" s="37"/>
      <c r="N29" s="37"/>
      <c r="O29" s="37"/>
      <c r="P29" s="37"/>
      <c r="Q29" s="38"/>
    </row>
    <row r="30" spans="1:17" x14ac:dyDescent="0.3">
      <c r="A30" s="10" t="s">
        <v>308</v>
      </c>
      <c r="B30" s="8">
        <v>0.81104731566284705</v>
      </c>
    </row>
    <row r="31" spans="1:17" x14ac:dyDescent="0.3">
      <c r="A31" s="10" t="s">
        <v>309</v>
      </c>
      <c r="B31" s="8">
        <v>-3.7381585386114917</v>
      </c>
    </row>
    <row r="32" spans="1:17" ht="16.2" x14ac:dyDescent="0.3">
      <c r="A32" s="10" t="s">
        <v>42</v>
      </c>
      <c r="B32" s="8">
        <v>0.88043030072242323</v>
      </c>
    </row>
    <row r="35" spans="1:8" x14ac:dyDescent="0.3">
      <c r="A35" t="s">
        <v>70</v>
      </c>
    </row>
    <row r="36" spans="1:8" x14ac:dyDescent="0.3">
      <c r="A36" t="s">
        <v>69</v>
      </c>
      <c r="B36" t="s">
        <v>45</v>
      </c>
      <c r="C36" t="s">
        <v>46</v>
      </c>
      <c r="D36" t="s">
        <v>310</v>
      </c>
      <c r="E36" t="s">
        <v>20</v>
      </c>
      <c r="F36" s="8"/>
      <c r="G36" s="8"/>
      <c r="H36" s="8"/>
    </row>
    <row r="37" spans="1:8" x14ac:dyDescent="0.3">
      <c r="A37" t="s">
        <v>87</v>
      </c>
      <c r="B37">
        <v>4.46</v>
      </c>
      <c r="C37" s="29">
        <f>1.18*B37-1.26</f>
        <v>4.0027999999999997</v>
      </c>
      <c r="D37">
        <f>B37*$B$30+$B$31</f>
        <v>-0.12088751075519388</v>
      </c>
      <c r="E37" s="41">
        <f>IF((10^D37)*$C$8*86400/$C$7^2/(10^C37)^2&lt;700, 1-EXP((10^D37)*$C$8*86400/$C$7^2/(10^C37)^2)*ERFC((10^D37) ^ 0.5*($C$8*86400)^ 0.5/$C$7/(10^C37)), 1-1/((10^D37)*$C$8*86400/$C$7^2/(10^C37)^2*3.14)^0.5)</f>
        <v>0.98621692266657157</v>
      </c>
      <c r="F37" s="4"/>
      <c r="G37" s="4"/>
      <c r="H37" s="28"/>
    </row>
    <row r="38" spans="1:8" x14ac:dyDescent="0.3">
      <c r="A38" t="s">
        <v>88</v>
      </c>
      <c r="B38">
        <v>4.6900000000000004</v>
      </c>
      <c r="C38" s="29">
        <f t="shared" ref="C38:C101" si="3">1.18*B38-1.26</f>
        <v>4.2742000000000004</v>
      </c>
      <c r="D38">
        <f t="shared" ref="D38:D101" si="4">B38*$B$30+$B$31</f>
        <v>6.5653371847261166E-2</v>
      </c>
      <c r="E38" s="41">
        <f t="shared" ref="E38:E101" si="5">IF((10^D38)*$C$8*86400/$C$7^2/(10^C38)^2&lt;700, 1-EXP((10^D38)*$C$8*86400/$C$7^2/(10^C38)^2)*ERFC((10^D38) ^ 0.5*($C$8*86400)^ 0.5/$C$7/(10^C38)), 1-1/((10^D38)*$C$8*86400/$C$7^2/(10^C38)^2*3.14)^0.5)</f>
        <v>0.97922812255486735</v>
      </c>
      <c r="F38" s="4"/>
      <c r="G38" s="4"/>
      <c r="H38" s="28"/>
    </row>
    <row r="39" spans="1:8" x14ac:dyDescent="0.3">
      <c r="A39" t="s">
        <v>89</v>
      </c>
      <c r="B39">
        <v>4.6900000000000004</v>
      </c>
      <c r="C39" s="29">
        <f t="shared" si="3"/>
        <v>4.2742000000000004</v>
      </c>
      <c r="D39">
        <f t="shared" si="4"/>
        <v>6.5653371847261166E-2</v>
      </c>
      <c r="E39" s="41">
        <f t="shared" si="5"/>
        <v>0.97922812255486735</v>
      </c>
      <c r="F39" s="4"/>
      <c r="G39" s="4"/>
      <c r="H39" s="28"/>
    </row>
    <row r="40" spans="1:8" x14ac:dyDescent="0.3">
      <c r="A40" t="s">
        <v>90</v>
      </c>
      <c r="B40">
        <v>4.6500000000000004</v>
      </c>
      <c r="C40" s="29">
        <f t="shared" si="3"/>
        <v>4.2270000000000003</v>
      </c>
      <c r="D40">
        <f t="shared" si="4"/>
        <v>3.3211479220747187E-2</v>
      </c>
      <c r="E40" s="41">
        <f t="shared" si="5"/>
        <v>0.98065820847754226</v>
      </c>
      <c r="F40" s="4"/>
      <c r="G40" s="4"/>
      <c r="H40" s="28"/>
    </row>
    <row r="41" spans="1:8" x14ac:dyDescent="0.3">
      <c r="A41" t="s">
        <v>91</v>
      </c>
      <c r="B41">
        <v>4.97</v>
      </c>
      <c r="C41" s="29">
        <f t="shared" si="3"/>
        <v>4.6045999999999996</v>
      </c>
      <c r="D41">
        <f t="shared" si="4"/>
        <v>0.29274662023285813</v>
      </c>
      <c r="E41" s="41">
        <f t="shared" si="5"/>
        <v>0.96584737968866863</v>
      </c>
      <c r="F41" s="4"/>
      <c r="G41" s="4"/>
      <c r="H41" s="28"/>
    </row>
    <row r="42" spans="1:8" x14ac:dyDescent="0.3">
      <c r="A42" t="s">
        <v>92</v>
      </c>
      <c r="B42">
        <v>5.0599999999999996</v>
      </c>
      <c r="C42" s="29">
        <f t="shared" si="3"/>
        <v>4.7107999999999999</v>
      </c>
      <c r="D42">
        <f t="shared" si="4"/>
        <v>0.36574087864251403</v>
      </c>
      <c r="E42" s="41">
        <f t="shared" si="5"/>
        <v>0.95992921258457131</v>
      </c>
      <c r="F42" s="4"/>
      <c r="G42" s="4"/>
      <c r="H42" s="28"/>
    </row>
    <row r="43" spans="1:8" x14ac:dyDescent="0.3">
      <c r="A43" t="s">
        <v>93</v>
      </c>
      <c r="B43">
        <v>5.07</v>
      </c>
      <c r="C43" s="29">
        <f t="shared" si="3"/>
        <v>4.7225999999999999</v>
      </c>
      <c r="D43">
        <f t="shared" si="4"/>
        <v>0.37385135179914286</v>
      </c>
      <c r="E43" s="41">
        <f t="shared" si="5"/>
        <v>0.95921192839482539</v>
      </c>
      <c r="F43" s="4"/>
      <c r="G43" s="4"/>
      <c r="H43" s="28"/>
    </row>
    <row r="44" spans="1:8" x14ac:dyDescent="0.3">
      <c r="A44" t="s">
        <v>94</v>
      </c>
      <c r="B44">
        <v>5.07</v>
      </c>
      <c r="C44" s="29">
        <f t="shared" si="3"/>
        <v>4.7225999999999999</v>
      </c>
      <c r="D44">
        <f t="shared" si="4"/>
        <v>0.37385135179914286</v>
      </c>
      <c r="E44" s="41">
        <f t="shared" si="5"/>
        <v>0.95921192839482539</v>
      </c>
      <c r="F44" s="4"/>
      <c r="G44" s="4"/>
      <c r="H44" s="28"/>
    </row>
    <row r="45" spans="1:8" x14ac:dyDescent="0.3">
      <c r="A45" t="s">
        <v>95</v>
      </c>
      <c r="B45">
        <v>5.0599999999999996</v>
      </c>
      <c r="C45" s="29">
        <f t="shared" si="3"/>
        <v>4.7107999999999999</v>
      </c>
      <c r="D45">
        <f t="shared" si="4"/>
        <v>0.36574087864251403</v>
      </c>
      <c r="E45" s="41">
        <f t="shared" si="5"/>
        <v>0.95992921258457131</v>
      </c>
      <c r="F45" s="4"/>
      <c r="G45" s="4"/>
      <c r="H45" s="28"/>
    </row>
    <row r="46" spans="1:8" x14ac:dyDescent="0.3">
      <c r="A46" t="s">
        <v>96</v>
      </c>
      <c r="B46">
        <v>4.84</v>
      </c>
      <c r="C46" s="29">
        <f t="shared" si="3"/>
        <v>4.4512</v>
      </c>
      <c r="D46">
        <f t="shared" si="4"/>
        <v>0.18731046919668781</v>
      </c>
      <c r="E46" s="41">
        <f t="shared" si="5"/>
        <v>0.97289582346621195</v>
      </c>
      <c r="F46" s="4"/>
      <c r="G46" s="4"/>
      <c r="H46" s="28"/>
    </row>
    <row r="47" spans="1:8" x14ac:dyDescent="0.3">
      <c r="A47" t="s">
        <v>97</v>
      </c>
      <c r="B47">
        <v>5.28</v>
      </c>
      <c r="C47" s="29">
        <f t="shared" si="3"/>
        <v>4.9704000000000006</v>
      </c>
      <c r="D47">
        <f t="shared" si="4"/>
        <v>0.54417128808834114</v>
      </c>
      <c r="E47" s="41">
        <f t="shared" si="5"/>
        <v>0.94085384328672506</v>
      </c>
      <c r="F47" s="4"/>
      <c r="G47" s="4"/>
      <c r="H47" s="28"/>
    </row>
    <row r="48" spans="1:8" x14ac:dyDescent="0.3">
      <c r="A48" t="s">
        <v>98</v>
      </c>
      <c r="B48">
        <v>5.22</v>
      </c>
      <c r="C48" s="29">
        <f t="shared" si="3"/>
        <v>4.8995999999999995</v>
      </c>
      <c r="D48">
        <f t="shared" si="4"/>
        <v>0.49550844914856995</v>
      </c>
      <c r="E48" s="41">
        <f t="shared" si="5"/>
        <v>0.94680001451607954</v>
      </c>
      <c r="F48" s="4"/>
      <c r="G48" s="4"/>
      <c r="H48" s="28"/>
    </row>
    <row r="49" spans="1:8" x14ac:dyDescent="0.3">
      <c r="A49" t="s">
        <v>99</v>
      </c>
      <c r="B49">
        <v>5.29</v>
      </c>
      <c r="C49" s="29">
        <f t="shared" si="3"/>
        <v>4.9821999999999997</v>
      </c>
      <c r="D49">
        <f t="shared" si="4"/>
        <v>0.55228176124496908</v>
      </c>
      <c r="E49" s="41">
        <f t="shared" si="5"/>
        <v>0.93980144518681397</v>
      </c>
      <c r="F49" s="4"/>
      <c r="G49" s="4"/>
      <c r="H49" s="28"/>
    </row>
    <row r="50" spans="1:8" x14ac:dyDescent="0.3">
      <c r="A50" t="s">
        <v>100</v>
      </c>
      <c r="B50">
        <v>5.28</v>
      </c>
      <c r="C50" s="29">
        <f t="shared" si="3"/>
        <v>4.9704000000000006</v>
      </c>
      <c r="D50">
        <f t="shared" si="4"/>
        <v>0.54417128808834114</v>
      </c>
      <c r="E50" s="41">
        <f t="shared" si="5"/>
        <v>0.94085384328672506</v>
      </c>
      <c r="F50" s="4"/>
      <c r="G50" s="4"/>
      <c r="H50" s="28"/>
    </row>
    <row r="51" spans="1:8" x14ac:dyDescent="0.3">
      <c r="A51" t="s">
        <v>101</v>
      </c>
      <c r="B51">
        <v>5.3</v>
      </c>
      <c r="C51" s="29">
        <f t="shared" si="3"/>
        <v>4.9939999999999998</v>
      </c>
      <c r="D51">
        <f t="shared" si="4"/>
        <v>0.56039223440159791</v>
      </c>
      <c r="E51" s="41">
        <f t="shared" si="5"/>
        <v>0.93873074604211881</v>
      </c>
      <c r="F51" s="4"/>
      <c r="G51" s="4"/>
      <c r="H51" s="28"/>
    </row>
    <row r="52" spans="1:8" x14ac:dyDescent="0.3">
      <c r="A52" t="s">
        <v>102</v>
      </c>
      <c r="B52">
        <v>5.16</v>
      </c>
      <c r="C52" s="29">
        <f t="shared" si="3"/>
        <v>4.8288000000000002</v>
      </c>
      <c r="D52">
        <f t="shared" si="4"/>
        <v>0.44684561020879876</v>
      </c>
      <c r="E52" s="41">
        <f t="shared" si="5"/>
        <v>0.9521578355540119</v>
      </c>
      <c r="F52" s="4"/>
      <c r="G52" s="4"/>
      <c r="H52" s="28"/>
    </row>
    <row r="53" spans="1:8" x14ac:dyDescent="0.3">
      <c r="A53" t="s">
        <v>103</v>
      </c>
      <c r="B53">
        <v>5.25</v>
      </c>
      <c r="C53" s="29">
        <f t="shared" si="3"/>
        <v>4.9349999999999996</v>
      </c>
      <c r="D53">
        <f t="shared" si="4"/>
        <v>0.51983986861845555</v>
      </c>
      <c r="E53" s="41">
        <f t="shared" si="5"/>
        <v>0.94390413436098264</v>
      </c>
      <c r="F53" s="4"/>
      <c r="G53" s="4"/>
      <c r="H53" s="28"/>
    </row>
    <row r="54" spans="1:8" x14ac:dyDescent="0.3">
      <c r="A54" t="s">
        <v>104</v>
      </c>
      <c r="B54">
        <v>5.24</v>
      </c>
      <c r="C54" s="29">
        <f t="shared" si="3"/>
        <v>4.9232000000000005</v>
      </c>
      <c r="D54">
        <f t="shared" si="4"/>
        <v>0.51172939546182672</v>
      </c>
      <c r="E54" s="41">
        <f t="shared" si="5"/>
        <v>0.94488621318363286</v>
      </c>
      <c r="F54" s="4"/>
      <c r="G54" s="4"/>
      <c r="H54" s="28"/>
    </row>
    <row r="55" spans="1:8" x14ac:dyDescent="0.3">
      <c r="A55" t="s">
        <v>105</v>
      </c>
      <c r="B55">
        <v>5.0199999999999996</v>
      </c>
      <c r="C55" s="29">
        <f t="shared" si="3"/>
        <v>4.6635999999999997</v>
      </c>
      <c r="D55">
        <f t="shared" si="4"/>
        <v>0.3332989860160005</v>
      </c>
      <c r="E55" s="41">
        <f t="shared" si="5"/>
        <v>0.96267554367120689</v>
      </c>
      <c r="F55" s="4"/>
      <c r="G55" s="4"/>
      <c r="H55" s="28"/>
    </row>
    <row r="56" spans="1:8" x14ac:dyDescent="0.3">
      <c r="A56" t="s">
        <v>106</v>
      </c>
      <c r="B56">
        <v>5.57</v>
      </c>
      <c r="C56" s="29">
        <f t="shared" si="3"/>
        <v>5.3125999999999998</v>
      </c>
      <c r="D56">
        <f t="shared" si="4"/>
        <v>0.7793750096305665</v>
      </c>
      <c r="E56" s="41">
        <f t="shared" si="5"/>
        <v>0.90174288222745003</v>
      </c>
      <c r="F56" s="4"/>
      <c r="G56" s="4"/>
      <c r="H56" s="28"/>
    </row>
    <row r="57" spans="1:8" x14ac:dyDescent="0.3">
      <c r="A57" t="s">
        <v>107</v>
      </c>
      <c r="B57">
        <v>5.51</v>
      </c>
      <c r="C57" s="29">
        <f t="shared" si="3"/>
        <v>5.2417999999999996</v>
      </c>
      <c r="D57">
        <f t="shared" si="4"/>
        <v>0.7307121706907953</v>
      </c>
      <c r="E57" s="41">
        <f t="shared" si="5"/>
        <v>0.91146412862095616</v>
      </c>
      <c r="F57" s="4"/>
      <c r="G57" s="4"/>
      <c r="H57" s="28"/>
    </row>
    <row r="58" spans="1:8" x14ac:dyDescent="0.3">
      <c r="A58" t="s">
        <v>108</v>
      </c>
      <c r="B58">
        <v>5.58</v>
      </c>
      <c r="C58" s="29">
        <f t="shared" si="3"/>
        <v>5.3243999999999998</v>
      </c>
      <c r="D58">
        <f t="shared" si="4"/>
        <v>0.78748548278719444</v>
      </c>
      <c r="E58" s="41">
        <f t="shared" si="5"/>
        <v>0.90002764399892488</v>
      </c>
      <c r="F58" s="4"/>
      <c r="G58" s="4"/>
      <c r="H58" s="28"/>
    </row>
    <row r="59" spans="1:8" x14ac:dyDescent="0.3">
      <c r="A59" t="s">
        <v>109</v>
      </c>
      <c r="B59">
        <v>5.57</v>
      </c>
      <c r="C59" s="29">
        <f t="shared" si="3"/>
        <v>5.3125999999999998</v>
      </c>
      <c r="D59">
        <f t="shared" si="4"/>
        <v>0.7793750096305665</v>
      </c>
      <c r="E59" s="41">
        <f t="shared" si="5"/>
        <v>0.90174288222745003</v>
      </c>
      <c r="F59" s="4"/>
      <c r="G59" s="4"/>
      <c r="H59" s="28"/>
    </row>
    <row r="60" spans="1:8" x14ac:dyDescent="0.3">
      <c r="A60" t="s">
        <v>110</v>
      </c>
      <c r="B60">
        <v>5.51</v>
      </c>
      <c r="C60" s="29">
        <f t="shared" si="3"/>
        <v>5.2417999999999996</v>
      </c>
      <c r="D60">
        <f t="shared" si="4"/>
        <v>0.7307121706907953</v>
      </c>
      <c r="E60" s="41">
        <f t="shared" si="5"/>
        <v>0.91146412862095616</v>
      </c>
      <c r="F60" s="4"/>
      <c r="G60" s="4"/>
      <c r="H60" s="28"/>
    </row>
    <row r="61" spans="1:8" x14ac:dyDescent="0.3">
      <c r="A61" t="s">
        <v>111</v>
      </c>
      <c r="B61">
        <v>5.58</v>
      </c>
      <c r="C61" s="29">
        <f t="shared" si="3"/>
        <v>5.3243999999999998</v>
      </c>
      <c r="D61">
        <f t="shared" si="4"/>
        <v>0.78748548278719444</v>
      </c>
      <c r="E61" s="41">
        <f t="shared" si="5"/>
        <v>0.90002764399892488</v>
      </c>
      <c r="F61" s="4"/>
      <c r="G61" s="4"/>
      <c r="H61" s="28"/>
    </row>
    <row r="62" spans="1:8" x14ac:dyDescent="0.3">
      <c r="A62" t="s">
        <v>112</v>
      </c>
      <c r="B62">
        <v>5.57</v>
      </c>
      <c r="C62" s="29">
        <f t="shared" si="3"/>
        <v>5.3125999999999998</v>
      </c>
      <c r="D62">
        <f t="shared" si="4"/>
        <v>0.7793750096305665</v>
      </c>
      <c r="E62" s="41">
        <f t="shared" si="5"/>
        <v>0.90174288222745003</v>
      </c>
      <c r="F62" s="4"/>
      <c r="G62" s="4"/>
      <c r="H62" s="28"/>
    </row>
    <row r="63" spans="1:8" x14ac:dyDescent="0.3">
      <c r="A63" t="s">
        <v>113</v>
      </c>
      <c r="B63">
        <v>5.35</v>
      </c>
      <c r="C63" s="29">
        <f t="shared" si="3"/>
        <v>5.052999999999999</v>
      </c>
      <c r="D63">
        <f t="shared" si="4"/>
        <v>0.60094460018473939</v>
      </c>
      <c r="E63" s="41">
        <f t="shared" si="5"/>
        <v>0.93309225894183534</v>
      </c>
      <c r="F63" s="4"/>
      <c r="G63" s="4"/>
      <c r="H63" s="28"/>
    </row>
    <row r="64" spans="1:8" x14ac:dyDescent="0.3">
      <c r="A64" t="s">
        <v>114</v>
      </c>
      <c r="B64">
        <v>5.67</v>
      </c>
      <c r="C64" s="29">
        <f t="shared" si="3"/>
        <v>5.4306000000000001</v>
      </c>
      <c r="D64">
        <f t="shared" si="4"/>
        <v>0.86047974119685122</v>
      </c>
      <c r="E64" s="41">
        <f t="shared" si="5"/>
        <v>0.88327990417342517</v>
      </c>
      <c r="F64" s="4"/>
      <c r="G64" s="4"/>
      <c r="H64" s="28"/>
    </row>
    <row r="65" spans="1:8" x14ac:dyDescent="0.3">
      <c r="A65" t="s">
        <v>115</v>
      </c>
      <c r="B65">
        <v>5.66</v>
      </c>
      <c r="C65" s="29">
        <f t="shared" si="3"/>
        <v>5.4188000000000001</v>
      </c>
      <c r="D65">
        <f t="shared" si="4"/>
        <v>0.85236926804022239</v>
      </c>
      <c r="E65" s="41">
        <f t="shared" si="5"/>
        <v>0.88526170855825725</v>
      </c>
      <c r="F65" s="4"/>
      <c r="G65" s="4"/>
      <c r="H65" s="28"/>
    </row>
    <row r="66" spans="1:8" x14ac:dyDescent="0.3">
      <c r="A66" t="s">
        <v>116</v>
      </c>
      <c r="B66">
        <v>5.44</v>
      </c>
      <c r="C66" s="29">
        <f t="shared" si="3"/>
        <v>5.1592000000000002</v>
      </c>
      <c r="D66">
        <f t="shared" si="4"/>
        <v>0.67393885859439617</v>
      </c>
      <c r="E66" s="41">
        <f t="shared" si="5"/>
        <v>0.92164732619991696</v>
      </c>
      <c r="F66" s="4"/>
      <c r="G66" s="4"/>
      <c r="H66" s="28"/>
    </row>
    <row r="67" spans="1:8" x14ac:dyDescent="0.3">
      <c r="A67" t="s">
        <v>117</v>
      </c>
      <c r="B67">
        <v>5.67</v>
      </c>
      <c r="C67" s="29">
        <f t="shared" si="3"/>
        <v>5.4306000000000001</v>
      </c>
      <c r="D67">
        <f t="shared" si="4"/>
        <v>0.86047974119685122</v>
      </c>
      <c r="E67" s="41">
        <f t="shared" si="5"/>
        <v>0.88327990417342517</v>
      </c>
      <c r="F67" s="4"/>
      <c r="G67" s="4"/>
      <c r="H67" s="28"/>
    </row>
    <row r="68" spans="1:8" x14ac:dyDescent="0.3">
      <c r="A68" t="s">
        <v>118</v>
      </c>
      <c r="B68">
        <v>5.44</v>
      </c>
      <c r="C68" s="29">
        <f t="shared" si="3"/>
        <v>5.1592000000000002</v>
      </c>
      <c r="D68">
        <f t="shared" si="4"/>
        <v>0.67393885859439617</v>
      </c>
      <c r="E68" s="41">
        <f t="shared" si="5"/>
        <v>0.92164732619991696</v>
      </c>
      <c r="F68" s="4"/>
      <c r="G68" s="4"/>
      <c r="H68" s="28"/>
    </row>
    <row r="69" spans="1:8" x14ac:dyDescent="0.3">
      <c r="A69" t="s">
        <v>119</v>
      </c>
      <c r="B69">
        <v>5.6</v>
      </c>
      <c r="C69" s="29">
        <f t="shared" si="3"/>
        <v>5.3479999999999999</v>
      </c>
      <c r="D69">
        <f t="shared" si="4"/>
        <v>0.8037064291004512</v>
      </c>
      <c r="E69" s="41">
        <f t="shared" si="5"/>
        <v>0.89651239135135175</v>
      </c>
      <c r="F69" s="4"/>
      <c r="G69" s="4"/>
      <c r="H69" s="28"/>
    </row>
    <row r="70" spans="1:8" x14ac:dyDescent="0.3">
      <c r="A70" t="s">
        <v>120</v>
      </c>
      <c r="B70">
        <v>5.66</v>
      </c>
      <c r="C70" s="29">
        <f t="shared" si="3"/>
        <v>5.4188000000000001</v>
      </c>
      <c r="D70">
        <f t="shared" si="4"/>
        <v>0.85236926804022239</v>
      </c>
      <c r="E70" s="41">
        <f t="shared" si="5"/>
        <v>0.88526170855825725</v>
      </c>
      <c r="F70" s="4"/>
      <c r="G70" s="4"/>
      <c r="H70" s="28"/>
    </row>
    <row r="71" spans="1:8" x14ac:dyDescent="0.3">
      <c r="A71" t="s">
        <v>121</v>
      </c>
      <c r="B71">
        <v>5.82</v>
      </c>
      <c r="C71" s="29">
        <f t="shared" si="3"/>
        <v>5.6076000000000006</v>
      </c>
      <c r="D71">
        <f t="shared" si="4"/>
        <v>0.98213683854627831</v>
      </c>
      <c r="E71" s="41">
        <f t="shared" si="5"/>
        <v>0.84957853665111649</v>
      </c>
      <c r="F71" s="4"/>
      <c r="G71" s="4"/>
      <c r="H71" s="28"/>
    </row>
    <row r="72" spans="1:8" x14ac:dyDescent="0.3">
      <c r="A72" t="s">
        <v>122</v>
      </c>
      <c r="B72">
        <v>5.88</v>
      </c>
      <c r="C72" s="29">
        <f t="shared" si="3"/>
        <v>5.6783999999999999</v>
      </c>
      <c r="D72">
        <f t="shared" si="4"/>
        <v>1.0307996774860486</v>
      </c>
      <c r="E72" s="41">
        <f t="shared" si="5"/>
        <v>0.83385854551619454</v>
      </c>
      <c r="F72" s="4"/>
      <c r="G72" s="4"/>
      <c r="H72" s="28"/>
    </row>
    <row r="73" spans="1:8" x14ac:dyDescent="0.3">
      <c r="A73" t="s">
        <v>123</v>
      </c>
      <c r="B73">
        <v>5.83</v>
      </c>
      <c r="C73" s="29">
        <f t="shared" si="3"/>
        <v>5.6193999999999997</v>
      </c>
      <c r="D73">
        <f t="shared" si="4"/>
        <v>0.99024731170290625</v>
      </c>
      <c r="E73" s="41">
        <f t="shared" si="5"/>
        <v>0.84705147780225976</v>
      </c>
      <c r="F73" s="4"/>
      <c r="G73" s="4"/>
      <c r="H73" s="28"/>
    </row>
    <row r="74" spans="1:8" x14ac:dyDescent="0.3">
      <c r="A74" t="s">
        <v>124</v>
      </c>
      <c r="B74">
        <v>5.76</v>
      </c>
      <c r="C74" s="29">
        <f t="shared" si="3"/>
        <v>5.5367999999999995</v>
      </c>
      <c r="D74">
        <f t="shared" si="4"/>
        <v>0.93347399960650712</v>
      </c>
      <c r="E74" s="41">
        <f t="shared" si="5"/>
        <v>0.86398454635136235</v>
      </c>
      <c r="F74" s="4"/>
      <c r="G74" s="4"/>
      <c r="H74" s="28"/>
    </row>
    <row r="75" spans="1:8" x14ac:dyDescent="0.3">
      <c r="A75" t="s">
        <v>125</v>
      </c>
      <c r="B75">
        <v>5.89</v>
      </c>
      <c r="C75" s="29">
        <f t="shared" si="3"/>
        <v>5.690199999999999</v>
      </c>
      <c r="D75">
        <f t="shared" si="4"/>
        <v>1.0389101506426774</v>
      </c>
      <c r="E75" s="41">
        <f t="shared" si="5"/>
        <v>0.83110660937373815</v>
      </c>
      <c r="F75" s="4"/>
      <c r="G75" s="4"/>
      <c r="H75" s="28"/>
    </row>
    <row r="76" spans="1:8" x14ac:dyDescent="0.3">
      <c r="A76" t="s">
        <v>126</v>
      </c>
      <c r="B76">
        <v>5.66</v>
      </c>
      <c r="C76" s="29">
        <f t="shared" si="3"/>
        <v>5.4188000000000001</v>
      </c>
      <c r="D76">
        <f t="shared" si="4"/>
        <v>0.85236926804022239</v>
      </c>
      <c r="E76" s="41">
        <f t="shared" si="5"/>
        <v>0.88526170855825725</v>
      </c>
      <c r="F76" s="4"/>
      <c r="G76" s="4"/>
      <c r="H76" s="28"/>
    </row>
    <row r="77" spans="1:8" x14ac:dyDescent="0.3">
      <c r="A77" t="s">
        <v>127</v>
      </c>
      <c r="B77">
        <v>5.69</v>
      </c>
      <c r="C77" s="29">
        <f t="shared" si="3"/>
        <v>5.4542000000000002</v>
      </c>
      <c r="D77">
        <f t="shared" si="4"/>
        <v>0.87670068751010799</v>
      </c>
      <c r="E77" s="41">
        <f t="shared" si="5"/>
        <v>0.8792215362802378</v>
      </c>
      <c r="F77" s="4"/>
      <c r="G77" s="4"/>
      <c r="H77" s="28"/>
    </row>
    <row r="78" spans="1:8" x14ac:dyDescent="0.3">
      <c r="A78" t="s">
        <v>128</v>
      </c>
      <c r="B78">
        <v>5.76</v>
      </c>
      <c r="C78" s="29">
        <f t="shared" si="3"/>
        <v>5.5367999999999995</v>
      </c>
      <c r="D78">
        <f t="shared" si="4"/>
        <v>0.93347399960650712</v>
      </c>
      <c r="E78" s="41">
        <f t="shared" si="5"/>
        <v>0.86398454635136235</v>
      </c>
      <c r="F78" s="4"/>
      <c r="G78" s="4"/>
      <c r="H78" s="28"/>
    </row>
    <row r="79" spans="1:8" x14ac:dyDescent="0.3">
      <c r="A79" t="s">
        <v>129</v>
      </c>
      <c r="B79">
        <v>5.75</v>
      </c>
      <c r="C79" s="29">
        <f t="shared" si="3"/>
        <v>5.5249999999999995</v>
      </c>
      <c r="D79">
        <f t="shared" si="4"/>
        <v>0.92536352644987918</v>
      </c>
      <c r="E79" s="41">
        <f t="shared" si="5"/>
        <v>0.86626242927301389</v>
      </c>
      <c r="F79" s="4"/>
      <c r="G79" s="4"/>
      <c r="H79" s="28"/>
    </row>
    <row r="80" spans="1:8" x14ac:dyDescent="0.3">
      <c r="A80" t="s">
        <v>130</v>
      </c>
      <c r="B80">
        <v>5.75</v>
      </c>
      <c r="C80" s="29">
        <f t="shared" si="3"/>
        <v>5.5249999999999995</v>
      </c>
      <c r="D80">
        <f t="shared" si="4"/>
        <v>0.92536352644987918</v>
      </c>
      <c r="E80" s="41">
        <f t="shared" si="5"/>
        <v>0.86626242927301389</v>
      </c>
      <c r="F80" s="4"/>
      <c r="G80" s="4"/>
      <c r="H80" s="28"/>
    </row>
    <row r="81" spans="1:8" x14ac:dyDescent="0.3">
      <c r="A81" t="s">
        <v>131</v>
      </c>
      <c r="B81">
        <v>5.53</v>
      </c>
      <c r="C81" s="29">
        <f t="shared" si="3"/>
        <v>5.2654000000000005</v>
      </c>
      <c r="D81">
        <f t="shared" si="4"/>
        <v>0.74693311700405296</v>
      </c>
      <c r="E81" s="41">
        <f t="shared" si="5"/>
        <v>0.9083298720230123</v>
      </c>
      <c r="F81" s="4"/>
      <c r="G81" s="4"/>
      <c r="H81" s="28"/>
    </row>
    <row r="82" spans="1:8" x14ac:dyDescent="0.3">
      <c r="A82" t="s">
        <v>132</v>
      </c>
      <c r="B82">
        <v>5.53</v>
      </c>
      <c r="C82" s="29">
        <f t="shared" si="3"/>
        <v>5.2654000000000005</v>
      </c>
      <c r="D82">
        <f t="shared" si="4"/>
        <v>0.74693311700405296</v>
      </c>
      <c r="E82" s="41">
        <f t="shared" si="5"/>
        <v>0.9083298720230123</v>
      </c>
      <c r="F82" s="4"/>
      <c r="G82" s="4"/>
      <c r="H82" s="28"/>
    </row>
    <row r="83" spans="1:8" x14ac:dyDescent="0.3">
      <c r="A83" t="s">
        <v>133</v>
      </c>
      <c r="B83">
        <v>5.85</v>
      </c>
      <c r="C83" s="29">
        <f t="shared" si="3"/>
        <v>5.6429999999999998</v>
      </c>
      <c r="D83">
        <f t="shared" si="4"/>
        <v>1.006468258016163</v>
      </c>
      <c r="E83" s="41">
        <f t="shared" si="5"/>
        <v>0.84188664350937747</v>
      </c>
      <c r="F83" s="4"/>
      <c r="G83" s="4"/>
      <c r="H83" s="28"/>
    </row>
    <row r="84" spans="1:8" x14ac:dyDescent="0.3">
      <c r="A84" t="s">
        <v>134</v>
      </c>
      <c r="B84">
        <v>5.78</v>
      </c>
      <c r="C84" s="29">
        <f t="shared" si="3"/>
        <v>5.5604000000000005</v>
      </c>
      <c r="D84">
        <f t="shared" si="4"/>
        <v>0.94969494591976478</v>
      </c>
      <c r="E84" s="41">
        <f t="shared" si="5"/>
        <v>0.85932454306581862</v>
      </c>
      <c r="F84" s="4"/>
      <c r="G84" s="4"/>
      <c r="H84" s="28"/>
    </row>
    <row r="85" spans="1:8" x14ac:dyDescent="0.3">
      <c r="A85" t="s">
        <v>135</v>
      </c>
      <c r="B85">
        <v>5.85</v>
      </c>
      <c r="C85" s="29">
        <f t="shared" si="3"/>
        <v>5.6429999999999998</v>
      </c>
      <c r="D85">
        <f t="shared" si="4"/>
        <v>1.006468258016163</v>
      </c>
      <c r="E85" s="41">
        <f t="shared" si="5"/>
        <v>0.84188664350937747</v>
      </c>
      <c r="F85" s="4"/>
      <c r="G85" s="4"/>
      <c r="H85" s="28"/>
    </row>
    <row r="86" spans="1:8" x14ac:dyDescent="0.3">
      <c r="A86" t="s">
        <v>136</v>
      </c>
      <c r="B86">
        <v>5.63</v>
      </c>
      <c r="C86" s="29">
        <f t="shared" si="3"/>
        <v>5.3834</v>
      </c>
      <c r="D86">
        <f t="shared" si="4"/>
        <v>0.8280378485703368</v>
      </c>
      <c r="E86" s="41">
        <f t="shared" si="5"/>
        <v>0.89102200568445478</v>
      </c>
      <c r="F86" s="4"/>
      <c r="G86" s="4"/>
      <c r="H86" s="28"/>
    </row>
    <row r="87" spans="1:8" x14ac:dyDescent="0.3">
      <c r="A87" t="s">
        <v>137</v>
      </c>
      <c r="B87">
        <v>5.63</v>
      </c>
      <c r="C87" s="29">
        <f t="shared" si="3"/>
        <v>5.3834</v>
      </c>
      <c r="D87">
        <f t="shared" si="4"/>
        <v>0.8280378485703368</v>
      </c>
      <c r="E87" s="41">
        <f t="shared" si="5"/>
        <v>0.89102200568445478</v>
      </c>
      <c r="F87" s="4"/>
      <c r="G87" s="4"/>
      <c r="H87" s="28"/>
    </row>
    <row r="88" spans="1:8" x14ac:dyDescent="0.3">
      <c r="A88" t="s">
        <v>138</v>
      </c>
      <c r="B88">
        <v>5.84</v>
      </c>
      <c r="C88" s="29">
        <f t="shared" si="3"/>
        <v>5.6311999999999998</v>
      </c>
      <c r="D88">
        <f t="shared" si="4"/>
        <v>0.99835778485953508</v>
      </c>
      <c r="E88" s="41">
        <f t="shared" si="5"/>
        <v>0.84448760670408918</v>
      </c>
      <c r="F88" s="4"/>
      <c r="G88" s="4"/>
      <c r="H88" s="28"/>
    </row>
    <row r="89" spans="1:8" x14ac:dyDescent="0.3">
      <c r="A89" t="s">
        <v>139</v>
      </c>
      <c r="B89">
        <v>5.62</v>
      </c>
      <c r="C89" s="29">
        <f t="shared" si="3"/>
        <v>5.3715999999999999</v>
      </c>
      <c r="D89">
        <f t="shared" si="4"/>
        <v>0.81992737541370886</v>
      </c>
      <c r="E89" s="41">
        <f t="shared" si="5"/>
        <v>0.89288163017928301</v>
      </c>
      <c r="F89" s="4"/>
      <c r="G89" s="4"/>
      <c r="H89" s="28"/>
    </row>
    <row r="90" spans="1:8" x14ac:dyDescent="0.3">
      <c r="A90" t="s">
        <v>140</v>
      </c>
      <c r="B90">
        <v>5.21</v>
      </c>
      <c r="C90" s="29">
        <f t="shared" si="3"/>
        <v>4.8877999999999995</v>
      </c>
      <c r="D90">
        <f t="shared" si="4"/>
        <v>0.48739797599194112</v>
      </c>
      <c r="E90" s="41">
        <f t="shared" si="5"/>
        <v>0.94773228129359799</v>
      </c>
      <c r="F90" s="4"/>
      <c r="G90" s="4"/>
      <c r="H90" s="28"/>
    </row>
    <row r="91" spans="1:8" x14ac:dyDescent="0.3">
      <c r="A91" t="s">
        <v>141</v>
      </c>
      <c r="B91">
        <v>6.11</v>
      </c>
      <c r="C91" s="29">
        <f t="shared" si="3"/>
        <v>5.9498000000000006</v>
      </c>
      <c r="D91">
        <f t="shared" si="4"/>
        <v>1.2173405600885037</v>
      </c>
      <c r="E91" s="41">
        <f t="shared" si="5"/>
        <v>0.76061068090190898</v>
      </c>
      <c r="F91" s="4"/>
      <c r="G91" s="4"/>
      <c r="H91" s="28"/>
    </row>
    <row r="92" spans="1:8" x14ac:dyDescent="0.3">
      <c r="A92" t="s">
        <v>142</v>
      </c>
      <c r="B92">
        <v>6.11</v>
      </c>
      <c r="C92" s="29">
        <f t="shared" si="3"/>
        <v>5.9498000000000006</v>
      </c>
      <c r="D92">
        <f t="shared" si="4"/>
        <v>1.2173405600885037</v>
      </c>
      <c r="E92" s="41">
        <f t="shared" si="5"/>
        <v>0.76061068090190898</v>
      </c>
      <c r="F92" s="4"/>
      <c r="G92" s="4"/>
      <c r="H92" s="28"/>
    </row>
    <row r="93" spans="1:8" x14ac:dyDescent="0.3">
      <c r="A93" t="s">
        <v>143</v>
      </c>
      <c r="B93">
        <v>6.17</v>
      </c>
      <c r="C93" s="29">
        <f t="shared" si="3"/>
        <v>6.0206</v>
      </c>
      <c r="D93">
        <f t="shared" si="4"/>
        <v>1.2660033990282749</v>
      </c>
      <c r="E93" s="41">
        <f t="shared" si="5"/>
        <v>0.73805899603887071</v>
      </c>
      <c r="F93" s="4"/>
      <c r="G93" s="4"/>
      <c r="H93" s="28"/>
    </row>
    <row r="94" spans="1:8" x14ac:dyDescent="0.3">
      <c r="A94" t="s">
        <v>144</v>
      </c>
      <c r="B94">
        <v>6.17</v>
      </c>
      <c r="C94" s="29">
        <f t="shared" si="3"/>
        <v>6.0206</v>
      </c>
      <c r="D94">
        <f t="shared" si="4"/>
        <v>1.2660033990282749</v>
      </c>
      <c r="E94" s="41">
        <f t="shared" si="5"/>
        <v>0.73805899603887071</v>
      </c>
      <c r="F94" s="4"/>
      <c r="G94" s="4"/>
      <c r="H94" s="28"/>
    </row>
    <row r="95" spans="1:8" x14ac:dyDescent="0.3">
      <c r="A95" t="s">
        <v>145</v>
      </c>
      <c r="B95">
        <v>5.95</v>
      </c>
      <c r="C95" s="29">
        <f t="shared" si="3"/>
        <v>5.7610000000000001</v>
      </c>
      <c r="D95">
        <f t="shared" si="4"/>
        <v>1.0875729895824486</v>
      </c>
      <c r="E95" s="41">
        <f t="shared" si="5"/>
        <v>0.81378271664556356</v>
      </c>
      <c r="F95" s="4"/>
      <c r="G95" s="4"/>
      <c r="H95" s="28"/>
    </row>
    <row r="96" spans="1:8" x14ac:dyDescent="0.3">
      <c r="A96" t="s">
        <v>146</v>
      </c>
      <c r="B96">
        <v>6.11</v>
      </c>
      <c r="C96" s="29">
        <f t="shared" si="3"/>
        <v>5.9498000000000006</v>
      </c>
      <c r="D96">
        <f t="shared" si="4"/>
        <v>1.2173405600885037</v>
      </c>
      <c r="E96" s="41">
        <f t="shared" si="5"/>
        <v>0.76061068090190898</v>
      </c>
      <c r="F96" s="4"/>
      <c r="G96" s="4"/>
      <c r="H96" s="28"/>
    </row>
    <row r="97" spans="1:8" x14ac:dyDescent="0.3">
      <c r="A97" t="s">
        <v>147</v>
      </c>
      <c r="B97">
        <v>6.04</v>
      </c>
      <c r="C97" s="29">
        <f t="shared" si="3"/>
        <v>5.8671999999999995</v>
      </c>
      <c r="D97">
        <f t="shared" si="4"/>
        <v>1.1605672479921045</v>
      </c>
      <c r="E97" s="41">
        <f t="shared" si="5"/>
        <v>0.78513089668044289</v>
      </c>
      <c r="F97" s="4"/>
      <c r="G97" s="4"/>
      <c r="H97" s="28"/>
    </row>
    <row r="98" spans="1:8" x14ac:dyDescent="0.3">
      <c r="A98" t="s">
        <v>148</v>
      </c>
      <c r="B98">
        <v>5.89</v>
      </c>
      <c r="C98" s="29">
        <f t="shared" si="3"/>
        <v>5.690199999999999</v>
      </c>
      <c r="D98">
        <f t="shared" si="4"/>
        <v>1.0389101506426774</v>
      </c>
      <c r="E98" s="41">
        <f t="shared" si="5"/>
        <v>0.83110660937373815</v>
      </c>
      <c r="F98" s="4"/>
      <c r="G98" s="4"/>
      <c r="H98" s="28"/>
    </row>
    <row r="99" spans="1:8" x14ac:dyDescent="0.3">
      <c r="A99" t="s">
        <v>149</v>
      </c>
      <c r="B99">
        <v>6.17</v>
      </c>
      <c r="C99" s="29">
        <f t="shared" si="3"/>
        <v>6.0206</v>
      </c>
      <c r="D99">
        <f t="shared" si="4"/>
        <v>1.2660033990282749</v>
      </c>
      <c r="E99" s="41">
        <f t="shared" si="5"/>
        <v>0.73805899603887071</v>
      </c>
      <c r="F99" s="4"/>
      <c r="G99" s="4"/>
      <c r="H99" s="28"/>
    </row>
    <row r="100" spans="1:8" x14ac:dyDescent="0.3">
      <c r="A100" t="s">
        <v>150</v>
      </c>
      <c r="B100">
        <v>5.95</v>
      </c>
      <c r="C100" s="29">
        <f t="shared" si="3"/>
        <v>5.7610000000000001</v>
      </c>
      <c r="D100">
        <f t="shared" si="4"/>
        <v>1.0875729895824486</v>
      </c>
      <c r="E100" s="41">
        <f t="shared" si="5"/>
        <v>0.81378271664556356</v>
      </c>
      <c r="F100" s="4"/>
      <c r="G100" s="4"/>
      <c r="H100" s="28"/>
    </row>
    <row r="101" spans="1:8" x14ac:dyDescent="0.3">
      <c r="A101" t="s">
        <v>151</v>
      </c>
      <c r="B101">
        <v>5.86</v>
      </c>
      <c r="C101" s="29">
        <f t="shared" si="3"/>
        <v>5.6547999999999998</v>
      </c>
      <c r="D101">
        <f t="shared" si="4"/>
        <v>1.0145787311727918</v>
      </c>
      <c r="E101" s="41">
        <f t="shared" si="5"/>
        <v>0.83924831766908348</v>
      </c>
      <c r="F101" s="4"/>
      <c r="G101" s="4"/>
      <c r="H101" s="28"/>
    </row>
    <row r="102" spans="1:8" x14ac:dyDescent="0.3">
      <c r="A102" t="s">
        <v>152</v>
      </c>
      <c r="B102">
        <v>6.2</v>
      </c>
      <c r="C102" s="29">
        <f t="shared" ref="C102:C165" si="6">1.18*B102-1.26</f>
        <v>6.056</v>
      </c>
      <c r="D102">
        <f t="shared" ref="D102:D165" si="7">B102*$B$30+$B$31</f>
        <v>1.2903348184981605</v>
      </c>
      <c r="E102" s="41">
        <f t="shared" ref="E102:E165" si="8">IF((10^D102)*$C$8*86400/$C$7^2/(10^C102)^2&lt;700, 1-EXP((10^D102)*$C$8*86400/$C$7^2/(10^C102)^2)*ERFC((10^D102) ^ 0.5*($C$8*86400)^ 0.5/$C$7/(10^C102)), 1-1/((10^D102)*$C$8*86400/$C$7^2/(10^C102)^2*3.14)^0.5)</f>
        <v>0.72626761832776299</v>
      </c>
      <c r="F102" s="4"/>
      <c r="G102" s="4"/>
      <c r="H102" s="28"/>
    </row>
    <row r="103" spans="1:8" x14ac:dyDescent="0.3">
      <c r="A103" t="s">
        <v>153</v>
      </c>
      <c r="B103">
        <v>6.2</v>
      </c>
      <c r="C103" s="29">
        <f t="shared" si="6"/>
        <v>6.056</v>
      </c>
      <c r="D103">
        <f t="shared" si="7"/>
        <v>1.2903348184981605</v>
      </c>
      <c r="E103" s="41">
        <f t="shared" si="8"/>
        <v>0.72626761832776299</v>
      </c>
      <c r="F103" s="4"/>
      <c r="G103" s="4"/>
      <c r="H103" s="28"/>
    </row>
    <row r="104" spans="1:8" x14ac:dyDescent="0.3">
      <c r="A104" t="s">
        <v>154</v>
      </c>
      <c r="B104">
        <v>6.26</v>
      </c>
      <c r="C104" s="29">
        <f t="shared" si="6"/>
        <v>6.1267999999999994</v>
      </c>
      <c r="D104">
        <f t="shared" si="7"/>
        <v>1.3389976574379308</v>
      </c>
      <c r="E104" s="41">
        <f t="shared" si="8"/>
        <v>0.70170068049601375</v>
      </c>
      <c r="F104" s="4"/>
      <c r="G104" s="4"/>
      <c r="H104" s="28"/>
    </row>
    <row r="105" spans="1:8" x14ac:dyDescent="0.3">
      <c r="A105" t="s">
        <v>155</v>
      </c>
      <c r="B105">
        <v>6.04</v>
      </c>
      <c r="C105" s="29">
        <f t="shared" si="6"/>
        <v>5.8671999999999995</v>
      </c>
      <c r="D105">
        <f t="shared" si="7"/>
        <v>1.1605672479921045</v>
      </c>
      <c r="E105" s="41">
        <f t="shared" si="8"/>
        <v>0.78513089668044289</v>
      </c>
      <c r="F105" s="4"/>
      <c r="G105" s="4"/>
      <c r="H105" s="28"/>
    </row>
    <row r="106" spans="1:8" x14ac:dyDescent="0.3">
      <c r="A106" t="s">
        <v>156</v>
      </c>
      <c r="B106">
        <v>6.2</v>
      </c>
      <c r="C106" s="29">
        <f t="shared" si="6"/>
        <v>6.056</v>
      </c>
      <c r="D106">
        <f t="shared" si="7"/>
        <v>1.2903348184981605</v>
      </c>
      <c r="E106" s="41">
        <f t="shared" si="8"/>
        <v>0.72626761832776299</v>
      </c>
      <c r="F106" s="4"/>
      <c r="G106" s="4"/>
      <c r="H106" s="28"/>
    </row>
    <row r="107" spans="1:8" x14ac:dyDescent="0.3">
      <c r="A107" t="s">
        <v>157</v>
      </c>
      <c r="B107">
        <v>5.98</v>
      </c>
      <c r="C107" s="29">
        <f t="shared" si="6"/>
        <v>5.7964000000000002</v>
      </c>
      <c r="D107">
        <f t="shared" si="7"/>
        <v>1.1119044090523342</v>
      </c>
      <c r="E107" s="41">
        <f t="shared" si="8"/>
        <v>0.80459068021293745</v>
      </c>
      <c r="F107" s="4"/>
      <c r="G107" s="4"/>
      <c r="H107" s="28"/>
    </row>
    <row r="108" spans="1:8" x14ac:dyDescent="0.3">
      <c r="A108" t="s">
        <v>158</v>
      </c>
      <c r="B108">
        <v>6.26</v>
      </c>
      <c r="C108" s="29">
        <f t="shared" si="6"/>
        <v>6.1267999999999994</v>
      </c>
      <c r="D108">
        <f t="shared" si="7"/>
        <v>1.3389976574379308</v>
      </c>
      <c r="E108" s="41">
        <f t="shared" si="8"/>
        <v>0.70170068049601375</v>
      </c>
      <c r="F108" s="4"/>
      <c r="G108" s="4"/>
      <c r="H108" s="28"/>
    </row>
    <row r="109" spans="1:8" x14ac:dyDescent="0.3">
      <c r="A109" t="s">
        <v>159</v>
      </c>
      <c r="B109">
        <v>6.04</v>
      </c>
      <c r="C109" s="29">
        <f t="shared" si="6"/>
        <v>5.8671999999999995</v>
      </c>
      <c r="D109">
        <f t="shared" si="7"/>
        <v>1.1605672479921045</v>
      </c>
      <c r="E109" s="41">
        <f t="shared" si="8"/>
        <v>0.78513089668044289</v>
      </c>
      <c r="F109" s="4"/>
      <c r="G109" s="4"/>
      <c r="H109" s="28"/>
    </row>
    <row r="110" spans="1:8" x14ac:dyDescent="0.3">
      <c r="A110" t="s">
        <v>160</v>
      </c>
      <c r="B110">
        <v>6.2</v>
      </c>
      <c r="C110" s="29">
        <f t="shared" si="6"/>
        <v>6.056</v>
      </c>
      <c r="D110">
        <f t="shared" si="7"/>
        <v>1.2903348184981605</v>
      </c>
      <c r="E110" s="41">
        <f t="shared" si="8"/>
        <v>0.72626761832776299</v>
      </c>
      <c r="F110" s="4"/>
      <c r="G110" s="4"/>
      <c r="H110" s="28"/>
    </row>
    <row r="111" spans="1:8" x14ac:dyDescent="0.3">
      <c r="A111" t="s">
        <v>161</v>
      </c>
      <c r="B111">
        <v>6.05</v>
      </c>
      <c r="C111" s="29">
        <f t="shared" si="6"/>
        <v>5.8789999999999996</v>
      </c>
      <c r="D111">
        <f t="shared" si="7"/>
        <v>1.1686777211487325</v>
      </c>
      <c r="E111" s="41">
        <f t="shared" si="8"/>
        <v>0.7817476083640964</v>
      </c>
      <c r="F111" s="4"/>
      <c r="G111" s="4"/>
      <c r="H111" s="28"/>
    </row>
    <row r="112" spans="1:8" x14ac:dyDescent="0.3">
      <c r="A112" t="s">
        <v>162</v>
      </c>
      <c r="B112">
        <v>6.13</v>
      </c>
      <c r="C112" s="29">
        <f t="shared" si="6"/>
        <v>5.9733999999999998</v>
      </c>
      <c r="D112">
        <f t="shared" si="7"/>
        <v>1.2335615064017604</v>
      </c>
      <c r="E112" s="41">
        <f t="shared" si="8"/>
        <v>0.75324871326145537</v>
      </c>
      <c r="F112" s="4"/>
      <c r="G112" s="4"/>
      <c r="H112" s="28"/>
    </row>
    <row r="113" spans="1:8" x14ac:dyDescent="0.3">
      <c r="A113" t="s">
        <v>163</v>
      </c>
      <c r="B113">
        <v>6.36</v>
      </c>
      <c r="C113" s="29">
        <f t="shared" si="6"/>
        <v>6.2448000000000006</v>
      </c>
      <c r="D113">
        <f t="shared" si="7"/>
        <v>1.4201023890042155</v>
      </c>
      <c r="E113" s="41">
        <f t="shared" si="8"/>
        <v>0.65809238465860664</v>
      </c>
      <c r="F113" s="4"/>
      <c r="G113" s="4"/>
      <c r="H113" s="28"/>
    </row>
    <row r="114" spans="1:8" x14ac:dyDescent="0.3">
      <c r="A114" t="s">
        <v>164</v>
      </c>
      <c r="B114">
        <v>6.35</v>
      </c>
      <c r="C114" s="29">
        <f t="shared" si="6"/>
        <v>6.2329999999999997</v>
      </c>
      <c r="D114">
        <f t="shared" si="7"/>
        <v>1.4119919158475867</v>
      </c>
      <c r="E114" s="41">
        <f t="shared" si="8"/>
        <v>0.66258941057690901</v>
      </c>
      <c r="F114" s="4"/>
      <c r="G114" s="4"/>
      <c r="H114" s="28"/>
    </row>
    <row r="115" spans="1:8" x14ac:dyDescent="0.3">
      <c r="A115" t="s">
        <v>165</v>
      </c>
      <c r="B115">
        <v>6.42</v>
      </c>
      <c r="C115" s="29">
        <f t="shared" si="6"/>
        <v>6.3155999999999999</v>
      </c>
      <c r="D115">
        <f t="shared" si="7"/>
        <v>1.4687652279439867</v>
      </c>
      <c r="E115" s="41">
        <f t="shared" si="8"/>
        <v>0.63055609749912855</v>
      </c>
      <c r="F115" s="4"/>
      <c r="G115" s="4"/>
      <c r="H115" s="28"/>
    </row>
    <row r="116" spans="1:8" x14ac:dyDescent="0.3">
      <c r="A116" t="s">
        <v>166</v>
      </c>
      <c r="B116">
        <v>6.48</v>
      </c>
      <c r="C116" s="29">
        <f t="shared" si="6"/>
        <v>6.3864000000000001</v>
      </c>
      <c r="D116">
        <f t="shared" si="7"/>
        <v>1.5174280668837579</v>
      </c>
      <c r="E116" s="41">
        <f t="shared" si="8"/>
        <v>0.60219999580035688</v>
      </c>
      <c r="F116" s="4"/>
      <c r="G116" s="4"/>
      <c r="H116" s="28"/>
    </row>
    <row r="117" spans="1:8" x14ac:dyDescent="0.3">
      <c r="A117" t="s">
        <v>167</v>
      </c>
      <c r="B117">
        <v>6.36</v>
      </c>
      <c r="C117" s="29">
        <f t="shared" si="6"/>
        <v>6.2448000000000006</v>
      </c>
      <c r="D117">
        <f t="shared" si="7"/>
        <v>1.4201023890042155</v>
      </c>
      <c r="E117" s="41">
        <f t="shared" si="8"/>
        <v>0.65809238465860664</v>
      </c>
      <c r="F117" s="4"/>
      <c r="G117" s="4"/>
      <c r="H117" s="28"/>
    </row>
    <row r="118" spans="1:8" x14ac:dyDescent="0.3">
      <c r="A118" t="s">
        <v>168</v>
      </c>
      <c r="B118">
        <v>6.2</v>
      </c>
      <c r="C118" s="29">
        <f t="shared" si="6"/>
        <v>6.056</v>
      </c>
      <c r="D118">
        <f t="shared" si="7"/>
        <v>1.2903348184981605</v>
      </c>
      <c r="E118" s="41">
        <f t="shared" si="8"/>
        <v>0.72626761832776299</v>
      </c>
      <c r="F118" s="4"/>
      <c r="G118" s="4"/>
      <c r="H118" s="28"/>
    </row>
    <row r="119" spans="1:8" x14ac:dyDescent="0.3">
      <c r="A119" t="s">
        <v>169</v>
      </c>
      <c r="B119">
        <v>6.26</v>
      </c>
      <c r="C119" s="29">
        <f t="shared" si="6"/>
        <v>6.1267999999999994</v>
      </c>
      <c r="D119">
        <f t="shared" si="7"/>
        <v>1.3389976574379308</v>
      </c>
      <c r="E119" s="41">
        <f t="shared" si="8"/>
        <v>0.70170068049601375</v>
      </c>
      <c r="F119" s="4"/>
      <c r="G119" s="4"/>
      <c r="H119" s="28"/>
    </row>
    <row r="120" spans="1:8" x14ac:dyDescent="0.3">
      <c r="A120" t="s">
        <v>170</v>
      </c>
      <c r="B120">
        <v>6.04</v>
      </c>
      <c r="C120" s="29">
        <f t="shared" si="6"/>
        <v>5.8671999999999995</v>
      </c>
      <c r="D120">
        <f t="shared" si="7"/>
        <v>1.1605672479921045</v>
      </c>
      <c r="E120" s="41">
        <f t="shared" si="8"/>
        <v>0.78513089668044289</v>
      </c>
      <c r="F120" s="4"/>
      <c r="G120" s="4"/>
      <c r="H120" s="28"/>
    </row>
    <row r="121" spans="1:8" x14ac:dyDescent="0.3">
      <c r="A121" t="s">
        <v>171</v>
      </c>
      <c r="B121">
        <v>6.3</v>
      </c>
      <c r="C121" s="29">
        <f t="shared" si="6"/>
        <v>6.1739999999999995</v>
      </c>
      <c r="D121">
        <f t="shared" si="7"/>
        <v>1.3714395500644443</v>
      </c>
      <c r="E121" s="41">
        <f t="shared" si="8"/>
        <v>0.68463381332105744</v>
      </c>
      <c r="F121" s="4"/>
      <c r="G121" s="4"/>
      <c r="H121" s="28"/>
    </row>
    <row r="122" spans="1:8" x14ac:dyDescent="0.3">
      <c r="A122" t="s">
        <v>172</v>
      </c>
      <c r="B122">
        <v>6.23</v>
      </c>
      <c r="C122" s="29">
        <f t="shared" si="6"/>
        <v>6.0914000000000001</v>
      </c>
      <c r="D122">
        <f t="shared" si="7"/>
        <v>1.314666237968046</v>
      </c>
      <c r="E122" s="41">
        <f t="shared" si="8"/>
        <v>0.71414439701548504</v>
      </c>
      <c r="F122" s="4"/>
      <c r="G122" s="4"/>
      <c r="H122" s="28"/>
    </row>
    <row r="123" spans="1:8" x14ac:dyDescent="0.3">
      <c r="A123" t="s">
        <v>173</v>
      </c>
      <c r="B123">
        <v>6.29</v>
      </c>
      <c r="C123" s="29">
        <f t="shared" si="6"/>
        <v>6.1621999999999995</v>
      </c>
      <c r="D123">
        <f t="shared" si="7"/>
        <v>1.3633290769078164</v>
      </c>
      <c r="E123" s="41">
        <f t="shared" si="8"/>
        <v>0.68894978884472158</v>
      </c>
      <c r="F123" s="4"/>
      <c r="G123" s="4"/>
      <c r="H123" s="28"/>
    </row>
    <row r="124" spans="1:8" x14ac:dyDescent="0.3">
      <c r="A124" t="s">
        <v>174</v>
      </c>
      <c r="B124">
        <v>6.07</v>
      </c>
      <c r="C124" s="29">
        <f t="shared" si="6"/>
        <v>5.9026000000000005</v>
      </c>
      <c r="D124">
        <f t="shared" si="7"/>
        <v>1.1848986674619901</v>
      </c>
      <c r="E124" s="41">
        <f t="shared" si="8"/>
        <v>0.7748611275751458</v>
      </c>
      <c r="F124" s="4"/>
      <c r="G124" s="4"/>
      <c r="H124" s="28"/>
    </row>
    <row r="125" spans="1:8" x14ac:dyDescent="0.3">
      <c r="A125" t="s">
        <v>175</v>
      </c>
      <c r="B125">
        <v>6.07</v>
      </c>
      <c r="C125" s="29">
        <f t="shared" si="6"/>
        <v>5.9026000000000005</v>
      </c>
      <c r="D125">
        <f t="shared" si="7"/>
        <v>1.1848986674619901</v>
      </c>
      <c r="E125" s="41">
        <f t="shared" si="8"/>
        <v>0.7748611275751458</v>
      </c>
      <c r="F125" s="4"/>
      <c r="G125" s="4"/>
      <c r="H125" s="28"/>
    </row>
    <row r="126" spans="1:8" x14ac:dyDescent="0.3">
      <c r="A126" t="s">
        <v>176</v>
      </c>
      <c r="B126">
        <v>6.36</v>
      </c>
      <c r="C126" s="29">
        <f t="shared" si="6"/>
        <v>6.2448000000000006</v>
      </c>
      <c r="D126">
        <f t="shared" si="7"/>
        <v>1.4201023890042155</v>
      </c>
      <c r="E126" s="41">
        <f t="shared" si="8"/>
        <v>0.65809238465860664</v>
      </c>
      <c r="F126" s="4"/>
      <c r="G126" s="4"/>
      <c r="H126" s="28"/>
    </row>
    <row r="127" spans="1:8" x14ac:dyDescent="0.3">
      <c r="A127" t="s">
        <v>177</v>
      </c>
      <c r="B127">
        <v>6.13</v>
      </c>
      <c r="C127" s="29">
        <f t="shared" si="6"/>
        <v>5.9733999999999998</v>
      </c>
      <c r="D127">
        <f t="shared" si="7"/>
        <v>1.2335615064017604</v>
      </c>
      <c r="E127" s="41">
        <f t="shared" si="8"/>
        <v>0.75324871326145537</v>
      </c>
      <c r="F127" s="4"/>
      <c r="G127" s="4"/>
      <c r="H127" s="28"/>
    </row>
    <row r="128" spans="1:8" x14ac:dyDescent="0.3">
      <c r="A128" t="s">
        <v>178</v>
      </c>
      <c r="B128">
        <v>6.35</v>
      </c>
      <c r="C128" s="29">
        <f t="shared" si="6"/>
        <v>6.2329999999999997</v>
      </c>
      <c r="D128">
        <f t="shared" si="7"/>
        <v>1.4119919158475867</v>
      </c>
      <c r="E128" s="41">
        <f t="shared" si="8"/>
        <v>0.66258941057690901</v>
      </c>
      <c r="F128" s="4"/>
      <c r="G128" s="4"/>
      <c r="H128" s="28"/>
    </row>
    <row r="129" spans="1:8" x14ac:dyDescent="0.3">
      <c r="A129" t="s">
        <v>179</v>
      </c>
      <c r="B129">
        <v>6.04</v>
      </c>
      <c r="C129" s="29">
        <f t="shared" si="6"/>
        <v>5.8671999999999995</v>
      </c>
      <c r="D129">
        <f t="shared" si="7"/>
        <v>1.1605672479921045</v>
      </c>
      <c r="E129" s="41">
        <f t="shared" si="8"/>
        <v>0.78513089668044289</v>
      </c>
      <c r="F129" s="4"/>
      <c r="G129" s="4"/>
      <c r="H129" s="28"/>
    </row>
    <row r="130" spans="1:8" x14ac:dyDescent="0.3">
      <c r="A130" t="s">
        <v>180</v>
      </c>
      <c r="B130">
        <v>6.13</v>
      </c>
      <c r="C130" s="29">
        <f t="shared" si="6"/>
        <v>5.9733999999999998</v>
      </c>
      <c r="D130">
        <f t="shared" si="7"/>
        <v>1.2335615064017604</v>
      </c>
      <c r="E130" s="41">
        <f t="shared" si="8"/>
        <v>0.75324871326145537</v>
      </c>
      <c r="F130" s="4"/>
      <c r="G130" s="4"/>
      <c r="H130" s="28"/>
    </row>
    <row r="131" spans="1:8" x14ac:dyDescent="0.3">
      <c r="A131" t="s">
        <v>181</v>
      </c>
      <c r="B131">
        <v>6.13</v>
      </c>
      <c r="C131" s="29">
        <f t="shared" si="6"/>
        <v>5.9733999999999998</v>
      </c>
      <c r="D131">
        <f t="shared" si="7"/>
        <v>1.2335615064017604</v>
      </c>
      <c r="E131" s="41">
        <f t="shared" si="8"/>
        <v>0.75324871326145537</v>
      </c>
      <c r="F131" s="4"/>
      <c r="G131" s="4"/>
      <c r="H131" s="28"/>
    </row>
    <row r="132" spans="1:8" x14ac:dyDescent="0.3">
      <c r="A132" t="s">
        <v>182</v>
      </c>
      <c r="B132">
        <v>5.71</v>
      </c>
      <c r="C132" s="29">
        <f t="shared" si="6"/>
        <v>5.4778000000000002</v>
      </c>
      <c r="D132">
        <f t="shared" si="7"/>
        <v>0.89292163382336476</v>
      </c>
      <c r="E132" s="41">
        <f t="shared" si="8"/>
        <v>0.87503440324790238</v>
      </c>
      <c r="F132" s="4"/>
      <c r="G132" s="4"/>
      <c r="H132" s="28"/>
    </row>
    <row r="133" spans="1:8" x14ac:dyDescent="0.3">
      <c r="A133" t="s">
        <v>183</v>
      </c>
      <c r="B133">
        <v>6.29</v>
      </c>
      <c r="C133" s="29">
        <f t="shared" si="6"/>
        <v>6.1621999999999995</v>
      </c>
      <c r="D133">
        <f t="shared" si="7"/>
        <v>1.3633290769078164</v>
      </c>
      <c r="E133" s="41">
        <f t="shared" si="8"/>
        <v>0.68894978884472158</v>
      </c>
      <c r="F133" s="4"/>
      <c r="G133" s="4"/>
      <c r="H133" s="28"/>
    </row>
    <row r="134" spans="1:8" x14ac:dyDescent="0.3">
      <c r="A134" t="s">
        <v>184</v>
      </c>
      <c r="B134">
        <v>6.13</v>
      </c>
      <c r="C134" s="29">
        <f t="shared" si="6"/>
        <v>5.9733999999999998</v>
      </c>
      <c r="D134">
        <f t="shared" si="7"/>
        <v>1.2335615064017604</v>
      </c>
      <c r="E134" s="41">
        <f t="shared" si="8"/>
        <v>0.75324871326145537</v>
      </c>
      <c r="F134" s="4"/>
      <c r="G134" s="4"/>
      <c r="H134" s="28"/>
    </row>
    <row r="135" spans="1:8" x14ac:dyDescent="0.3">
      <c r="A135" t="s">
        <v>185</v>
      </c>
      <c r="B135">
        <v>6.39</v>
      </c>
      <c r="C135" s="29">
        <f t="shared" si="6"/>
        <v>6.2801999999999998</v>
      </c>
      <c r="D135">
        <f t="shared" si="7"/>
        <v>1.4444338084741011</v>
      </c>
      <c r="E135" s="41">
        <f t="shared" si="8"/>
        <v>0.64443822027209741</v>
      </c>
      <c r="F135" s="4"/>
      <c r="G135" s="4"/>
      <c r="H135" s="28"/>
    </row>
    <row r="136" spans="1:8" x14ac:dyDescent="0.3">
      <c r="A136" t="s">
        <v>186</v>
      </c>
      <c r="B136">
        <v>6.23</v>
      </c>
      <c r="C136" s="29">
        <f t="shared" si="6"/>
        <v>6.0914000000000001</v>
      </c>
      <c r="D136">
        <f t="shared" si="7"/>
        <v>1.314666237968046</v>
      </c>
      <c r="E136" s="41">
        <f t="shared" si="8"/>
        <v>0.71414439701548504</v>
      </c>
      <c r="F136" s="4"/>
      <c r="G136" s="4"/>
      <c r="H136" s="28"/>
    </row>
    <row r="137" spans="1:8" x14ac:dyDescent="0.3">
      <c r="A137" t="s">
        <v>187</v>
      </c>
      <c r="B137">
        <v>6.38</v>
      </c>
      <c r="C137" s="29">
        <f t="shared" si="6"/>
        <v>6.2683999999999997</v>
      </c>
      <c r="D137">
        <f t="shared" si="7"/>
        <v>1.4363233353174722</v>
      </c>
      <c r="E137" s="41">
        <f t="shared" si="8"/>
        <v>0.64901601482647109</v>
      </c>
      <c r="F137" s="4"/>
      <c r="G137" s="4"/>
      <c r="H137" s="28"/>
    </row>
    <row r="138" spans="1:8" x14ac:dyDescent="0.3">
      <c r="A138" t="s">
        <v>188</v>
      </c>
      <c r="B138">
        <v>6.16</v>
      </c>
      <c r="C138" s="29">
        <f t="shared" si="6"/>
        <v>6.0087999999999999</v>
      </c>
      <c r="D138">
        <f t="shared" si="7"/>
        <v>1.257892925871646</v>
      </c>
      <c r="E138" s="41">
        <f t="shared" si="8"/>
        <v>0.74191403558286551</v>
      </c>
      <c r="F138" s="4"/>
      <c r="G138" s="4"/>
      <c r="H138" s="28"/>
    </row>
    <row r="139" spans="1:8" x14ac:dyDescent="0.3">
      <c r="A139" t="s">
        <v>189</v>
      </c>
      <c r="B139">
        <v>6.22</v>
      </c>
      <c r="C139" s="29">
        <f t="shared" si="6"/>
        <v>6.0795999999999992</v>
      </c>
      <c r="D139">
        <f t="shared" si="7"/>
        <v>1.3065557648114163</v>
      </c>
      <c r="E139" s="41">
        <f t="shared" si="8"/>
        <v>0.71822168249435059</v>
      </c>
      <c r="F139" s="4"/>
      <c r="G139" s="4"/>
      <c r="H139" s="28"/>
    </row>
    <row r="140" spans="1:8" x14ac:dyDescent="0.3">
      <c r="A140" t="s">
        <v>190</v>
      </c>
      <c r="B140">
        <v>5.81</v>
      </c>
      <c r="C140" s="29">
        <f t="shared" si="6"/>
        <v>5.5957999999999997</v>
      </c>
      <c r="D140">
        <f t="shared" si="7"/>
        <v>0.97402636538964948</v>
      </c>
      <c r="E140" s="41">
        <f t="shared" si="8"/>
        <v>0.85206907187640035</v>
      </c>
      <c r="F140" s="4"/>
      <c r="G140" s="4"/>
      <c r="H140" s="28"/>
    </row>
    <row r="141" spans="1:8" x14ac:dyDescent="0.3">
      <c r="A141" t="s">
        <v>191</v>
      </c>
      <c r="B141">
        <v>6.65</v>
      </c>
      <c r="C141" s="29">
        <f t="shared" si="6"/>
        <v>6.5870000000000006</v>
      </c>
      <c r="D141">
        <f t="shared" si="7"/>
        <v>1.6553061105464417</v>
      </c>
      <c r="E141" s="41">
        <f t="shared" si="8"/>
        <v>0.51917932290073576</v>
      </c>
      <c r="F141" s="4"/>
      <c r="G141" s="4"/>
      <c r="H141" s="28"/>
    </row>
    <row r="142" spans="1:8" x14ac:dyDescent="0.3">
      <c r="A142" t="s">
        <v>192</v>
      </c>
      <c r="B142">
        <v>6.64</v>
      </c>
      <c r="C142" s="29">
        <f t="shared" si="6"/>
        <v>6.5751999999999997</v>
      </c>
      <c r="D142">
        <f t="shared" si="7"/>
        <v>1.647195637389812</v>
      </c>
      <c r="E142" s="41">
        <f t="shared" si="8"/>
        <v>0.52411371158877584</v>
      </c>
      <c r="F142" s="4"/>
      <c r="G142" s="4"/>
      <c r="H142" s="28"/>
    </row>
    <row r="143" spans="1:8" x14ac:dyDescent="0.3">
      <c r="A143" t="s">
        <v>193</v>
      </c>
      <c r="B143">
        <v>6.71</v>
      </c>
      <c r="C143" s="29">
        <f t="shared" si="6"/>
        <v>6.6577999999999999</v>
      </c>
      <c r="D143">
        <f t="shared" si="7"/>
        <v>1.703968949486212</v>
      </c>
      <c r="E143" s="41">
        <f t="shared" si="8"/>
        <v>0.4896041654610167</v>
      </c>
      <c r="F143" s="4"/>
      <c r="G143" s="4"/>
      <c r="H143" s="28"/>
    </row>
    <row r="144" spans="1:8" x14ac:dyDescent="0.3">
      <c r="A144" t="s">
        <v>194</v>
      </c>
      <c r="B144">
        <v>6.71</v>
      </c>
      <c r="C144" s="29">
        <f t="shared" si="6"/>
        <v>6.6577999999999999</v>
      </c>
      <c r="D144">
        <f t="shared" si="7"/>
        <v>1.703968949486212</v>
      </c>
      <c r="E144" s="41">
        <f t="shared" si="8"/>
        <v>0.4896041654610167</v>
      </c>
      <c r="F144" s="4"/>
      <c r="G144" s="4"/>
      <c r="H144" s="28"/>
    </row>
    <row r="145" spans="1:8" x14ac:dyDescent="0.3">
      <c r="A145" t="s">
        <v>195</v>
      </c>
      <c r="B145">
        <v>6.48</v>
      </c>
      <c r="C145" s="29">
        <f t="shared" si="6"/>
        <v>6.3864000000000001</v>
      </c>
      <c r="D145">
        <f t="shared" si="7"/>
        <v>1.5174280668837579</v>
      </c>
      <c r="E145" s="41">
        <f t="shared" si="8"/>
        <v>0.60219999580035688</v>
      </c>
      <c r="F145" s="4"/>
      <c r="G145" s="4"/>
      <c r="H145" s="28"/>
    </row>
    <row r="146" spans="1:8" x14ac:dyDescent="0.3">
      <c r="A146" t="s">
        <v>196</v>
      </c>
      <c r="B146">
        <v>6.48</v>
      </c>
      <c r="C146" s="29">
        <f t="shared" si="6"/>
        <v>6.3864000000000001</v>
      </c>
      <c r="D146">
        <f t="shared" si="7"/>
        <v>1.5174280668837579</v>
      </c>
      <c r="E146" s="41">
        <f t="shared" si="8"/>
        <v>0.60219999580035688</v>
      </c>
      <c r="F146" s="4"/>
      <c r="G146" s="4"/>
      <c r="H146" s="28"/>
    </row>
    <row r="147" spans="1:8" x14ac:dyDescent="0.3">
      <c r="A147" t="s">
        <v>197</v>
      </c>
      <c r="B147">
        <v>6.76</v>
      </c>
      <c r="C147" s="29">
        <f t="shared" si="6"/>
        <v>6.7167999999999992</v>
      </c>
      <c r="D147">
        <f t="shared" si="7"/>
        <v>1.7445213152693544</v>
      </c>
      <c r="E147" s="41">
        <f t="shared" si="8"/>
        <v>0.46510895343393754</v>
      </c>
      <c r="F147" s="4"/>
      <c r="G147" s="4"/>
      <c r="H147" s="28"/>
    </row>
    <row r="148" spans="1:8" x14ac:dyDescent="0.3">
      <c r="A148" t="s">
        <v>198</v>
      </c>
      <c r="B148">
        <v>6.45</v>
      </c>
      <c r="C148" s="29">
        <f t="shared" si="6"/>
        <v>6.351</v>
      </c>
      <c r="D148">
        <f t="shared" si="7"/>
        <v>1.4930966474138723</v>
      </c>
      <c r="E148" s="41">
        <f t="shared" si="8"/>
        <v>0.61646868674017219</v>
      </c>
      <c r="F148" s="4"/>
      <c r="G148" s="4"/>
      <c r="H148" s="28"/>
    </row>
    <row r="149" spans="1:8" x14ac:dyDescent="0.3">
      <c r="A149" t="s">
        <v>199</v>
      </c>
      <c r="B149">
        <v>6.54</v>
      </c>
      <c r="C149" s="29">
        <f t="shared" si="6"/>
        <v>6.4572000000000003</v>
      </c>
      <c r="D149">
        <f t="shared" si="7"/>
        <v>1.5660909058235282</v>
      </c>
      <c r="E149" s="41">
        <f t="shared" si="8"/>
        <v>0.57322037161547856</v>
      </c>
      <c r="F149" s="4"/>
      <c r="G149" s="4"/>
      <c r="H149" s="28"/>
    </row>
    <row r="150" spans="1:8" x14ac:dyDescent="0.3">
      <c r="A150" t="s">
        <v>200</v>
      </c>
      <c r="B150">
        <v>6.65</v>
      </c>
      <c r="C150" s="29">
        <f t="shared" si="6"/>
        <v>6.5870000000000006</v>
      </c>
      <c r="D150">
        <f t="shared" si="7"/>
        <v>1.6553061105464417</v>
      </c>
      <c r="E150" s="41">
        <f t="shared" si="8"/>
        <v>0.51917932290073576</v>
      </c>
      <c r="F150" s="4"/>
      <c r="G150" s="4"/>
      <c r="H150" s="28"/>
    </row>
    <row r="151" spans="1:8" x14ac:dyDescent="0.3">
      <c r="A151" t="s">
        <v>201</v>
      </c>
      <c r="B151">
        <v>6.49</v>
      </c>
      <c r="C151" s="29">
        <f t="shared" si="6"/>
        <v>6.3982000000000001</v>
      </c>
      <c r="D151">
        <f t="shared" si="7"/>
        <v>1.5255385400403858</v>
      </c>
      <c r="E151" s="41">
        <f t="shared" si="8"/>
        <v>0.59740780037746266</v>
      </c>
      <c r="F151" s="4"/>
      <c r="G151" s="4"/>
      <c r="H151" s="28"/>
    </row>
    <row r="152" spans="1:8" x14ac:dyDescent="0.3">
      <c r="A152" t="s">
        <v>202</v>
      </c>
      <c r="B152">
        <v>6.33</v>
      </c>
      <c r="C152" s="29">
        <f t="shared" si="6"/>
        <v>6.2093999999999996</v>
      </c>
      <c r="D152">
        <f t="shared" si="7"/>
        <v>1.3957709695343299</v>
      </c>
      <c r="E152" s="41">
        <f t="shared" si="8"/>
        <v>0.67149742289549319</v>
      </c>
      <c r="F152" s="4"/>
      <c r="G152" s="4"/>
      <c r="H152" s="28"/>
    </row>
    <row r="153" spans="1:8" x14ac:dyDescent="0.3">
      <c r="A153" t="s">
        <v>203</v>
      </c>
      <c r="B153">
        <v>6.46</v>
      </c>
      <c r="C153" s="29">
        <f t="shared" si="6"/>
        <v>6.3628</v>
      </c>
      <c r="D153">
        <f t="shared" si="7"/>
        <v>1.5012071205705002</v>
      </c>
      <c r="E153" s="41">
        <f t="shared" si="8"/>
        <v>0.61173137801791255</v>
      </c>
      <c r="F153" s="4"/>
      <c r="G153" s="4"/>
      <c r="H153" s="28"/>
    </row>
    <row r="154" spans="1:8" x14ac:dyDescent="0.3">
      <c r="A154" t="s">
        <v>204</v>
      </c>
      <c r="B154">
        <v>6.74</v>
      </c>
      <c r="C154" s="29">
        <f t="shared" si="6"/>
        <v>6.6932</v>
      </c>
      <c r="D154">
        <f t="shared" si="7"/>
        <v>1.7283003689560976</v>
      </c>
      <c r="E154" s="41">
        <f t="shared" si="8"/>
        <v>0.4748817700721083</v>
      </c>
      <c r="F154" s="4"/>
      <c r="G154" s="4"/>
      <c r="H154" s="28"/>
    </row>
    <row r="155" spans="1:8" x14ac:dyDescent="0.3">
      <c r="A155" t="s">
        <v>205</v>
      </c>
      <c r="B155">
        <v>6.58</v>
      </c>
      <c r="C155" s="29">
        <f t="shared" si="6"/>
        <v>6.5043999999999995</v>
      </c>
      <c r="D155">
        <f t="shared" si="7"/>
        <v>1.5985327984500417</v>
      </c>
      <c r="E155" s="41">
        <f t="shared" si="8"/>
        <v>0.55365822352189609</v>
      </c>
      <c r="F155" s="4"/>
      <c r="G155" s="4"/>
      <c r="H155" s="28"/>
    </row>
    <row r="156" spans="1:8" x14ac:dyDescent="0.3">
      <c r="A156" t="s">
        <v>206</v>
      </c>
      <c r="B156">
        <v>6.79</v>
      </c>
      <c r="C156" s="29">
        <f t="shared" si="6"/>
        <v>6.7522000000000002</v>
      </c>
      <c r="D156">
        <f t="shared" si="7"/>
        <v>1.76885273473924</v>
      </c>
      <c r="E156" s="41">
        <f t="shared" si="8"/>
        <v>0.4505318125496528</v>
      </c>
      <c r="F156" s="4"/>
      <c r="G156" s="4"/>
      <c r="H156" s="28"/>
    </row>
    <row r="157" spans="1:8" x14ac:dyDescent="0.3">
      <c r="A157" t="s">
        <v>207</v>
      </c>
      <c r="B157">
        <v>6.64</v>
      </c>
      <c r="C157" s="29">
        <f t="shared" si="6"/>
        <v>6.5751999999999997</v>
      </c>
      <c r="D157">
        <f t="shared" si="7"/>
        <v>1.647195637389812</v>
      </c>
      <c r="E157" s="41">
        <f t="shared" si="8"/>
        <v>0.52411371158877584</v>
      </c>
      <c r="F157" s="4"/>
      <c r="G157" s="4"/>
      <c r="H157" s="28"/>
    </row>
    <row r="158" spans="1:8" x14ac:dyDescent="0.3">
      <c r="A158" t="s">
        <v>208</v>
      </c>
      <c r="B158">
        <v>6.64</v>
      </c>
      <c r="C158" s="29">
        <f t="shared" si="6"/>
        <v>6.5751999999999997</v>
      </c>
      <c r="D158">
        <f t="shared" si="7"/>
        <v>1.647195637389812</v>
      </c>
      <c r="E158" s="41">
        <f t="shared" si="8"/>
        <v>0.52411371158877584</v>
      </c>
      <c r="F158" s="4"/>
      <c r="G158" s="4"/>
      <c r="H158" s="28"/>
    </row>
    <row r="159" spans="1:8" x14ac:dyDescent="0.3">
      <c r="A159" t="s">
        <v>209</v>
      </c>
      <c r="B159">
        <v>6.74</v>
      </c>
      <c r="C159" s="29">
        <f t="shared" si="6"/>
        <v>6.6932</v>
      </c>
      <c r="D159">
        <f t="shared" si="7"/>
        <v>1.7283003689560976</v>
      </c>
      <c r="E159" s="41">
        <f t="shared" si="8"/>
        <v>0.4748817700721083</v>
      </c>
      <c r="F159" s="4"/>
      <c r="G159" s="4"/>
      <c r="H159" s="28"/>
    </row>
    <row r="160" spans="1:8" x14ac:dyDescent="0.3">
      <c r="A160" t="s">
        <v>210</v>
      </c>
      <c r="B160">
        <v>6.73</v>
      </c>
      <c r="C160" s="29">
        <f t="shared" si="6"/>
        <v>6.6814</v>
      </c>
      <c r="D160">
        <f t="shared" si="7"/>
        <v>1.7201898957994697</v>
      </c>
      <c r="E160" s="41">
        <f t="shared" si="8"/>
        <v>0.47978177470743699</v>
      </c>
      <c r="F160" s="4"/>
      <c r="G160" s="4"/>
      <c r="H160" s="28"/>
    </row>
    <row r="161" spans="1:8" x14ac:dyDescent="0.3">
      <c r="A161" t="s">
        <v>211</v>
      </c>
      <c r="B161">
        <v>6.51</v>
      </c>
      <c r="C161" s="29">
        <f t="shared" si="6"/>
        <v>6.4217999999999993</v>
      </c>
      <c r="D161">
        <f t="shared" si="7"/>
        <v>1.5417594863536426</v>
      </c>
      <c r="E161" s="41">
        <f t="shared" si="8"/>
        <v>0.58777518580314037</v>
      </c>
      <c r="F161" s="4"/>
      <c r="G161" s="4"/>
      <c r="H161" s="28"/>
    </row>
    <row r="162" spans="1:8" x14ac:dyDescent="0.3">
      <c r="A162" t="s">
        <v>212</v>
      </c>
      <c r="B162">
        <v>6.89</v>
      </c>
      <c r="C162" s="29">
        <f t="shared" si="6"/>
        <v>6.8701999999999988</v>
      </c>
      <c r="D162">
        <f t="shared" si="7"/>
        <v>1.8499574663055238</v>
      </c>
      <c r="E162" s="41">
        <f t="shared" si="8"/>
        <v>0.40294104656434515</v>
      </c>
      <c r="F162" s="4"/>
      <c r="G162" s="4"/>
      <c r="H162" s="28"/>
    </row>
    <row r="163" spans="1:8" x14ac:dyDescent="0.3">
      <c r="A163" t="s">
        <v>213</v>
      </c>
      <c r="B163">
        <v>6.95</v>
      </c>
      <c r="C163" s="29">
        <f t="shared" si="6"/>
        <v>6.9410000000000007</v>
      </c>
      <c r="D163">
        <f t="shared" si="7"/>
        <v>1.898620305245295</v>
      </c>
      <c r="E163" s="41">
        <f t="shared" si="8"/>
        <v>0.37536972844122596</v>
      </c>
      <c r="F163" s="4"/>
      <c r="G163" s="4"/>
      <c r="H163" s="28"/>
    </row>
    <row r="164" spans="1:8" x14ac:dyDescent="0.3">
      <c r="A164" t="s">
        <v>214</v>
      </c>
      <c r="B164">
        <v>6.74</v>
      </c>
      <c r="C164" s="29">
        <f t="shared" si="6"/>
        <v>6.6932</v>
      </c>
      <c r="D164">
        <f t="shared" si="7"/>
        <v>1.7283003689560976</v>
      </c>
      <c r="E164" s="41">
        <f t="shared" si="8"/>
        <v>0.4748817700721083</v>
      </c>
      <c r="F164" s="4"/>
      <c r="G164" s="4"/>
      <c r="H164" s="28"/>
    </row>
    <row r="165" spans="1:8" x14ac:dyDescent="0.3">
      <c r="A165" t="s">
        <v>215</v>
      </c>
      <c r="B165">
        <v>6.73</v>
      </c>
      <c r="C165" s="29">
        <f t="shared" si="6"/>
        <v>6.6814</v>
      </c>
      <c r="D165">
        <f t="shared" si="7"/>
        <v>1.7201898957994697</v>
      </c>
      <c r="E165" s="41">
        <f t="shared" si="8"/>
        <v>0.47978177470743699</v>
      </c>
      <c r="F165" s="4"/>
      <c r="G165" s="4"/>
      <c r="H165" s="28"/>
    </row>
    <row r="166" spans="1:8" x14ac:dyDescent="0.3">
      <c r="A166" t="s">
        <v>216</v>
      </c>
      <c r="B166">
        <v>6.8</v>
      </c>
      <c r="C166" s="29">
        <f t="shared" ref="C166:C229" si="9">1.18*B166-1.26</f>
        <v>6.7639999999999993</v>
      </c>
      <c r="D166">
        <f t="shared" ref="D166:D229" si="10">B166*$B$30+$B$31</f>
        <v>1.7769632078958679</v>
      </c>
      <c r="E166" s="41">
        <f t="shared" ref="E166:E229" si="11">IF((10^D166)*$C$8*86400/$C$7^2/(10^C166)^2&lt;700, 1-EXP((10^D166)*$C$8*86400/$C$7^2/(10^C166)^2)*ERFC((10^D166) ^ 0.5*($C$8*86400)^ 0.5/$C$7/(10^C166)), 1-1/((10^D166)*$C$8*86400/$C$7^2/(10^C166)^2*3.14)^0.5)</f>
        <v>0.44569832980791901</v>
      </c>
      <c r="F166" s="4"/>
      <c r="G166" s="4"/>
      <c r="H166" s="28"/>
    </row>
    <row r="167" spans="1:8" x14ac:dyDescent="0.3">
      <c r="A167" t="s">
        <v>217</v>
      </c>
      <c r="B167">
        <v>6.58</v>
      </c>
      <c r="C167" s="29">
        <f t="shared" si="9"/>
        <v>6.5043999999999995</v>
      </c>
      <c r="D167">
        <f t="shared" si="10"/>
        <v>1.5985327984500417</v>
      </c>
      <c r="E167" s="41">
        <f t="shared" si="11"/>
        <v>0.55365822352189609</v>
      </c>
      <c r="F167" s="4"/>
      <c r="G167" s="4"/>
      <c r="H167" s="28"/>
    </row>
    <row r="168" spans="1:8" x14ac:dyDescent="0.3">
      <c r="A168" t="s">
        <v>218</v>
      </c>
      <c r="B168">
        <v>6.58</v>
      </c>
      <c r="C168" s="29">
        <f t="shared" si="9"/>
        <v>6.5043999999999995</v>
      </c>
      <c r="D168">
        <f t="shared" si="10"/>
        <v>1.5985327984500417</v>
      </c>
      <c r="E168" s="41">
        <f t="shared" si="11"/>
        <v>0.55365822352189609</v>
      </c>
      <c r="F168" s="4"/>
      <c r="G168" s="4"/>
      <c r="H168" s="28"/>
    </row>
    <row r="169" spans="1:8" x14ac:dyDescent="0.3">
      <c r="A169" t="s">
        <v>219</v>
      </c>
      <c r="B169">
        <v>6.86</v>
      </c>
      <c r="C169" s="29">
        <f t="shared" si="9"/>
        <v>6.8347999999999995</v>
      </c>
      <c r="D169">
        <f t="shared" si="10"/>
        <v>1.8256260468356391</v>
      </c>
      <c r="E169" s="41">
        <f t="shared" si="11"/>
        <v>0.41702728159252278</v>
      </c>
      <c r="F169" s="4"/>
      <c r="G169" s="4"/>
      <c r="H169" s="28"/>
    </row>
    <row r="170" spans="1:8" x14ac:dyDescent="0.3">
      <c r="A170" t="s">
        <v>220</v>
      </c>
      <c r="B170">
        <v>6.55</v>
      </c>
      <c r="C170" s="29">
        <f t="shared" si="9"/>
        <v>6.4689999999999994</v>
      </c>
      <c r="D170">
        <f t="shared" si="10"/>
        <v>1.5742013789801561</v>
      </c>
      <c r="E170" s="41">
        <f t="shared" si="11"/>
        <v>0.56834450185575247</v>
      </c>
      <c r="F170" s="4"/>
      <c r="G170" s="4"/>
      <c r="H170" s="28"/>
    </row>
    <row r="171" spans="1:8" x14ac:dyDescent="0.3">
      <c r="A171" t="s">
        <v>221</v>
      </c>
      <c r="B171">
        <v>6.64</v>
      </c>
      <c r="C171" s="29">
        <f t="shared" si="9"/>
        <v>6.5751999999999997</v>
      </c>
      <c r="D171">
        <f t="shared" si="10"/>
        <v>1.647195637389812</v>
      </c>
      <c r="E171" s="41">
        <f t="shared" si="11"/>
        <v>0.52411371158877584</v>
      </c>
      <c r="F171" s="4"/>
      <c r="G171" s="4"/>
      <c r="H171" s="28"/>
    </row>
    <row r="172" spans="1:8" x14ac:dyDescent="0.3">
      <c r="A172" t="s">
        <v>222</v>
      </c>
      <c r="B172">
        <v>6.22</v>
      </c>
      <c r="C172" s="29">
        <f t="shared" si="9"/>
        <v>6.0795999999999992</v>
      </c>
      <c r="D172">
        <f t="shared" si="10"/>
        <v>1.3065557648114163</v>
      </c>
      <c r="E172" s="41">
        <f t="shared" si="11"/>
        <v>0.71822168249435059</v>
      </c>
      <c r="F172" s="4"/>
      <c r="G172" s="4"/>
      <c r="H172" s="28"/>
    </row>
    <row r="173" spans="1:8" x14ac:dyDescent="0.3">
      <c r="A173" t="s">
        <v>223</v>
      </c>
      <c r="B173">
        <v>6.83</v>
      </c>
      <c r="C173" s="29">
        <f t="shared" si="9"/>
        <v>6.7994000000000003</v>
      </c>
      <c r="D173">
        <f t="shared" si="10"/>
        <v>1.8012946273657535</v>
      </c>
      <c r="E173" s="41">
        <f t="shared" si="11"/>
        <v>0.43128701398576197</v>
      </c>
      <c r="F173" s="4"/>
      <c r="G173" s="4"/>
      <c r="H173" s="28"/>
    </row>
    <row r="174" spans="1:8" x14ac:dyDescent="0.3">
      <c r="A174" t="s">
        <v>224</v>
      </c>
      <c r="B174">
        <v>6.83</v>
      </c>
      <c r="C174" s="29">
        <f t="shared" si="9"/>
        <v>6.7994000000000003</v>
      </c>
      <c r="D174">
        <f t="shared" si="10"/>
        <v>1.8012946273657535</v>
      </c>
      <c r="E174" s="41">
        <f t="shared" si="11"/>
        <v>0.43128701398576197</v>
      </c>
      <c r="F174" s="4"/>
      <c r="G174" s="4"/>
      <c r="H174" s="28"/>
    </row>
    <row r="175" spans="1:8" x14ac:dyDescent="0.3">
      <c r="A175" t="s">
        <v>225</v>
      </c>
      <c r="B175">
        <v>6.67</v>
      </c>
      <c r="C175" s="29">
        <f t="shared" si="9"/>
        <v>6.6105999999999998</v>
      </c>
      <c r="D175">
        <f t="shared" si="10"/>
        <v>1.6715270568596976</v>
      </c>
      <c r="E175" s="41">
        <f t="shared" si="11"/>
        <v>0.50931094294370494</v>
      </c>
      <c r="F175" s="4"/>
      <c r="G175" s="4"/>
      <c r="H175" s="28"/>
    </row>
    <row r="176" spans="1:8" x14ac:dyDescent="0.3">
      <c r="A176" t="s">
        <v>226</v>
      </c>
      <c r="B176">
        <v>6.67</v>
      </c>
      <c r="C176" s="29">
        <f t="shared" si="9"/>
        <v>6.6105999999999998</v>
      </c>
      <c r="D176">
        <f t="shared" si="10"/>
        <v>1.6715270568596976</v>
      </c>
      <c r="E176" s="41">
        <f t="shared" si="11"/>
        <v>0.50931094294370494</v>
      </c>
      <c r="F176" s="4"/>
      <c r="G176" s="4"/>
      <c r="H176" s="28"/>
    </row>
    <row r="177" spans="1:8" x14ac:dyDescent="0.3">
      <c r="A177" t="s">
        <v>227</v>
      </c>
      <c r="B177">
        <v>6.82</v>
      </c>
      <c r="C177" s="29">
        <f t="shared" si="9"/>
        <v>6.7875999999999994</v>
      </c>
      <c r="D177">
        <f t="shared" si="10"/>
        <v>1.7931841542091256</v>
      </c>
      <c r="E177" s="41">
        <f t="shared" si="11"/>
        <v>0.43607506349196545</v>
      </c>
      <c r="F177" s="4"/>
      <c r="G177" s="4"/>
      <c r="H177" s="28"/>
    </row>
    <row r="178" spans="1:8" x14ac:dyDescent="0.3">
      <c r="A178" t="s">
        <v>228</v>
      </c>
      <c r="B178">
        <v>6.51</v>
      </c>
      <c r="C178" s="29">
        <f t="shared" si="9"/>
        <v>6.4217999999999993</v>
      </c>
      <c r="D178">
        <f t="shared" si="10"/>
        <v>1.5417594863536426</v>
      </c>
      <c r="E178" s="41">
        <f t="shared" si="11"/>
        <v>0.58777518580314037</v>
      </c>
      <c r="F178" s="4"/>
      <c r="G178" s="4"/>
      <c r="H178" s="28"/>
    </row>
    <row r="179" spans="1:8" x14ac:dyDescent="0.3">
      <c r="A179" t="s">
        <v>229</v>
      </c>
      <c r="B179">
        <v>6.6</v>
      </c>
      <c r="C179" s="29">
        <f t="shared" si="9"/>
        <v>6.5279999999999996</v>
      </c>
      <c r="D179">
        <f t="shared" si="10"/>
        <v>1.6147537447632985</v>
      </c>
      <c r="E179" s="41">
        <f t="shared" si="11"/>
        <v>0.54382868281263241</v>
      </c>
      <c r="F179" s="4"/>
      <c r="G179" s="4"/>
      <c r="H179" s="28"/>
    </row>
    <row r="180" spans="1:8" x14ac:dyDescent="0.3">
      <c r="A180" t="s">
        <v>230</v>
      </c>
      <c r="B180">
        <v>6.67</v>
      </c>
      <c r="C180" s="29">
        <f t="shared" si="9"/>
        <v>6.6105999999999998</v>
      </c>
      <c r="D180">
        <f t="shared" si="10"/>
        <v>1.6715270568596976</v>
      </c>
      <c r="E180" s="41">
        <f t="shared" si="11"/>
        <v>0.50931094294370494</v>
      </c>
      <c r="F180" s="4"/>
      <c r="G180" s="4"/>
      <c r="H180" s="28"/>
    </row>
    <row r="181" spans="1:8" x14ac:dyDescent="0.3">
      <c r="A181" t="s">
        <v>231</v>
      </c>
      <c r="B181">
        <v>6.25</v>
      </c>
      <c r="C181" s="29">
        <f t="shared" si="9"/>
        <v>6.1150000000000002</v>
      </c>
      <c r="D181">
        <f t="shared" si="10"/>
        <v>1.3308871842813019</v>
      </c>
      <c r="E181" s="41">
        <f t="shared" si="11"/>
        <v>0.70588341470849203</v>
      </c>
      <c r="F181" s="4"/>
      <c r="G181" s="4"/>
      <c r="H181" s="28"/>
    </row>
    <row r="182" spans="1:8" x14ac:dyDescent="0.3">
      <c r="A182" t="s">
        <v>232</v>
      </c>
      <c r="B182">
        <v>6.89</v>
      </c>
      <c r="C182" s="29">
        <f t="shared" si="9"/>
        <v>6.8701999999999988</v>
      </c>
      <c r="D182">
        <f t="shared" si="10"/>
        <v>1.8499574663055238</v>
      </c>
      <c r="E182" s="41">
        <f t="shared" si="11"/>
        <v>0.40294104656434515</v>
      </c>
      <c r="F182" s="4"/>
      <c r="G182" s="4"/>
      <c r="H182" s="28"/>
    </row>
    <row r="183" spans="1:8" x14ac:dyDescent="0.3">
      <c r="A183" t="s">
        <v>233</v>
      </c>
      <c r="B183">
        <v>6.64</v>
      </c>
      <c r="C183" s="29">
        <f t="shared" si="9"/>
        <v>6.5751999999999997</v>
      </c>
      <c r="D183">
        <f t="shared" si="10"/>
        <v>1.647195637389812</v>
      </c>
      <c r="E183" s="41">
        <f t="shared" si="11"/>
        <v>0.52411371158877584</v>
      </c>
      <c r="F183" s="4"/>
      <c r="G183" s="4"/>
      <c r="H183" s="28"/>
    </row>
    <row r="184" spans="1:8" x14ac:dyDescent="0.3">
      <c r="A184" t="s">
        <v>234</v>
      </c>
      <c r="B184">
        <v>6.73</v>
      </c>
      <c r="C184" s="29">
        <f t="shared" si="9"/>
        <v>6.6814</v>
      </c>
      <c r="D184">
        <f t="shared" si="10"/>
        <v>1.7201898957994697</v>
      </c>
      <c r="E184" s="41">
        <f t="shared" si="11"/>
        <v>0.47978177470743699</v>
      </c>
      <c r="F184" s="4"/>
      <c r="G184" s="4"/>
      <c r="H184" s="28"/>
    </row>
    <row r="185" spans="1:8" x14ac:dyDescent="0.3">
      <c r="A185" t="s">
        <v>235</v>
      </c>
      <c r="B185">
        <v>6.67</v>
      </c>
      <c r="C185" s="29">
        <f t="shared" si="9"/>
        <v>6.6105999999999998</v>
      </c>
      <c r="D185">
        <f t="shared" si="10"/>
        <v>1.6715270568596976</v>
      </c>
      <c r="E185" s="41">
        <f t="shared" si="11"/>
        <v>0.50931094294370494</v>
      </c>
      <c r="F185" s="4"/>
      <c r="G185" s="4"/>
      <c r="H185" s="28"/>
    </row>
    <row r="186" spans="1:8" x14ac:dyDescent="0.3">
      <c r="A186" t="s">
        <v>236</v>
      </c>
      <c r="B186">
        <v>6.32</v>
      </c>
      <c r="C186" s="29">
        <f t="shared" si="9"/>
        <v>6.1976000000000004</v>
      </c>
      <c r="D186">
        <f t="shared" si="10"/>
        <v>1.3876604963777019</v>
      </c>
      <c r="E186" s="41">
        <f t="shared" si="11"/>
        <v>0.67590698364806956</v>
      </c>
      <c r="F186" s="4"/>
      <c r="G186" s="4"/>
      <c r="H186" s="28"/>
    </row>
    <row r="187" spans="1:8" x14ac:dyDescent="0.3">
      <c r="A187" t="s">
        <v>237</v>
      </c>
      <c r="B187">
        <v>6.64</v>
      </c>
      <c r="C187" s="29">
        <f t="shared" si="9"/>
        <v>6.5751999999999997</v>
      </c>
      <c r="D187">
        <f t="shared" si="10"/>
        <v>1.647195637389812</v>
      </c>
      <c r="E187" s="41">
        <f t="shared" si="11"/>
        <v>0.52411371158877584</v>
      </c>
      <c r="F187" s="4"/>
      <c r="G187" s="4"/>
      <c r="H187" s="28"/>
    </row>
    <row r="188" spans="1:8" x14ac:dyDescent="0.3">
      <c r="A188" t="s">
        <v>238</v>
      </c>
      <c r="B188">
        <v>6.22</v>
      </c>
      <c r="C188" s="29">
        <f t="shared" si="9"/>
        <v>6.0795999999999992</v>
      </c>
      <c r="D188">
        <f t="shared" si="10"/>
        <v>1.3065557648114163</v>
      </c>
      <c r="E188" s="41">
        <f t="shared" si="11"/>
        <v>0.71822168249435059</v>
      </c>
      <c r="F188" s="4"/>
      <c r="G188" s="4"/>
      <c r="H188" s="28"/>
    </row>
    <row r="189" spans="1:8" x14ac:dyDescent="0.3">
      <c r="A189" t="s">
        <v>239</v>
      </c>
      <c r="B189">
        <v>6.92</v>
      </c>
      <c r="C189" s="29">
        <f t="shared" si="9"/>
        <v>6.9055999999999997</v>
      </c>
      <c r="D189">
        <f t="shared" si="10"/>
        <v>1.8742888857754094</v>
      </c>
      <c r="E189" s="41">
        <f t="shared" si="11"/>
        <v>0.38904883987372973</v>
      </c>
      <c r="F189" s="4"/>
      <c r="G189" s="4"/>
      <c r="H189" s="28"/>
    </row>
    <row r="190" spans="1:8" x14ac:dyDescent="0.3">
      <c r="A190" t="s">
        <v>240</v>
      </c>
      <c r="B190">
        <v>6.76</v>
      </c>
      <c r="C190" s="29">
        <f t="shared" si="9"/>
        <v>6.7167999999999992</v>
      </c>
      <c r="D190">
        <f t="shared" si="10"/>
        <v>1.7445213152693544</v>
      </c>
      <c r="E190" s="41">
        <f t="shared" si="11"/>
        <v>0.46510895343393754</v>
      </c>
      <c r="F190" s="4"/>
      <c r="G190" s="4"/>
      <c r="H190" s="28"/>
    </row>
    <row r="191" spans="1:8" x14ac:dyDescent="0.3">
      <c r="A191" t="s">
        <v>241</v>
      </c>
      <c r="B191">
        <v>6.41</v>
      </c>
      <c r="C191" s="29">
        <f t="shared" si="9"/>
        <v>6.3037999999999998</v>
      </c>
      <c r="D191">
        <f t="shared" si="10"/>
        <v>1.4606547547873578</v>
      </c>
      <c r="E191" s="41">
        <f t="shared" si="11"/>
        <v>0.63520743025101667</v>
      </c>
      <c r="F191" s="4"/>
      <c r="G191" s="4"/>
      <c r="H191" s="28"/>
    </row>
    <row r="192" spans="1:8" x14ac:dyDescent="0.3">
      <c r="A192" t="s">
        <v>242</v>
      </c>
      <c r="B192">
        <v>7.18</v>
      </c>
      <c r="C192" s="29">
        <f t="shared" si="9"/>
        <v>7.2123999999999988</v>
      </c>
      <c r="D192">
        <f t="shared" si="10"/>
        <v>2.0851611878477501</v>
      </c>
      <c r="E192" s="41">
        <f t="shared" si="11"/>
        <v>0.27917227106853093</v>
      </c>
      <c r="F192" s="4"/>
      <c r="G192" s="4"/>
      <c r="H192" s="28"/>
    </row>
    <row r="193" spans="1:8" x14ac:dyDescent="0.3">
      <c r="A193" t="s">
        <v>243</v>
      </c>
      <c r="B193">
        <v>7.18</v>
      </c>
      <c r="C193" s="29">
        <f t="shared" si="9"/>
        <v>7.2123999999999988</v>
      </c>
      <c r="D193">
        <f t="shared" si="10"/>
        <v>2.0851611878477501</v>
      </c>
      <c r="E193" s="41">
        <f t="shared" si="11"/>
        <v>0.27917227106853093</v>
      </c>
      <c r="F193" s="4"/>
      <c r="G193" s="4"/>
      <c r="H193" s="28"/>
    </row>
    <row r="194" spans="1:8" x14ac:dyDescent="0.3">
      <c r="A194" t="s">
        <v>244</v>
      </c>
      <c r="B194">
        <v>7.02</v>
      </c>
      <c r="C194" s="29">
        <f t="shared" si="9"/>
        <v>7.0236000000000001</v>
      </c>
      <c r="D194">
        <f t="shared" si="10"/>
        <v>1.9553936173416941</v>
      </c>
      <c r="E194" s="41">
        <f t="shared" si="11"/>
        <v>0.34437610637922134</v>
      </c>
      <c r="F194" s="4"/>
      <c r="G194" s="4"/>
      <c r="H194" s="28"/>
    </row>
    <row r="195" spans="1:8" x14ac:dyDescent="0.3">
      <c r="A195" t="s">
        <v>245</v>
      </c>
      <c r="B195">
        <v>7.24</v>
      </c>
      <c r="C195" s="29">
        <f t="shared" si="9"/>
        <v>7.2832000000000008</v>
      </c>
      <c r="D195">
        <f t="shared" si="10"/>
        <v>2.1338240267875213</v>
      </c>
      <c r="E195" s="41">
        <f t="shared" si="11"/>
        <v>0.25695748404534902</v>
      </c>
      <c r="F195" s="4"/>
      <c r="G195" s="4"/>
      <c r="H195" s="28"/>
    </row>
    <row r="196" spans="1:8" x14ac:dyDescent="0.3">
      <c r="A196" t="s">
        <v>246</v>
      </c>
      <c r="B196">
        <v>6.93</v>
      </c>
      <c r="C196" s="29">
        <f t="shared" si="9"/>
        <v>6.9173999999999989</v>
      </c>
      <c r="D196">
        <f t="shared" si="10"/>
        <v>1.8823993589320382</v>
      </c>
      <c r="E196" s="41">
        <f t="shared" si="11"/>
        <v>0.38446456068724144</v>
      </c>
      <c r="F196" s="4"/>
      <c r="G196" s="4"/>
      <c r="H196" s="28"/>
    </row>
    <row r="197" spans="1:8" x14ac:dyDescent="0.3">
      <c r="A197" t="s">
        <v>247</v>
      </c>
      <c r="B197">
        <v>7.08</v>
      </c>
      <c r="C197" s="29">
        <f t="shared" si="9"/>
        <v>7.0944000000000003</v>
      </c>
      <c r="D197">
        <f t="shared" si="10"/>
        <v>2.0040564562814653</v>
      </c>
      <c r="E197" s="41">
        <f t="shared" si="11"/>
        <v>0.31895191402468959</v>
      </c>
      <c r="F197" s="4"/>
      <c r="G197" s="4"/>
      <c r="H197" s="28"/>
    </row>
    <row r="198" spans="1:8" x14ac:dyDescent="0.3">
      <c r="A198" t="s">
        <v>248</v>
      </c>
      <c r="B198">
        <v>7.24</v>
      </c>
      <c r="C198" s="29">
        <f t="shared" si="9"/>
        <v>7.2832000000000008</v>
      </c>
      <c r="D198">
        <f t="shared" si="10"/>
        <v>2.1338240267875213</v>
      </c>
      <c r="E198" s="41">
        <f t="shared" si="11"/>
        <v>0.25695748404534902</v>
      </c>
      <c r="F198" s="4"/>
      <c r="G198" s="4"/>
      <c r="H198" s="28"/>
    </row>
    <row r="199" spans="1:8" x14ac:dyDescent="0.3">
      <c r="A199" t="s">
        <v>249</v>
      </c>
      <c r="B199">
        <v>6.99</v>
      </c>
      <c r="C199" s="29">
        <f t="shared" si="9"/>
        <v>6.9882000000000009</v>
      </c>
      <c r="D199">
        <f t="shared" si="10"/>
        <v>1.9310621978718094</v>
      </c>
      <c r="E199" s="41">
        <f t="shared" si="11"/>
        <v>0.35749248882391471</v>
      </c>
      <c r="F199" s="4"/>
      <c r="G199" s="4"/>
      <c r="H199" s="28"/>
    </row>
    <row r="200" spans="1:8" x14ac:dyDescent="0.3">
      <c r="A200" t="s">
        <v>250</v>
      </c>
      <c r="B200">
        <v>7.02</v>
      </c>
      <c r="C200" s="29">
        <f t="shared" si="9"/>
        <v>7.0236000000000001</v>
      </c>
      <c r="D200">
        <f t="shared" si="10"/>
        <v>1.9553936173416941</v>
      </c>
      <c r="E200" s="41">
        <f t="shared" si="11"/>
        <v>0.34437610637922134</v>
      </c>
      <c r="F200" s="4"/>
      <c r="G200" s="4"/>
      <c r="H200" s="28"/>
    </row>
    <row r="201" spans="1:8" x14ac:dyDescent="0.3">
      <c r="A201" t="s">
        <v>251</v>
      </c>
      <c r="B201">
        <v>7.05</v>
      </c>
      <c r="C201" s="29">
        <f t="shared" si="9"/>
        <v>7.0589999999999993</v>
      </c>
      <c r="D201">
        <f t="shared" si="10"/>
        <v>1.9797250368115797</v>
      </c>
      <c r="E201" s="41">
        <f t="shared" si="11"/>
        <v>0.3315251617561441</v>
      </c>
      <c r="F201" s="4"/>
      <c r="G201" s="4"/>
      <c r="H201" s="28"/>
    </row>
    <row r="202" spans="1:8" x14ac:dyDescent="0.3">
      <c r="A202" t="s">
        <v>252</v>
      </c>
      <c r="B202">
        <v>6.93</v>
      </c>
      <c r="C202" s="29">
        <f t="shared" si="9"/>
        <v>6.9173999999999989</v>
      </c>
      <c r="D202">
        <f t="shared" si="10"/>
        <v>1.8823993589320382</v>
      </c>
      <c r="E202" s="41">
        <f t="shared" si="11"/>
        <v>0.38446456068724144</v>
      </c>
      <c r="F202" s="4"/>
      <c r="G202" s="4"/>
      <c r="H202" s="28"/>
    </row>
    <row r="203" spans="1:8" x14ac:dyDescent="0.3">
      <c r="A203" t="s">
        <v>253</v>
      </c>
      <c r="B203">
        <v>7.27</v>
      </c>
      <c r="C203" s="29">
        <f t="shared" si="9"/>
        <v>7.3186</v>
      </c>
      <c r="D203">
        <f t="shared" si="10"/>
        <v>2.158155446257406</v>
      </c>
      <c r="E203" s="41">
        <f t="shared" si="11"/>
        <v>0.2463291058925815</v>
      </c>
      <c r="F203" s="4"/>
      <c r="G203" s="4"/>
      <c r="H203" s="28"/>
    </row>
    <row r="204" spans="1:8" x14ac:dyDescent="0.3">
      <c r="A204" t="s">
        <v>254</v>
      </c>
      <c r="B204">
        <v>7.11</v>
      </c>
      <c r="C204" s="29">
        <f t="shared" si="9"/>
        <v>7.1297999999999995</v>
      </c>
      <c r="D204">
        <f t="shared" si="10"/>
        <v>2.0283878757513509</v>
      </c>
      <c r="E204" s="41">
        <f t="shared" si="11"/>
        <v>0.3066670430386903</v>
      </c>
      <c r="F204" s="4"/>
      <c r="G204" s="4"/>
      <c r="H204" s="28"/>
    </row>
    <row r="205" spans="1:8" x14ac:dyDescent="0.3">
      <c r="A205" t="s">
        <v>255</v>
      </c>
      <c r="B205">
        <v>7.42</v>
      </c>
      <c r="C205" s="29">
        <f t="shared" si="9"/>
        <v>7.4955999999999996</v>
      </c>
      <c r="D205">
        <f t="shared" si="10"/>
        <v>2.2798125436068331</v>
      </c>
      <c r="E205" s="41">
        <f t="shared" si="11"/>
        <v>0.19801583566952907</v>
      </c>
      <c r="F205" s="4"/>
      <c r="G205" s="4"/>
      <c r="H205" s="28"/>
    </row>
    <row r="206" spans="1:8" x14ac:dyDescent="0.3">
      <c r="A206" t="s">
        <v>256</v>
      </c>
      <c r="B206">
        <v>7.27</v>
      </c>
      <c r="C206" s="29">
        <f t="shared" si="9"/>
        <v>7.3186</v>
      </c>
      <c r="D206">
        <f t="shared" si="10"/>
        <v>2.158155446257406</v>
      </c>
      <c r="E206" s="41">
        <f t="shared" si="11"/>
        <v>0.2463291058925815</v>
      </c>
      <c r="F206" s="4"/>
      <c r="G206" s="4"/>
      <c r="H206" s="28"/>
    </row>
    <row r="207" spans="1:8" x14ac:dyDescent="0.3">
      <c r="A207" t="s">
        <v>257</v>
      </c>
      <c r="B207">
        <v>7.11</v>
      </c>
      <c r="C207" s="29">
        <f t="shared" si="9"/>
        <v>7.1297999999999995</v>
      </c>
      <c r="D207">
        <f t="shared" si="10"/>
        <v>2.0283878757513509</v>
      </c>
      <c r="E207" s="41">
        <f t="shared" si="11"/>
        <v>0.3066670430386903</v>
      </c>
      <c r="F207" s="4"/>
      <c r="G207" s="4"/>
      <c r="H207" s="28"/>
    </row>
    <row r="208" spans="1:8" x14ac:dyDescent="0.3">
      <c r="A208" t="s">
        <v>258</v>
      </c>
      <c r="B208">
        <v>7.33</v>
      </c>
      <c r="C208" s="29">
        <f t="shared" si="9"/>
        <v>7.3894000000000002</v>
      </c>
      <c r="D208">
        <f t="shared" si="10"/>
        <v>2.2068182851971772</v>
      </c>
      <c r="E208" s="41">
        <f t="shared" si="11"/>
        <v>0.22603932863074128</v>
      </c>
      <c r="F208" s="4"/>
      <c r="G208" s="4"/>
      <c r="H208" s="28"/>
    </row>
    <row r="209" spans="1:8" x14ac:dyDescent="0.3">
      <c r="A209" t="s">
        <v>259</v>
      </c>
      <c r="B209">
        <v>7.02</v>
      </c>
      <c r="C209" s="29">
        <f t="shared" si="9"/>
        <v>7.0236000000000001</v>
      </c>
      <c r="D209">
        <f t="shared" si="10"/>
        <v>1.9553936173416941</v>
      </c>
      <c r="E209" s="41">
        <f t="shared" si="11"/>
        <v>0.34437610637922134</v>
      </c>
      <c r="F209" s="4"/>
      <c r="G209" s="4"/>
      <c r="H209" s="28"/>
    </row>
    <row r="210" spans="1:8" x14ac:dyDescent="0.3">
      <c r="A210" t="s">
        <v>260</v>
      </c>
      <c r="B210">
        <v>7.11</v>
      </c>
      <c r="C210" s="29">
        <f t="shared" si="9"/>
        <v>7.1297999999999995</v>
      </c>
      <c r="D210">
        <f t="shared" si="10"/>
        <v>2.0283878757513509</v>
      </c>
      <c r="E210" s="41">
        <f t="shared" si="11"/>
        <v>0.3066670430386903</v>
      </c>
      <c r="F210" s="4"/>
      <c r="G210" s="4"/>
      <c r="H210" s="28"/>
    </row>
    <row r="211" spans="1:8" x14ac:dyDescent="0.3">
      <c r="A211" t="s">
        <v>261</v>
      </c>
      <c r="B211">
        <v>7.17</v>
      </c>
      <c r="C211" s="29">
        <f t="shared" si="9"/>
        <v>7.2005999999999997</v>
      </c>
      <c r="D211">
        <f t="shared" si="10"/>
        <v>2.0770507146911212</v>
      </c>
      <c r="E211" s="41">
        <f t="shared" si="11"/>
        <v>0.28299743914174813</v>
      </c>
      <c r="F211" s="4"/>
      <c r="G211" s="4"/>
      <c r="H211" s="28"/>
    </row>
    <row r="212" spans="1:8" x14ac:dyDescent="0.3">
      <c r="A212" t="s">
        <v>262</v>
      </c>
      <c r="B212">
        <v>6.76</v>
      </c>
      <c r="C212" s="29">
        <f t="shared" si="9"/>
        <v>6.7167999999999992</v>
      </c>
      <c r="D212">
        <f t="shared" si="10"/>
        <v>1.7445213152693544</v>
      </c>
      <c r="E212" s="41">
        <f t="shared" si="11"/>
        <v>0.46510895343393754</v>
      </c>
      <c r="F212" s="4"/>
      <c r="G212" s="4"/>
      <c r="H212" s="28"/>
    </row>
    <row r="213" spans="1:8" x14ac:dyDescent="0.3">
      <c r="A213" t="s">
        <v>263</v>
      </c>
      <c r="B213">
        <v>7.08</v>
      </c>
      <c r="C213" s="29">
        <f t="shared" si="9"/>
        <v>7.0944000000000003</v>
      </c>
      <c r="D213">
        <f t="shared" si="10"/>
        <v>2.0040564562814653</v>
      </c>
      <c r="E213" s="41">
        <f t="shared" si="11"/>
        <v>0.31895191402468959</v>
      </c>
      <c r="F213" s="4"/>
      <c r="G213" s="4"/>
      <c r="H213" s="28"/>
    </row>
    <row r="214" spans="1:8" x14ac:dyDescent="0.3">
      <c r="A214" t="s">
        <v>264</v>
      </c>
      <c r="B214">
        <v>7.14</v>
      </c>
      <c r="C214" s="29">
        <f t="shared" si="9"/>
        <v>7.1651999999999987</v>
      </c>
      <c r="D214">
        <f t="shared" si="10"/>
        <v>2.0527192952212356</v>
      </c>
      <c r="E214" s="41">
        <f t="shared" si="11"/>
        <v>0.29467967815805418</v>
      </c>
      <c r="F214" s="4"/>
      <c r="G214" s="4"/>
      <c r="H214" s="28"/>
    </row>
    <row r="215" spans="1:8" x14ac:dyDescent="0.3">
      <c r="A215" t="s">
        <v>265</v>
      </c>
      <c r="B215">
        <v>6.73</v>
      </c>
      <c r="C215" s="29">
        <f t="shared" si="9"/>
        <v>6.6814</v>
      </c>
      <c r="D215">
        <f t="shared" si="10"/>
        <v>1.7201898957994697</v>
      </c>
      <c r="E215" s="41">
        <f t="shared" si="11"/>
        <v>0.47978177470743699</v>
      </c>
      <c r="F215" s="4"/>
      <c r="G215" s="4"/>
      <c r="H215" s="28"/>
    </row>
    <row r="216" spans="1:8" x14ac:dyDescent="0.3">
      <c r="A216" t="s">
        <v>266</v>
      </c>
      <c r="B216">
        <v>7.36</v>
      </c>
      <c r="C216" s="29">
        <f t="shared" si="9"/>
        <v>7.4247999999999994</v>
      </c>
      <c r="D216">
        <f t="shared" si="10"/>
        <v>2.2311497046670627</v>
      </c>
      <c r="E216" s="41">
        <f t="shared" si="11"/>
        <v>0.21637809896986104</v>
      </c>
      <c r="F216" s="4"/>
      <c r="G216" s="4"/>
      <c r="H216" s="28"/>
    </row>
    <row r="217" spans="1:8" x14ac:dyDescent="0.3">
      <c r="A217" t="s">
        <v>267</v>
      </c>
      <c r="B217">
        <v>7.11</v>
      </c>
      <c r="C217" s="29">
        <f t="shared" si="9"/>
        <v>7.1297999999999995</v>
      </c>
      <c r="D217">
        <f t="shared" si="10"/>
        <v>2.0283878757513509</v>
      </c>
      <c r="E217" s="41">
        <f t="shared" si="11"/>
        <v>0.3066670430386903</v>
      </c>
      <c r="F217" s="4"/>
      <c r="G217" s="4"/>
      <c r="H217" s="28"/>
    </row>
    <row r="218" spans="1:8" x14ac:dyDescent="0.3">
      <c r="A218" t="s">
        <v>268</v>
      </c>
      <c r="B218">
        <v>7.2</v>
      </c>
      <c r="C218" s="29">
        <f t="shared" si="9"/>
        <v>7.2360000000000007</v>
      </c>
      <c r="D218">
        <f t="shared" si="10"/>
        <v>2.1013821341610068</v>
      </c>
      <c r="E218" s="41">
        <f t="shared" si="11"/>
        <v>0.27162648754895868</v>
      </c>
      <c r="F218" s="4"/>
      <c r="G218" s="4"/>
      <c r="H218" s="28"/>
    </row>
    <row r="219" spans="1:8" x14ac:dyDescent="0.3">
      <c r="A219" t="s">
        <v>269</v>
      </c>
      <c r="B219">
        <v>7.2</v>
      </c>
      <c r="C219" s="29">
        <f t="shared" si="9"/>
        <v>7.2360000000000007</v>
      </c>
      <c r="D219">
        <f t="shared" si="10"/>
        <v>2.1013821341610068</v>
      </c>
      <c r="E219" s="41">
        <f t="shared" si="11"/>
        <v>0.27162648754895868</v>
      </c>
      <c r="F219" s="4"/>
      <c r="G219" s="4"/>
      <c r="H219" s="28"/>
    </row>
    <row r="220" spans="1:8" x14ac:dyDescent="0.3">
      <c r="A220" t="s">
        <v>270</v>
      </c>
      <c r="B220">
        <v>6.85</v>
      </c>
      <c r="C220" s="29">
        <f t="shared" si="9"/>
        <v>6.8229999999999986</v>
      </c>
      <c r="D220">
        <f t="shared" si="10"/>
        <v>1.8175155736790103</v>
      </c>
      <c r="E220" s="41">
        <f t="shared" si="11"/>
        <v>0.42176230283927252</v>
      </c>
      <c r="F220" s="4"/>
      <c r="G220" s="4"/>
      <c r="H220" s="28"/>
    </row>
    <row r="221" spans="1:8" x14ac:dyDescent="0.3">
      <c r="A221" t="s">
        <v>271</v>
      </c>
      <c r="B221">
        <v>7.11</v>
      </c>
      <c r="C221" s="29">
        <f t="shared" si="9"/>
        <v>7.1297999999999995</v>
      </c>
      <c r="D221">
        <f t="shared" si="10"/>
        <v>2.0283878757513509</v>
      </c>
      <c r="E221" s="41">
        <f t="shared" si="11"/>
        <v>0.3066670430386903</v>
      </c>
      <c r="F221" s="4"/>
      <c r="G221" s="4"/>
      <c r="H221" s="28"/>
    </row>
    <row r="222" spans="1:8" x14ac:dyDescent="0.3">
      <c r="A222" t="s">
        <v>272</v>
      </c>
      <c r="B222">
        <v>6.69</v>
      </c>
      <c r="C222" s="29">
        <f t="shared" si="9"/>
        <v>6.6341999999999999</v>
      </c>
      <c r="D222">
        <f t="shared" si="10"/>
        <v>1.6877480031729553</v>
      </c>
      <c r="E222" s="41">
        <f t="shared" si="11"/>
        <v>0.49944987103349092</v>
      </c>
      <c r="F222" s="4"/>
      <c r="G222" s="4"/>
      <c r="H222" s="28"/>
    </row>
    <row r="223" spans="1:8" x14ac:dyDescent="0.3">
      <c r="A223" t="s">
        <v>273</v>
      </c>
      <c r="B223">
        <v>7.17</v>
      </c>
      <c r="C223" s="29">
        <f t="shared" si="9"/>
        <v>7.2005999999999997</v>
      </c>
      <c r="D223">
        <f t="shared" si="10"/>
        <v>2.0770507146911212</v>
      </c>
      <c r="E223" s="41">
        <f t="shared" si="11"/>
        <v>0.28299743914174813</v>
      </c>
      <c r="F223" s="4"/>
      <c r="G223" s="4"/>
      <c r="H223" s="28"/>
    </row>
    <row r="224" spans="1:8" x14ac:dyDescent="0.3">
      <c r="A224" t="s">
        <v>274</v>
      </c>
      <c r="B224">
        <v>6.82</v>
      </c>
      <c r="C224" s="29">
        <f t="shared" si="9"/>
        <v>6.7875999999999994</v>
      </c>
      <c r="D224">
        <f t="shared" si="10"/>
        <v>1.7931841542091256</v>
      </c>
      <c r="E224" s="41">
        <f t="shared" si="11"/>
        <v>0.43607506349196545</v>
      </c>
      <c r="F224" s="4"/>
      <c r="G224" s="4"/>
      <c r="H224" s="28"/>
    </row>
    <row r="225" spans="1:8" x14ac:dyDescent="0.3">
      <c r="A225" t="s">
        <v>275</v>
      </c>
      <c r="B225">
        <v>7.71</v>
      </c>
      <c r="C225" s="29">
        <f t="shared" si="9"/>
        <v>7.8377999999999997</v>
      </c>
      <c r="D225">
        <f t="shared" si="10"/>
        <v>2.5150162651490593</v>
      </c>
      <c r="E225" s="41">
        <f t="shared" si="11"/>
        <v>0.12631549179907831</v>
      </c>
      <c r="F225" s="4"/>
      <c r="G225" s="4"/>
      <c r="H225" s="28"/>
    </row>
    <row r="226" spans="1:8" x14ac:dyDescent="0.3">
      <c r="A226" t="s">
        <v>276</v>
      </c>
      <c r="B226">
        <v>7.46</v>
      </c>
      <c r="C226" s="29">
        <f t="shared" si="9"/>
        <v>7.5427999999999997</v>
      </c>
      <c r="D226">
        <f t="shared" si="10"/>
        <v>2.3122544362333475</v>
      </c>
      <c r="E226" s="41">
        <f t="shared" si="11"/>
        <v>0.18647651261421749</v>
      </c>
      <c r="F226" s="4"/>
      <c r="G226" s="4"/>
      <c r="H226" s="28"/>
    </row>
    <row r="227" spans="1:8" x14ac:dyDescent="0.3">
      <c r="A227" t="s">
        <v>277</v>
      </c>
      <c r="B227">
        <v>7.55</v>
      </c>
      <c r="C227" s="29">
        <f t="shared" si="9"/>
        <v>7.6489999999999991</v>
      </c>
      <c r="D227">
        <f t="shared" si="10"/>
        <v>2.3852486946430034</v>
      </c>
      <c r="E227" s="41">
        <f t="shared" si="11"/>
        <v>0.16250967615952638</v>
      </c>
      <c r="F227" s="4"/>
      <c r="G227" s="4"/>
      <c r="H227" s="28"/>
    </row>
    <row r="228" spans="1:8" x14ac:dyDescent="0.3">
      <c r="A228" t="s">
        <v>278</v>
      </c>
      <c r="B228">
        <v>7.52</v>
      </c>
      <c r="C228" s="29">
        <f t="shared" si="9"/>
        <v>7.6135999999999999</v>
      </c>
      <c r="D228">
        <f t="shared" si="10"/>
        <v>2.3609172751731178</v>
      </c>
      <c r="E228" s="41">
        <f t="shared" si="11"/>
        <v>0.17019702384761837</v>
      </c>
      <c r="F228" s="4"/>
      <c r="G228" s="4"/>
      <c r="H228" s="28"/>
    </row>
    <row r="229" spans="1:8" x14ac:dyDescent="0.3">
      <c r="A229" t="s">
        <v>279</v>
      </c>
      <c r="B229">
        <v>7.52</v>
      </c>
      <c r="C229" s="29">
        <f t="shared" si="9"/>
        <v>7.6135999999999999</v>
      </c>
      <c r="D229">
        <f t="shared" si="10"/>
        <v>2.3609172751731178</v>
      </c>
      <c r="E229" s="41">
        <f t="shared" si="11"/>
        <v>0.17019702384761837</v>
      </c>
      <c r="F229" s="4"/>
      <c r="G229" s="4"/>
      <c r="H229" s="28"/>
    </row>
    <row r="230" spans="1:8" x14ac:dyDescent="0.3">
      <c r="A230" t="s">
        <v>280</v>
      </c>
      <c r="B230">
        <v>7.8</v>
      </c>
      <c r="C230" s="29">
        <f t="shared" ref="C230:C245" si="12">1.18*B230-1.26</f>
        <v>7.9439999999999991</v>
      </c>
      <c r="D230">
        <f t="shared" ref="D230:D245" si="13">B230*$B$30+$B$31</f>
        <v>2.5880105235587152</v>
      </c>
      <c r="E230" s="41">
        <f t="shared" ref="E230:E245" si="14">IF((10^D230)*$C$8*86400/$C$7^2/(10^C230)^2&lt;700, 1-EXP((10^D230)*$C$8*86400/$C$7^2/(10^C230)^2)*ERFC((10^D230) ^ 0.5*($C$8*86400)^ 0.5/$C$7/(10^C230)), 1-1/((10^D230)*$C$8*86400/$C$7^2/(10^C230)^2*3.14)^0.5)</f>
        <v>0.10923911991589186</v>
      </c>
      <c r="F230" s="4"/>
      <c r="G230" s="4"/>
      <c r="H230" s="28"/>
    </row>
    <row r="231" spans="1:8" x14ac:dyDescent="0.3">
      <c r="A231" t="s">
        <v>281</v>
      </c>
      <c r="B231">
        <v>7.56</v>
      </c>
      <c r="C231" s="29">
        <f t="shared" si="12"/>
        <v>7.6608000000000001</v>
      </c>
      <c r="D231">
        <f t="shared" si="13"/>
        <v>2.3933591677996313</v>
      </c>
      <c r="E231" s="41">
        <f t="shared" si="14"/>
        <v>0.16001285464373816</v>
      </c>
      <c r="F231" s="4"/>
      <c r="G231" s="4"/>
      <c r="H231" s="28"/>
    </row>
    <row r="232" spans="1:8" x14ac:dyDescent="0.3">
      <c r="A232" t="s">
        <v>282</v>
      </c>
      <c r="B232">
        <v>7.65</v>
      </c>
      <c r="C232" s="29">
        <f t="shared" si="12"/>
        <v>7.7669999999999995</v>
      </c>
      <c r="D232">
        <f t="shared" si="13"/>
        <v>2.4663534262092881</v>
      </c>
      <c r="E232" s="41">
        <f t="shared" si="14"/>
        <v>0.13897238406844081</v>
      </c>
      <c r="F232" s="4"/>
      <c r="G232" s="4"/>
      <c r="H232" s="28"/>
    </row>
    <row r="233" spans="1:8" x14ac:dyDescent="0.3">
      <c r="A233" t="s">
        <v>283</v>
      </c>
      <c r="B233">
        <v>7.3</v>
      </c>
      <c r="C233" s="29">
        <f t="shared" si="12"/>
        <v>7.3539999999999992</v>
      </c>
      <c r="D233">
        <f t="shared" si="13"/>
        <v>2.1824868657272916</v>
      </c>
      <c r="E233" s="41">
        <f t="shared" si="14"/>
        <v>0.23602284716823341</v>
      </c>
      <c r="F233" s="4"/>
      <c r="G233" s="4"/>
      <c r="H233" s="28"/>
    </row>
    <row r="234" spans="1:8" x14ac:dyDescent="0.3">
      <c r="A234" t="s">
        <v>284</v>
      </c>
      <c r="B234">
        <v>7.62</v>
      </c>
      <c r="C234" s="29">
        <f t="shared" si="12"/>
        <v>7.7316000000000003</v>
      </c>
      <c r="D234">
        <f t="shared" si="13"/>
        <v>2.4420220067394025</v>
      </c>
      <c r="E234" s="41">
        <f t="shared" si="14"/>
        <v>0.14570484560044061</v>
      </c>
      <c r="F234" s="4"/>
      <c r="G234" s="4"/>
      <c r="H234" s="28"/>
    </row>
    <row r="235" spans="1:8" x14ac:dyDescent="0.3">
      <c r="A235" t="s">
        <v>285</v>
      </c>
      <c r="B235">
        <v>7.2</v>
      </c>
      <c r="C235" s="29">
        <f t="shared" si="12"/>
        <v>7.2360000000000007</v>
      </c>
      <c r="D235">
        <f t="shared" si="13"/>
        <v>2.1013821341610068</v>
      </c>
      <c r="E235" s="41">
        <f t="shared" si="14"/>
        <v>0.27162648754895868</v>
      </c>
      <c r="F235" s="4"/>
      <c r="G235" s="4"/>
      <c r="H235" s="28"/>
    </row>
    <row r="236" spans="1:8" x14ac:dyDescent="0.3">
      <c r="A236" t="s">
        <v>286</v>
      </c>
      <c r="B236">
        <v>7.27</v>
      </c>
      <c r="C236" s="29">
        <f t="shared" si="12"/>
        <v>7.3186</v>
      </c>
      <c r="D236">
        <f t="shared" si="13"/>
        <v>2.158155446257406</v>
      </c>
      <c r="E236" s="41">
        <f t="shared" si="14"/>
        <v>0.2463291058925815</v>
      </c>
      <c r="F236" s="4"/>
      <c r="G236" s="4"/>
      <c r="H236" s="28"/>
    </row>
    <row r="237" spans="1:8" x14ac:dyDescent="0.3">
      <c r="A237" t="s">
        <v>287</v>
      </c>
      <c r="B237">
        <v>7.62</v>
      </c>
      <c r="C237" s="29">
        <f t="shared" si="12"/>
        <v>7.7316000000000003</v>
      </c>
      <c r="D237">
        <f t="shared" si="13"/>
        <v>2.4420220067394025</v>
      </c>
      <c r="E237" s="41">
        <f t="shared" si="14"/>
        <v>0.14570484560044061</v>
      </c>
      <c r="F237" s="4"/>
      <c r="G237" s="4"/>
      <c r="H237" s="28"/>
    </row>
    <row r="238" spans="1:8" x14ac:dyDescent="0.3">
      <c r="A238" t="s">
        <v>288</v>
      </c>
      <c r="B238">
        <v>7.24</v>
      </c>
      <c r="C238" s="29">
        <f t="shared" si="12"/>
        <v>7.2832000000000008</v>
      </c>
      <c r="D238">
        <f t="shared" si="13"/>
        <v>2.1338240267875213</v>
      </c>
      <c r="E238" s="41">
        <f t="shared" si="14"/>
        <v>0.25695748404534902</v>
      </c>
      <c r="F238" s="4"/>
      <c r="G238" s="4"/>
      <c r="H238" s="28"/>
    </row>
    <row r="239" spans="1:8" x14ac:dyDescent="0.3">
      <c r="A239" t="s">
        <v>289</v>
      </c>
      <c r="B239">
        <v>7.65</v>
      </c>
      <c r="C239" s="29">
        <f t="shared" si="12"/>
        <v>7.7669999999999995</v>
      </c>
      <c r="D239">
        <f t="shared" si="13"/>
        <v>2.4663534262092881</v>
      </c>
      <c r="E239" s="41">
        <f t="shared" si="14"/>
        <v>0.13897238406844081</v>
      </c>
      <c r="F239" s="4"/>
      <c r="G239" s="4"/>
      <c r="H239" s="28"/>
    </row>
    <row r="240" spans="1:8" x14ac:dyDescent="0.3">
      <c r="A240" t="s">
        <v>290</v>
      </c>
      <c r="B240">
        <v>7.3</v>
      </c>
      <c r="C240" s="29">
        <f t="shared" si="12"/>
        <v>7.3539999999999992</v>
      </c>
      <c r="D240">
        <f t="shared" si="13"/>
        <v>2.1824868657272916</v>
      </c>
      <c r="E240" s="41">
        <f t="shared" si="14"/>
        <v>0.23602284716823341</v>
      </c>
      <c r="F240" s="4"/>
      <c r="G240" s="4"/>
      <c r="H240" s="28"/>
    </row>
    <row r="241" spans="1:8" x14ac:dyDescent="0.3">
      <c r="A241" t="s">
        <v>291</v>
      </c>
      <c r="B241">
        <v>8</v>
      </c>
      <c r="C241" s="29">
        <f t="shared" si="12"/>
        <v>8.18</v>
      </c>
      <c r="D241">
        <f t="shared" si="13"/>
        <v>2.7502199866912846</v>
      </c>
      <c r="E241" s="41">
        <f t="shared" si="14"/>
        <v>7.8536420848799415E-2</v>
      </c>
      <c r="F241" s="4"/>
      <c r="G241" s="4"/>
      <c r="H241" s="28"/>
    </row>
    <row r="242" spans="1:8" x14ac:dyDescent="0.3">
      <c r="A242" t="s">
        <v>292</v>
      </c>
      <c r="B242">
        <v>8.09</v>
      </c>
      <c r="C242" s="29">
        <f t="shared" si="12"/>
        <v>8.2861999999999991</v>
      </c>
      <c r="D242">
        <f t="shared" si="13"/>
        <v>2.8232142451009405</v>
      </c>
      <c r="E242" s="41">
        <f t="shared" si="14"/>
        <v>6.7519593000284428E-2</v>
      </c>
      <c r="F242" s="4"/>
      <c r="G242" s="4"/>
      <c r="H242" s="28"/>
    </row>
    <row r="243" spans="1:8" x14ac:dyDescent="0.3">
      <c r="A243" t="s">
        <v>293</v>
      </c>
      <c r="B243">
        <v>7.74</v>
      </c>
      <c r="C243" s="29">
        <f t="shared" si="12"/>
        <v>7.8732000000000006</v>
      </c>
      <c r="D243">
        <f t="shared" si="13"/>
        <v>2.5393476846189449</v>
      </c>
      <c r="E243" s="41">
        <f t="shared" si="14"/>
        <v>0.12037638606605183</v>
      </c>
      <c r="F243" s="4"/>
      <c r="G243" s="4"/>
      <c r="H243" s="28"/>
    </row>
    <row r="244" spans="1:8" x14ac:dyDescent="0.3">
      <c r="A244" t="s">
        <v>294</v>
      </c>
      <c r="B244">
        <v>7.71</v>
      </c>
      <c r="C244" s="29">
        <f t="shared" si="12"/>
        <v>7.8377999999999997</v>
      </c>
      <c r="D244">
        <f t="shared" si="13"/>
        <v>2.5150162651490593</v>
      </c>
      <c r="E244" s="41">
        <f t="shared" si="14"/>
        <v>0.12631549179907831</v>
      </c>
      <c r="F244" s="4"/>
      <c r="G244" s="4"/>
      <c r="H244" s="28"/>
    </row>
    <row r="245" spans="1:8" x14ac:dyDescent="0.3">
      <c r="A245" t="s">
        <v>295</v>
      </c>
      <c r="B245">
        <v>8.18</v>
      </c>
      <c r="C245" s="29">
        <f t="shared" si="12"/>
        <v>8.3923999999999985</v>
      </c>
      <c r="D245">
        <f t="shared" si="13"/>
        <v>2.8962085035105964</v>
      </c>
      <c r="E245" s="41">
        <f t="shared" si="14"/>
        <v>5.7970588831963599E-2</v>
      </c>
      <c r="F245" s="4"/>
      <c r="G245" s="4"/>
      <c r="H245" s="28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Button 1">
              <controlPr defaultSize="0" print="0" autoFill="0" autoPict="0" macro="[0]!calculate_R_PCBs_PE">
                <anchor moveWithCells="1" sizeWithCells="1">
                  <from>
                    <xdr:col>1</xdr:col>
                    <xdr:colOff>464820</xdr:colOff>
                    <xdr:row>19</xdr:row>
                    <xdr:rowOff>7620</xdr:rowOff>
                  </from>
                  <to>
                    <xdr:col>2</xdr:col>
                    <xdr:colOff>609600</xdr:colOff>
                    <xdr:row>21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K57"/>
  <sheetViews>
    <sheetView workbookViewId="0">
      <selection activeCell="B35" sqref="B35"/>
    </sheetView>
  </sheetViews>
  <sheetFormatPr defaultColWidth="25.77734375" defaultRowHeight="14.4" x14ac:dyDescent="0.3"/>
  <sheetData>
    <row r="1" spans="1:11" x14ac:dyDescent="0.3">
      <c r="A1" s="1" t="s">
        <v>342</v>
      </c>
    </row>
    <row r="2" spans="1:11" x14ac:dyDescent="0.3">
      <c r="A2" t="s">
        <v>24</v>
      </c>
    </row>
    <row r="3" spans="1:11" ht="15" thickBot="1" x14ac:dyDescent="0.35">
      <c r="A3" s="10" t="s">
        <v>315</v>
      </c>
    </row>
    <row r="4" spans="1:11" x14ac:dyDescent="0.3">
      <c r="A4" s="11">
        <v>44413</v>
      </c>
      <c r="G4" s="20" t="s">
        <v>31</v>
      </c>
      <c r="H4" s="12"/>
      <c r="I4" s="12"/>
      <c r="J4" s="12"/>
      <c r="K4" s="13"/>
    </row>
    <row r="5" spans="1:11" x14ac:dyDescent="0.3">
      <c r="G5" s="14" t="s">
        <v>32</v>
      </c>
      <c r="H5" s="15"/>
      <c r="I5" s="15"/>
      <c r="J5" s="15"/>
      <c r="K5" s="16"/>
    </row>
    <row r="6" spans="1:11" x14ac:dyDescent="0.3">
      <c r="A6" s="5" t="s">
        <v>4</v>
      </c>
      <c r="B6" s="8" t="s">
        <v>7</v>
      </c>
      <c r="C6" s="8" t="s">
        <v>6</v>
      </c>
      <c r="D6" s="8" t="s">
        <v>5</v>
      </c>
      <c r="G6" s="14" t="s">
        <v>299</v>
      </c>
      <c r="H6" s="15"/>
      <c r="I6" s="15"/>
      <c r="J6" s="15"/>
      <c r="K6" s="16"/>
    </row>
    <row r="7" spans="1:11" x14ac:dyDescent="0.3">
      <c r="A7" t="s">
        <v>297</v>
      </c>
      <c r="B7" s="7" t="s">
        <v>298</v>
      </c>
      <c r="C7" s="9">
        <v>2.5400000000000002E-3</v>
      </c>
      <c r="D7" s="7" t="s">
        <v>15</v>
      </c>
      <c r="E7" s="8"/>
      <c r="G7" s="14"/>
      <c r="H7" s="15" t="s">
        <v>312</v>
      </c>
      <c r="I7" s="15"/>
      <c r="J7" s="25" t="s">
        <v>52</v>
      </c>
      <c r="K7" s="16"/>
    </row>
    <row r="8" spans="1:11" x14ac:dyDescent="0.3">
      <c r="A8" t="s">
        <v>8</v>
      </c>
      <c r="B8" s="7" t="s">
        <v>3</v>
      </c>
      <c r="C8" s="9">
        <v>14</v>
      </c>
      <c r="D8" s="7" t="s">
        <v>0</v>
      </c>
      <c r="E8" s="8"/>
      <c r="G8" s="14" t="s">
        <v>301</v>
      </c>
      <c r="H8" s="15"/>
      <c r="I8" s="15"/>
      <c r="J8" s="15"/>
      <c r="K8" s="16"/>
    </row>
    <row r="9" spans="1:11" x14ac:dyDescent="0.3">
      <c r="B9" s="8"/>
      <c r="C9" s="8"/>
      <c r="D9" s="8"/>
      <c r="E9" s="8"/>
      <c r="G9" s="14"/>
      <c r="H9" s="15" t="s">
        <v>302</v>
      </c>
      <c r="I9" s="15"/>
      <c r="J9" s="15"/>
      <c r="K9" s="16"/>
    </row>
    <row r="10" spans="1:11" x14ac:dyDescent="0.3">
      <c r="G10" s="14" t="s">
        <v>303</v>
      </c>
      <c r="H10" s="15"/>
      <c r="I10" s="15"/>
      <c r="J10" s="15"/>
      <c r="K10" s="16"/>
    </row>
    <row r="11" spans="1:11" x14ac:dyDescent="0.3">
      <c r="A11" s="5" t="s">
        <v>9</v>
      </c>
      <c r="B11" s="9">
        <v>4</v>
      </c>
      <c r="C11" s="8"/>
      <c r="D11" s="8"/>
      <c r="E11" s="8"/>
      <c r="G11" s="14" t="s">
        <v>304</v>
      </c>
      <c r="H11" s="15"/>
      <c r="I11" s="15"/>
      <c r="J11" s="15"/>
      <c r="K11" s="16" t="str">
        <f>PRCNumber(13,$B$11)</f>
        <v/>
      </c>
    </row>
    <row r="12" spans="1:11" x14ac:dyDescent="0.3">
      <c r="A12" t="s">
        <v>10</v>
      </c>
      <c r="B12" s="8">
        <f>PRCNumber(1,$B$11)</f>
        <v>1</v>
      </c>
      <c r="C12" s="8">
        <f>PRCNumber(2,$B$11)</f>
        <v>2</v>
      </c>
      <c r="D12" s="8">
        <f>PRCNumber(3,$B$11)</f>
        <v>3</v>
      </c>
      <c r="E12" s="8">
        <f>PRCNumber(4,$B$11)</f>
        <v>4</v>
      </c>
      <c r="G12" s="21"/>
      <c r="H12" s="15"/>
      <c r="I12" s="15"/>
      <c r="J12" s="15"/>
      <c r="K12" s="16"/>
    </row>
    <row r="13" spans="1:11" x14ac:dyDescent="0.3">
      <c r="A13" t="s">
        <v>11</v>
      </c>
      <c r="B13" s="6" t="s">
        <v>317</v>
      </c>
      <c r="C13" s="6" t="s">
        <v>318</v>
      </c>
      <c r="D13" s="6" t="s">
        <v>319</v>
      </c>
      <c r="E13" s="6" t="s">
        <v>320</v>
      </c>
      <c r="G13" s="23" t="s">
        <v>35</v>
      </c>
      <c r="H13" s="22"/>
      <c r="I13" s="15"/>
      <c r="J13" s="15"/>
      <c r="K13" s="16"/>
    </row>
    <row r="14" spans="1:11" x14ac:dyDescent="0.3">
      <c r="A14" t="s">
        <v>45</v>
      </c>
      <c r="B14" s="6">
        <v>6.53</v>
      </c>
      <c r="C14" s="6">
        <v>7.92</v>
      </c>
      <c r="D14" s="6">
        <v>5.19</v>
      </c>
      <c r="E14" s="6">
        <v>8.64</v>
      </c>
      <c r="G14" s="14" t="s">
        <v>36</v>
      </c>
      <c r="H14" s="22"/>
      <c r="I14" s="15"/>
      <c r="J14" s="15"/>
      <c r="K14" s="16"/>
    </row>
    <row r="15" spans="1:11" x14ac:dyDescent="0.3">
      <c r="A15" t="s">
        <v>46</v>
      </c>
      <c r="B15" s="30">
        <f>1.18*B14-1.26</f>
        <v>6.4454000000000002</v>
      </c>
      <c r="C15" s="30">
        <f t="shared" ref="C15:E15" si="0">1.18*C14-1.26</f>
        <v>8.0855999999999995</v>
      </c>
      <c r="D15" s="30">
        <f t="shared" si="0"/>
        <v>4.8642000000000003</v>
      </c>
      <c r="E15" s="30">
        <f t="shared" si="0"/>
        <v>8.9352</v>
      </c>
      <c r="G15" s="14" t="s">
        <v>305</v>
      </c>
      <c r="H15" s="15"/>
      <c r="I15" s="15"/>
      <c r="J15" s="15"/>
      <c r="K15" s="16"/>
    </row>
    <row r="16" spans="1:11" x14ac:dyDescent="0.3">
      <c r="A16" t="s">
        <v>30</v>
      </c>
      <c r="B16" s="6">
        <v>0.7</v>
      </c>
      <c r="C16" s="6">
        <v>0.5</v>
      </c>
      <c r="D16" s="6">
        <v>0.8</v>
      </c>
      <c r="E16" s="6">
        <v>0.3</v>
      </c>
      <c r="G16" s="24" t="s">
        <v>306</v>
      </c>
      <c r="H16" s="15"/>
      <c r="I16" s="15"/>
      <c r="J16" s="15"/>
      <c r="K16" s="16"/>
    </row>
    <row r="17" spans="1:11" x14ac:dyDescent="0.3">
      <c r="G17" s="24" t="s">
        <v>307</v>
      </c>
      <c r="H17" s="15"/>
      <c r="I17" s="15"/>
      <c r="J17" s="15"/>
      <c r="K17" s="16"/>
    </row>
    <row r="18" spans="1:11" x14ac:dyDescent="0.3">
      <c r="G18" s="14"/>
      <c r="H18" s="15"/>
      <c r="I18" s="15"/>
      <c r="J18" s="15"/>
      <c r="K18" s="16"/>
    </row>
    <row r="19" spans="1:11" x14ac:dyDescent="0.3">
      <c r="G19" s="23" t="s">
        <v>41</v>
      </c>
      <c r="H19" s="15"/>
      <c r="I19" s="15"/>
      <c r="J19" s="15"/>
      <c r="K19" s="16"/>
    </row>
    <row r="20" spans="1:11" x14ac:dyDescent="0.3">
      <c r="G20" s="14"/>
      <c r="H20" s="15"/>
      <c r="I20" s="36"/>
      <c r="J20" s="15"/>
      <c r="K20" s="16"/>
    </row>
    <row r="21" spans="1:11" x14ac:dyDescent="0.3">
      <c r="G21" s="14" t="s">
        <v>25</v>
      </c>
      <c r="H21" s="15"/>
      <c r="I21" s="15"/>
      <c r="J21" s="15"/>
      <c r="K21" s="16"/>
    </row>
    <row r="22" spans="1:11" x14ac:dyDescent="0.3">
      <c r="G22" s="14" t="s">
        <v>11</v>
      </c>
      <c r="H22" s="17" t="s">
        <v>317</v>
      </c>
      <c r="I22" s="17" t="s">
        <v>318</v>
      </c>
      <c r="J22" s="17" t="s">
        <v>319</v>
      </c>
      <c r="K22" s="18" t="s">
        <v>320</v>
      </c>
    </row>
    <row r="23" spans="1:11" x14ac:dyDescent="0.3">
      <c r="G23" s="14" t="s">
        <v>45</v>
      </c>
      <c r="H23" s="17">
        <v>6.53</v>
      </c>
      <c r="I23" s="17">
        <v>7.92</v>
      </c>
      <c r="J23" s="17">
        <v>5.19</v>
      </c>
      <c r="K23" s="18">
        <v>8.64</v>
      </c>
    </row>
    <row r="24" spans="1:11" ht="15" thickBot="1" x14ac:dyDescent="0.35">
      <c r="G24" s="19" t="s">
        <v>46</v>
      </c>
      <c r="H24" s="26">
        <v>6.4454000000000002</v>
      </c>
      <c r="I24" s="26">
        <v>8.0855999999999995</v>
      </c>
      <c r="J24" s="26">
        <v>4.8642000000000003</v>
      </c>
      <c r="K24" s="27">
        <v>8.9352</v>
      </c>
    </row>
    <row r="27" spans="1:11" x14ac:dyDescent="0.3">
      <c r="A27" s="5" t="s">
        <v>16</v>
      </c>
    </row>
    <row r="28" spans="1:11" x14ac:dyDescent="0.3">
      <c r="A28" t="s">
        <v>21</v>
      </c>
      <c r="B28" t="s">
        <v>302</v>
      </c>
    </row>
    <row r="29" spans="1:11" x14ac:dyDescent="0.3">
      <c r="A29" s="10"/>
      <c r="B29" s="31"/>
    </row>
    <row r="30" spans="1:11" x14ac:dyDescent="0.3">
      <c r="A30" s="10" t="s">
        <v>308</v>
      </c>
      <c r="B30" s="8">
        <v>1.8676716595495448</v>
      </c>
    </row>
    <row r="31" spans="1:11" x14ac:dyDescent="0.3">
      <c r="A31" s="10" t="s">
        <v>309</v>
      </c>
      <c r="B31" s="8">
        <v>-10.272158632236479</v>
      </c>
    </row>
    <row r="32" spans="1:11" ht="16.2" x14ac:dyDescent="0.3">
      <c r="A32" s="10" t="s">
        <v>42</v>
      </c>
      <c r="B32" s="8">
        <v>0.99687564975541609</v>
      </c>
    </row>
    <row r="35" spans="1:8" x14ac:dyDescent="0.3">
      <c r="A35" t="s">
        <v>70</v>
      </c>
    </row>
    <row r="36" spans="1:8" x14ac:dyDescent="0.3">
      <c r="A36" t="s">
        <v>69</v>
      </c>
      <c r="B36" s="8" t="s">
        <v>45</v>
      </c>
      <c r="C36" s="8" t="s">
        <v>46</v>
      </c>
      <c r="D36" s="8" t="s">
        <v>310</v>
      </c>
      <c r="E36" s="8" t="s">
        <v>20</v>
      </c>
      <c r="F36" s="8"/>
      <c r="G36" s="8"/>
      <c r="H36" s="8"/>
    </row>
    <row r="37" spans="1:8" x14ac:dyDescent="0.3">
      <c r="A37" t="s">
        <v>321</v>
      </c>
      <c r="B37" s="8">
        <v>4.58</v>
      </c>
      <c r="C37" s="39">
        <f>1.18*B37-1.26</f>
        <v>4.1444000000000001</v>
      </c>
      <c r="D37" s="39">
        <f>B37*$B$30+$B$31</f>
        <v>-1.718222431499564</v>
      </c>
      <c r="E37" s="40">
        <f>IF((10^D37)*$C$8*86400/$C$7^2/(10^C37)^2&lt;700, 1-EXP((10^D37)*$C$8*86400/$C$7^2/(10^C37)^2)*ERFC((10^D37) ^ 0.5*($C$8*86400)^ 0.5/$C$7/(10^C37)), 1-1/((10^D37)*$C$8*86400/$C$7^2/(10^C37)^2*3.14)^0.5)</f>
        <v>0.87194811010543893</v>
      </c>
      <c r="F37" s="31"/>
      <c r="G37" s="8"/>
      <c r="H37" s="40"/>
    </row>
    <row r="38" spans="1:8" x14ac:dyDescent="0.3">
      <c r="A38" t="s">
        <v>322</v>
      </c>
      <c r="B38" s="8">
        <v>5.23</v>
      </c>
      <c r="C38" s="39">
        <f t="shared" ref="C38:C57" si="1">1.18*B38-1.26</f>
        <v>4.9114000000000004</v>
      </c>
      <c r="D38" s="39">
        <f t="shared" ref="D38:D57" si="2">B38*$B$30+$B$31</f>
        <v>-0.50423585279235894</v>
      </c>
      <c r="E38" s="40">
        <f t="shared" ref="E38:E57" si="3">IF((10^D38)*$C$8*86400/$C$7^2/(10^C38)^2&lt;700, 1-EXP((10^D38)*$C$8*86400/$C$7^2/(10^C38)^2)*ERFC((10^D38) ^ 0.5*($C$8*86400)^ 0.5/$C$7/(10^C38)), 1-1/((10^D38)*$C$8*86400/$C$7^2/(10^C38)^2*3.14)^0.5)</f>
        <v>0.81943377824299224</v>
      </c>
      <c r="F38" s="31"/>
      <c r="G38" s="8"/>
      <c r="H38" s="40"/>
    </row>
    <row r="39" spans="1:8" x14ac:dyDescent="0.3">
      <c r="A39" t="s">
        <v>323</v>
      </c>
      <c r="B39" s="8">
        <v>5.19</v>
      </c>
      <c r="C39" s="39">
        <f t="shared" si="1"/>
        <v>4.8642000000000003</v>
      </c>
      <c r="D39" s="39">
        <f t="shared" si="2"/>
        <v>-0.57894271917434104</v>
      </c>
      <c r="E39" s="40">
        <f t="shared" si="3"/>
        <v>0.82312712459757242</v>
      </c>
      <c r="F39" s="31"/>
      <c r="G39" s="8"/>
      <c r="H39" s="40"/>
    </row>
    <row r="40" spans="1:8" x14ac:dyDescent="0.3">
      <c r="A40" t="s">
        <v>324</v>
      </c>
      <c r="B40" s="8">
        <v>5.84</v>
      </c>
      <c r="C40" s="39">
        <f t="shared" si="1"/>
        <v>5.6311999999999998</v>
      </c>
      <c r="D40" s="39">
        <f t="shared" si="2"/>
        <v>0.63504385953286224</v>
      </c>
      <c r="E40" s="40">
        <f t="shared" si="3"/>
        <v>0.75516276304443219</v>
      </c>
      <c r="F40" s="31"/>
      <c r="G40" s="8"/>
      <c r="H40" s="40"/>
    </row>
    <row r="41" spans="1:8" x14ac:dyDescent="0.3">
      <c r="A41" t="s">
        <v>325</v>
      </c>
      <c r="B41" s="8">
        <v>6.46</v>
      </c>
      <c r="C41" s="39">
        <f t="shared" si="1"/>
        <v>6.3628</v>
      </c>
      <c r="D41" s="39">
        <f t="shared" si="2"/>
        <v>1.7930002884535803</v>
      </c>
      <c r="E41" s="40">
        <f t="shared" si="3"/>
        <v>0.67506913074852859</v>
      </c>
      <c r="F41" s="31"/>
      <c r="G41" s="8"/>
      <c r="H41" s="40"/>
    </row>
    <row r="42" spans="1:8" x14ac:dyDescent="0.3">
      <c r="A42" t="s">
        <v>326</v>
      </c>
      <c r="B42" s="8">
        <v>6.49</v>
      </c>
      <c r="C42" s="39">
        <f t="shared" si="1"/>
        <v>6.3982000000000001</v>
      </c>
      <c r="D42" s="39">
        <f t="shared" si="2"/>
        <v>1.8490304382400673</v>
      </c>
      <c r="E42" s="40">
        <f t="shared" si="3"/>
        <v>0.67085963506975999</v>
      </c>
      <c r="F42" s="31"/>
      <c r="G42" s="8"/>
      <c r="H42" s="40"/>
    </row>
    <row r="43" spans="1:8" x14ac:dyDescent="0.3">
      <c r="A43" t="s">
        <v>327</v>
      </c>
      <c r="B43" s="8">
        <v>7.15</v>
      </c>
      <c r="C43" s="39">
        <f t="shared" si="1"/>
        <v>7.1769999999999996</v>
      </c>
      <c r="D43" s="39">
        <f t="shared" si="2"/>
        <v>3.0816937335427674</v>
      </c>
      <c r="E43" s="40">
        <f t="shared" si="3"/>
        <v>0.57262655536678908</v>
      </c>
      <c r="F43" s="31"/>
      <c r="G43" s="8"/>
      <c r="H43" s="40"/>
    </row>
    <row r="44" spans="1:8" x14ac:dyDescent="0.3">
      <c r="A44" t="s">
        <v>328</v>
      </c>
      <c r="B44" s="8">
        <v>7.14</v>
      </c>
      <c r="C44" s="39">
        <f t="shared" si="1"/>
        <v>7.1651999999999987</v>
      </c>
      <c r="D44" s="39">
        <f t="shared" si="2"/>
        <v>3.0630170169472706</v>
      </c>
      <c r="E44" s="40">
        <f t="shared" si="3"/>
        <v>0.57417442562378218</v>
      </c>
      <c r="F44" s="31"/>
      <c r="G44" s="8"/>
      <c r="H44" s="40"/>
    </row>
    <row r="45" spans="1:8" x14ac:dyDescent="0.3">
      <c r="A45" t="s">
        <v>329</v>
      </c>
      <c r="B45" s="8">
        <v>7.2</v>
      </c>
      <c r="C45" s="39">
        <f t="shared" si="1"/>
        <v>7.2360000000000007</v>
      </c>
      <c r="D45" s="39">
        <f t="shared" si="2"/>
        <v>3.1750773165202446</v>
      </c>
      <c r="E45" s="40">
        <f t="shared" si="3"/>
        <v>0.5648706636802312</v>
      </c>
      <c r="F45" s="31"/>
      <c r="G45" s="8"/>
      <c r="H45" s="40"/>
    </row>
    <row r="46" spans="1:8" x14ac:dyDescent="0.3">
      <c r="A46" t="s">
        <v>330</v>
      </c>
      <c r="B46" s="8">
        <v>7.87</v>
      </c>
      <c r="C46" s="39">
        <f t="shared" si="1"/>
        <v>8.0266000000000002</v>
      </c>
      <c r="D46" s="39">
        <f t="shared" si="2"/>
        <v>4.426417328418438</v>
      </c>
      <c r="E46" s="40">
        <f t="shared" si="3"/>
        <v>0.46020486721759946</v>
      </c>
      <c r="F46" s="31"/>
      <c r="G46" s="8"/>
      <c r="H46" s="40"/>
    </row>
    <row r="47" spans="1:8" x14ac:dyDescent="0.3">
      <c r="A47" t="s">
        <v>331</v>
      </c>
      <c r="B47" s="8">
        <v>7.83</v>
      </c>
      <c r="C47" s="39">
        <f t="shared" si="1"/>
        <v>7.9794</v>
      </c>
      <c r="D47" s="39">
        <f t="shared" si="2"/>
        <v>4.3517104620364577</v>
      </c>
      <c r="E47" s="40">
        <f t="shared" si="3"/>
        <v>0.46639945525683746</v>
      </c>
      <c r="F47" s="31"/>
      <c r="G47" s="8"/>
      <c r="H47" s="40"/>
    </row>
    <row r="48" spans="1:8" x14ac:dyDescent="0.3">
      <c r="A48" t="s">
        <v>332</v>
      </c>
      <c r="B48" s="8">
        <v>7.83</v>
      </c>
      <c r="C48" s="39">
        <f t="shared" si="1"/>
        <v>7.9794</v>
      </c>
      <c r="D48" s="39">
        <f t="shared" si="2"/>
        <v>4.3517104620364577</v>
      </c>
      <c r="E48" s="40">
        <f t="shared" si="3"/>
        <v>0.46639945525683746</v>
      </c>
      <c r="F48" s="31"/>
      <c r="G48" s="8"/>
      <c r="H48" s="40"/>
    </row>
    <row r="49" spans="1:8" x14ac:dyDescent="0.3">
      <c r="A49" t="s">
        <v>333</v>
      </c>
      <c r="B49" s="8">
        <v>7.95</v>
      </c>
      <c r="C49" s="39">
        <f t="shared" si="1"/>
        <v>8.1210000000000004</v>
      </c>
      <c r="D49" s="39">
        <f t="shared" si="2"/>
        <v>4.5758310611824022</v>
      </c>
      <c r="E49" s="40">
        <f t="shared" si="3"/>
        <v>0.4478736908701112</v>
      </c>
      <c r="F49" s="31"/>
      <c r="G49" s="8"/>
      <c r="H49" s="40"/>
    </row>
    <row r="50" spans="1:8" x14ac:dyDescent="0.3">
      <c r="A50" t="s">
        <v>334</v>
      </c>
      <c r="B50" s="8">
        <v>7.89</v>
      </c>
      <c r="C50" s="39">
        <f t="shared" si="1"/>
        <v>8.0501999999999985</v>
      </c>
      <c r="D50" s="39">
        <f t="shared" si="2"/>
        <v>4.4637707616094282</v>
      </c>
      <c r="E50" s="40">
        <f t="shared" si="3"/>
        <v>0.45711447019560347</v>
      </c>
      <c r="F50" s="31"/>
      <c r="G50" s="8"/>
      <c r="H50" s="40"/>
    </row>
    <row r="51" spans="1:8" x14ac:dyDescent="0.3">
      <c r="A51" t="s">
        <v>335</v>
      </c>
      <c r="B51" s="8">
        <v>7.92</v>
      </c>
      <c r="C51" s="39">
        <f t="shared" si="1"/>
        <v>8.0855999999999995</v>
      </c>
      <c r="D51" s="39">
        <f t="shared" si="2"/>
        <v>4.5198009113959152</v>
      </c>
      <c r="E51" s="40">
        <f t="shared" si="3"/>
        <v>0.4524881599721261</v>
      </c>
      <c r="F51" s="31"/>
      <c r="G51" s="8"/>
      <c r="H51" s="40"/>
    </row>
    <row r="52" spans="1:8" x14ac:dyDescent="0.3">
      <c r="A52" t="s">
        <v>336</v>
      </c>
      <c r="B52" s="8">
        <v>7.87</v>
      </c>
      <c r="C52" s="39">
        <f t="shared" si="1"/>
        <v>8.0266000000000002</v>
      </c>
      <c r="D52" s="39">
        <f t="shared" si="2"/>
        <v>4.426417328418438</v>
      </c>
      <c r="E52" s="40">
        <f t="shared" si="3"/>
        <v>0.46020486721759946</v>
      </c>
      <c r="F52" s="31"/>
      <c r="G52" s="8"/>
      <c r="H52" s="40"/>
    </row>
    <row r="53" spans="1:8" x14ac:dyDescent="0.3">
      <c r="A53" t="s">
        <v>337</v>
      </c>
      <c r="B53" s="8">
        <v>8.5500000000000007</v>
      </c>
      <c r="C53" s="39">
        <f t="shared" si="1"/>
        <v>8.8290000000000006</v>
      </c>
      <c r="D53" s="39">
        <f t="shared" si="2"/>
        <v>5.6964340569121301</v>
      </c>
      <c r="E53" s="40">
        <f t="shared" si="3"/>
        <v>0.35917064233679497</v>
      </c>
    </row>
    <row r="54" spans="1:8" x14ac:dyDescent="0.3">
      <c r="A54" t="s">
        <v>338</v>
      </c>
      <c r="B54" s="8">
        <v>8.64</v>
      </c>
      <c r="C54" s="39">
        <f t="shared" si="1"/>
        <v>8.9352</v>
      </c>
      <c r="D54" s="39">
        <f t="shared" si="2"/>
        <v>5.8645245062715894</v>
      </c>
      <c r="E54" s="40">
        <f t="shared" si="3"/>
        <v>0.34662681358968628</v>
      </c>
    </row>
    <row r="55" spans="1:8" x14ac:dyDescent="0.3">
      <c r="A55" t="s">
        <v>339</v>
      </c>
      <c r="B55" s="8">
        <v>8.56</v>
      </c>
      <c r="C55" s="39">
        <f t="shared" si="1"/>
        <v>8.8407999999999998</v>
      </c>
      <c r="D55" s="39">
        <f t="shared" si="2"/>
        <v>5.7151107735076252</v>
      </c>
      <c r="E55" s="40">
        <f t="shared" si="3"/>
        <v>0.35776543573931918</v>
      </c>
    </row>
    <row r="56" spans="1:8" x14ac:dyDescent="0.3">
      <c r="A56" t="s">
        <v>340</v>
      </c>
      <c r="B56" s="8">
        <v>9.35</v>
      </c>
      <c r="C56" s="39">
        <f t="shared" si="1"/>
        <v>9.7729999999999997</v>
      </c>
      <c r="D56" s="39">
        <f t="shared" si="2"/>
        <v>7.1905713845517631</v>
      </c>
      <c r="E56" s="40">
        <f t="shared" si="3"/>
        <v>0.25678483764577809</v>
      </c>
    </row>
    <row r="57" spans="1:8" x14ac:dyDescent="0.3">
      <c r="A57" t="s">
        <v>341</v>
      </c>
      <c r="B57" s="8">
        <v>9.27</v>
      </c>
      <c r="C57" s="39">
        <f t="shared" si="1"/>
        <v>9.6785999999999994</v>
      </c>
      <c r="D57" s="39">
        <f t="shared" si="2"/>
        <v>7.041157651787799</v>
      </c>
      <c r="E57" s="40">
        <f t="shared" si="3"/>
        <v>0.26603993915633306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Button 1">
              <controlPr defaultSize="0" print="0" autoFill="0" autoPict="0" macro="[0]!calculate_R_Dioxin_PE">
                <anchor moveWithCells="1" sizeWithCells="1">
                  <from>
                    <xdr:col>1</xdr:col>
                    <xdr:colOff>7620</xdr:colOff>
                    <xdr:row>19</xdr:row>
                    <xdr:rowOff>7620</xdr:rowOff>
                  </from>
                  <to>
                    <xdr:col>1</xdr:col>
                    <xdr:colOff>1234440</xdr:colOff>
                    <xdr:row>21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PAHs in PDMS</vt:lpstr>
      <vt:lpstr>PCBs in PDMS</vt:lpstr>
      <vt:lpstr>Dioxins in PDMS</vt:lpstr>
      <vt:lpstr>PAHs in PE</vt:lpstr>
      <vt:lpstr>PCBs in PE</vt:lpstr>
      <vt:lpstr>Dioxins in 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2021-08-06T03:10:46Z</dcterms:modified>
</cp:coreProperties>
</file>