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1\"/>
    </mc:Choice>
  </mc:AlternateContent>
  <xr:revisionPtr revIDLastSave="0" documentId="13_ncr:1_{60DE10B4-586F-4E5F-9BCC-54641BA05744}" xr6:coauthVersionLast="47" xr6:coauthVersionMax="47" xr10:uidLastSave="{00000000-0000-0000-0000-000000000000}"/>
  <bookViews>
    <workbookView xWindow="30525" yWindow="3300" windowWidth="21600" windowHeight="11385" tabRatio="882" xr2:uid="{00000000-000D-0000-FFFF-FFFF00000000}"/>
  </bookViews>
  <sheets>
    <sheet name="Total Orgs" sheetId="1" r:id="rId1"/>
    <sheet name="AAO" sheetId="296" r:id="rId2"/>
    <sheet name="African" sheetId="18" r:id="rId3"/>
    <sheet name="ACT" sheetId="3" r:id="rId4"/>
    <sheet name="AGT" sheetId="4" r:id="rId5"/>
    <sheet name="AKP" sheetId="295" r:id="rId6"/>
    <sheet name="APO" sheetId="7" r:id="rId7"/>
    <sheet name="AlphaPsiOmega" sheetId="204" r:id="rId8"/>
    <sheet name="AADE" sheetId="293" r:id="rId9"/>
    <sheet name="AAFCS" sheetId="11" r:id="rId10"/>
    <sheet name="AAPG" sheetId="273" r:id="rId11"/>
    <sheet name="ACS-SA" sheetId="15" r:id="rId12"/>
    <sheet name="AIChE" sheetId="17" r:id="rId13"/>
    <sheet name="AMSA" sheetId="297" r:id="rId14"/>
    <sheet name="AMWA" sheetId="214" r:id="rId15"/>
    <sheet name="AMWH" sheetId="298" r:id="rId16"/>
    <sheet name="APWA" sheetId="294" r:id="rId17"/>
    <sheet name="ASCE" sheetId="215" r:id="rId18"/>
    <sheet name="ASID" sheetId="21" r:id="rId19"/>
    <sheet name="ASME" sheetId="22" r:id="rId20"/>
    <sheet name="AFSAQC" sheetId="274" r:id="rId21"/>
    <sheet name="ArmyROTC" sheetId="216" r:id="rId22"/>
    <sheet name="ArnoldAir" sheetId="10" r:id="rId23"/>
    <sheet name="AsscGenContractors" sheetId="8" r:id="rId24"/>
    <sheet name="ACM" sheetId="223" r:id="rId25"/>
    <sheet name="ABSS" sheetId="205" r:id="rId26"/>
    <sheet name="AsscChineseStud&amp;Scholars" sheetId="217" r:id="rId27"/>
    <sheet name="AITP" sheetId="37" r:id="rId28"/>
    <sheet name="ALPA" sheetId="299" r:id="rId29"/>
    <sheet name="ASAS" sheetId="33" r:id="rId30"/>
    <sheet name="ATSO" sheetId="16" r:id="rId31"/>
    <sheet name="BB" sheetId="277" r:id="rId32"/>
    <sheet name="BOSS" sheetId="73" r:id="rId33"/>
    <sheet name="BSA" sheetId="90" r:id="rId34"/>
    <sheet name="B&amp;B" sheetId="40" r:id="rId35"/>
    <sheet name="TechCRU" sheetId="41" r:id="rId36"/>
    <sheet name="Caribbean" sheetId="104" r:id="rId37"/>
    <sheet name="CSA" sheetId="42" r:id="rId38"/>
    <sheet name="CECT" sheetId="43" r:id="rId39"/>
    <sheet name="CA" sheetId="222" r:id="rId40"/>
    <sheet name="ChiEpsilon" sheetId="118" r:id="rId41"/>
    <sheet name="ChiRho" sheetId="45" r:id="rId42"/>
    <sheet name="XTE" sheetId="46" r:id="rId43"/>
    <sheet name="Christians" sheetId="221" r:id="rId44"/>
    <sheet name="A&amp;S Ambassadors" sheetId="48" r:id="rId45"/>
    <sheet name="CFFA" sheetId="39" r:id="rId46"/>
    <sheet name="C100" sheetId="300" r:id="rId47"/>
    <sheet name="CommStudies" sheetId="243" r:id="rId48"/>
    <sheet name="DWS" sheetId="302" r:id="rId49"/>
    <sheet name="DA" sheetId="301" r:id="rId50"/>
    <sheet name="DSP" sheetId="57" r:id="rId51"/>
    <sheet name="DSC" sheetId="303" r:id="rId52"/>
    <sheet name="DBAHJPMS" sheetId="58" r:id="rId53"/>
    <sheet name="EWB" sheetId="5" r:id="rId54"/>
    <sheet name="EON" sheetId="62" r:id="rId55"/>
    <sheet name="EtaSigDelta" sheetId="280" r:id="rId56"/>
    <sheet name="Every Nation" sheetId="125" r:id="rId57"/>
    <sheet name="Filipino" sheetId="6" r:id="rId58"/>
    <sheet name="FinAsso" sheetId="63" r:id="rId59"/>
    <sheet name="RRR" sheetId="65" r:id="rId60"/>
    <sheet name="GammaBetaPhi" sheetId="66" r:id="rId61"/>
    <sheet name="GC" sheetId="304" r:id="rId62"/>
    <sheet name="Geoscience" sheetId="69" r:id="rId63"/>
    <sheet name="German" sheetId="202" r:id="rId64"/>
    <sheet name="Goin' Band" sheetId="70" r:id="rId65"/>
    <sheet name="GoldenKey" sheetId="127" r:id="rId66"/>
    <sheet name="GreekWide" sheetId="72" r:id="rId67"/>
    <sheet name="HSA" sheetId="227" r:id="rId68"/>
    <sheet name="HR" sheetId="329" r:id="rId69"/>
    <sheet name="HSS" sheetId="229" r:id="rId70"/>
    <sheet name="HHMISSO" sheetId="230" r:id="rId71"/>
    <sheet name="HistoryClub" sheetId="71" r:id="rId72"/>
    <sheet name="HSRecruiters" sheetId="79" r:id="rId73"/>
    <sheet name="ISA" sheetId="121" r:id="rId74"/>
    <sheet name="IH" sheetId="330" r:id="rId75"/>
    <sheet name="IEEE" sheetId="284" r:id="rId76"/>
    <sheet name="IIE" sheetId="82" r:id="rId77"/>
    <sheet name="ITE" sheetId="96" r:id="rId78"/>
    <sheet name="IIDA" sheetId="84" r:id="rId79"/>
    <sheet name="ITA" sheetId="86" r:id="rId80"/>
    <sheet name="ItsOnUS" sheetId="248" r:id="rId81"/>
    <sheet name="KPsi" sheetId="88" r:id="rId82"/>
    <sheet name="KappaXi" sheetId="91" r:id="rId83"/>
    <sheet name="KSMDA" sheetId="233" r:id="rId84"/>
    <sheet name="KRCC" sheetId="305" r:id="rId85"/>
    <sheet name="KEYOP" sheetId="231" r:id="rId86"/>
    <sheet name="KCSA" sheetId="306" r:id="rId87"/>
    <sheet name="Korean" sheetId="129" r:id="rId88"/>
    <sheet name="Livestock" sheetId="94" r:id="rId89"/>
    <sheet name="LBK Youth" sheetId="253" r:id="rId90"/>
    <sheet name="Lutheran" sheetId="24" r:id="rId91"/>
    <sheet name="Made n Cote" sheetId="276" r:id="rId92"/>
    <sheet name="Mane Society" sheetId="261" r:id="rId93"/>
    <sheet name="Eval" sheetId="97" r:id="rId94"/>
    <sheet name="Meat" sheetId="98" r:id="rId95"/>
    <sheet name="MSAQBT" sheetId="275" r:id="rId96"/>
    <sheet name="MSA" sheetId="99" r:id="rId97"/>
    <sheet name="MDGB" sheetId="307" r:id="rId98"/>
    <sheet name="MenofGod" sheetId="218" r:id="rId99"/>
    <sheet name="MTSO" sheetId="101" r:id="rId100"/>
    <sheet name="Metals" sheetId="102" r:id="rId101"/>
    <sheet name="MANRRS" sheetId="279" r:id="rId102"/>
    <sheet name="MUN" sheetId="28" r:id="rId103"/>
    <sheet name="MortarBoard" sheetId="103" r:id="rId104"/>
    <sheet name="MAPMS" sheetId="310" r:id="rId105"/>
    <sheet name="MGC" sheetId="309" r:id="rId106"/>
    <sheet name="MPDA" sheetId="308" r:id="rId107"/>
    <sheet name="MSBA" sheetId="169" r:id="rId108"/>
    <sheet name="MuslimSA" sheetId="105" r:id="rId109"/>
    <sheet name="NPHC" sheetId="264" r:id="rId110"/>
    <sheet name="TRA" sheetId="174" r:id="rId111"/>
    <sheet name="NSBE" sheetId="107" r:id="rId112"/>
    <sheet name="NCSC" sheetId="188" r:id="rId113"/>
    <sheet name="Navigators" sheetId="109" r:id="rId114"/>
    <sheet name="NSA" sheetId="239" r:id="rId115"/>
    <sheet name="ODK" sheetId="331" r:id="rId116"/>
    <sheet name="Persian" sheetId="246" r:id="rId117"/>
    <sheet name="PFPA" sheetId="112" r:id="rId118"/>
    <sheet name="PAD" sheetId="113" r:id="rId119"/>
    <sheet name="PTKAA" sheetId="178" r:id="rId120"/>
    <sheet name="PASO" sheetId="108" r:id="rId121"/>
    <sheet name="PTS" sheetId="114" r:id="rId122"/>
    <sheet name="PYQ" sheetId="240" r:id="rId123"/>
    <sheet name="PPT" sheetId="314" r:id="rId124"/>
    <sheet name="PrideSTEM" sheetId="315" r:id="rId125"/>
    <sheet name="PC" sheetId="313" r:id="rId126"/>
    <sheet name="POWER" sheetId="312" r:id="rId127"/>
    <sheet name="QR" sheetId="311" r:id="rId128"/>
    <sheet name="PSTEM" sheetId="135" r:id="rId129"/>
    <sheet name="RAS" sheetId="212" r:id="rId130"/>
    <sheet name="RNASA" sheetId="318" r:id="rId131"/>
    <sheet name="RaidersDefend" sheetId="241" r:id="rId132"/>
    <sheet name="RMSS" sheetId="317" r:id="rId133"/>
    <sheet name="RPOP" sheetId="316" r:id="rId134"/>
    <sheet name="RaiderSailing" sheetId="287" r:id="rId135"/>
    <sheet name="Raiderthon" sheetId="286" r:id="rId136"/>
    <sheet name="RanchHorse" sheetId="122" r:id="rId137"/>
    <sheet name="RISA" sheetId="123" r:id="rId138"/>
    <sheet name="RHIM" sheetId="124" r:id="rId139"/>
    <sheet name="SFDT" sheetId="128" r:id="rId140"/>
    <sheet name="SDP" sheetId="132" r:id="rId141"/>
    <sheet name="SIE" sheetId="244" r:id="rId142"/>
    <sheet name="SILVERWINGS" sheetId="319" r:id="rId143"/>
    <sheet name="SkyRaiders" sheetId="247" r:id="rId144"/>
    <sheet name="SACNAS" sheetId="137" r:id="rId145"/>
    <sheet name="SEP" sheetId="249" r:id="rId146"/>
    <sheet name="SHPE" sheetId="139" r:id="rId147"/>
    <sheet name="SPE" sheetId="140" r:id="rId148"/>
    <sheet name="SPWLA" sheetId="265" r:id="rId149"/>
    <sheet name="Plastics" sheetId="288" r:id="rId150"/>
    <sheet name="SWE" sheetId="142" r:id="rId151"/>
    <sheet name="SPANISH" sheetId="336" r:id="rId152"/>
    <sheet name="SLSA" sheetId="146" r:id="rId153"/>
    <sheet name="SDA" sheetId="245" r:id="rId154"/>
    <sheet name="AgCouncil" sheetId="147" r:id="rId155"/>
    <sheet name="SAFE" sheetId="320" r:id="rId156"/>
    <sheet name="Wildlife" sheetId="289" r:id="rId157"/>
    <sheet name="StudentMobile" sheetId="148" r:id="rId158"/>
    <sheet name="SASLA" sheetId="130" r:id="rId159"/>
    <sheet name="SGC" sheetId="152" r:id="rId160"/>
    <sheet name="StudyAbroad" sheetId="290" r:id="rId161"/>
    <sheet name="TBS" sheetId="154" r:id="rId162"/>
    <sheet name="TAF" sheetId="291" r:id="rId163"/>
    <sheet name="TAHS" sheetId="157" r:id="rId164"/>
    <sheet name="TBHC" sheetId="176" r:id="rId165"/>
    <sheet name="TechHRMS" sheetId="255" r:id="rId166"/>
    <sheet name="TBV" sheetId="321" r:id="rId167"/>
    <sheet name="TechClassic" sheetId="262" r:id="rId168"/>
    <sheet name="TCFR" sheetId="160" r:id="rId169"/>
    <sheet name="TechDucks" sheetId="254" r:id="rId170"/>
    <sheet name="TET" sheetId="161" r:id="rId171"/>
    <sheet name="Feral" sheetId="256" r:id="rId172"/>
    <sheet name="TFLT" sheetId="158" r:id="rId173"/>
    <sheet name="LGBTQIA" sheetId="269" r:id="rId174"/>
    <sheet name="TechGeo" sheetId="332" r:id="rId175"/>
    <sheet name="TechGolf" sheetId="25" r:id="rId176"/>
    <sheet name="TechHabitat" sheetId="333" r:id="rId177"/>
    <sheet name="TechHorn" sheetId="242" r:id="rId178"/>
    <sheet name="Horse" sheetId="77" r:id="rId179"/>
    <sheet name="Italian" sheetId="270" r:id="rId180"/>
    <sheet name="Kahaani" sheetId="292" r:id="rId181"/>
    <sheet name="KPOP" sheetId="155" r:id="rId182"/>
    <sheet name="TMA" sheetId="166" r:id="rId183"/>
    <sheet name="Pre-Pharm" sheetId="116" r:id="rId184"/>
    <sheet name="PreVet" sheetId="67" r:id="rId185"/>
    <sheet name="TMP" sheetId="322" r:id="rId186"/>
    <sheet name="TechPreOcc" sheetId="266" r:id="rId187"/>
    <sheet name="PRSA" sheetId="170" r:id="rId188"/>
    <sheet name="TECHRODEO" sheetId="324" r:id="rId189"/>
    <sheet name="TSTF" sheetId="323" r:id="rId190"/>
    <sheet name="TSIS" sheetId="206" r:id="rId191"/>
    <sheet name="TSPE" sheetId="181" r:id="rId192"/>
    <sheet name="TSTA" sheetId="20" r:id="rId193"/>
    <sheet name="MATH" sheetId="325" r:id="rId194"/>
    <sheet name="Quill" sheetId="263" r:id="rId195"/>
    <sheet name="STEM LEAF" sheetId="225" r:id="rId196"/>
    <sheet name="Techtones" sheetId="192" r:id="rId197"/>
    <sheet name="UMI" sheetId="187" r:id="rId198"/>
    <sheet name="USITTSC" sheetId="175" r:id="rId199"/>
    <sheet name="Veterans" sheetId="259" r:id="rId200"/>
    <sheet name="VSA" sheetId="335" r:id="rId201"/>
    <sheet name="VOL" sheetId="194" r:id="rId202"/>
    <sheet name="Wesley" sheetId="195" r:id="rId203"/>
    <sheet name="Whitacre" sheetId="196" r:id="rId204"/>
    <sheet name="WILD" sheetId="328" r:id="rId205"/>
    <sheet name="WH" sheetId="327" r:id="rId206"/>
    <sheet name="Wish" sheetId="271" r:id="rId207"/>
    <sheet name="WomennBus" sheetId="85" r:id="rId208"/>
    <sheet name="WomennPhysics" sheetId="106" r:id="rId209"/>
    <sheet name="Women Leadership" sheetId="211" r:id="rId210"/>
    <sheet name="WomenServOrg" sheetId="201" r:id="rId211"/>
    <sheet name="Wool" sheetId="197" r:id="rId212"/>
    <sheet name="Youth" sheetId="267" r:id="rId213"/>
    <sheet name="Misc" sheetId="199" r:id="rId214"/>
    <sheet name="Cont" sheetId="200" r:id="rId215"/>
    <sheet name="Sheet1" sheetId="334" r:id="rId216"/>
  </sheets>
  <definedNames>
    <definedName name="_xlnm._FilterDatabase" localSheetId="0" hidden="1">'Total Orgs'!$A$2:$J$214</definedName>
    <definedName name="International_Student_Council">'Total Orgs'!$A$81</definedName>
    <definedName name="_xlnm.Print_Area" localSheetId="94">Meat!$A$2:$C$26</definedName>
    <definedName name="_xlnm.Print_Area" localSheetId="0">'Total Orgs'!$A$1:$K$222</definedName>
    <definedName name="_xlnm.Print_Titles" localSheetId="0">'Total Orgs'!$1:$2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42" l="1"/>
  <c r="E110" i="1"/>
  <c r="B7" i="45"/>
  <c r="D10" i="82" l="1"/>
  <c r="D9" i="82"/>
  <c r="D13" i="296"/>
  <c r="B5" i="322" l="1"/>
  <c r="B9" i="214"/>
  <c r="B9" i="295"/>
  <c r="E186" i="1" l="1"/>
  <c r="E192" i="1"/>
  <c r="E208" i="1"/>
  <c r="D195" i="1"/>
  <c r="D35" i="1" l="1"/>
  <c r="B10" i="90"/>
  <c r="B7" i="90"/>
  <c r="B5" i="304"/>
  <c r="E154" i="1"/>
  <c r="F154" i="1" s="1"/>
  <c r="B5" i="336"/>
  <c r="B9" i="336" s="1"/>
  <c r="B8" i="336"/>
  <c r="C1" i="336"/>
  <c r="B7" i="271" l="1"/>
  <c r="D205" i="1"/>
  <c r="B7" i="335"/>
  <c r="B8" i="335"/>
  <c r="C1" i="335"/>
  <c r="B7" i="259"/>
  <c r="B7" i="187"/>
  <c r="B7" i="67"/>
  <c r="B7" i="116"/>
  <c r="B7" i="266"/>
  <c r="B7" i="155"/>
  <c r="B7" i="270"/>
  <c r="B7" i="332"/>
  <c r="D174" i="1" s="1"/>
  <c r="B7" i="269"/>
  <c r="B7" i="245"/>
  <c r="D156" i="1"/>
  <c r="D149" i="1"/>
  <c r="B7" i="286"/>
  <c r="B7" i="241"/>
  <c r="B7" i="212"/>
  <c r="D129" i="1"/>
  <c r="D128" i="1"/>
  <c r="D124" i="1"/>
  <c r="B7" i="249"/>
  <c r="B9" i="335" l="1"/>
  <c r="D200" i="1"/>
  <c r="D118" i="1"/>
  <c r="D117" i="1"/>
  <c r="B7" i="109"/>
  <c r="D115" i="1" s="1"/>
  <c r="B7" i="169"/>
  <c r="D108" i="1"/>
  <c r="B7" i="310"/>
  <c r="D107" i="1" s="1"/>
  <c r="B7" i="28"/>
  <c r="D100" i="1"/>
  <c r="D88" i="1"/>
  <c r="D76" i="1"/>
  <c r="B7" i="329"/>
  <c r="D71" i="1" s="1"/>
  <c r="D64" i="1"/>
  <c r="D54" i="1"/>
  <c r="B7" i="57"/>
  <c r="D52" i="1"/>
  <c r="D49" i="1"/>
  <c r="B7" i="221"/>
  <c r="B7" i="73"/>
  <c r="B7" i="294"/>
  <c r="B7" i="11"/>
  <c r="E42" i="1" l="1"/>
  <c r="D133" i="1" l="1"/>
  <c r="D132" i="1"/>
  <c r="D130" i="1"/>
  <c r="D184" i="1"/>
  <c r="C184" i="1"/>
  <c r="B5" i="174"/>
  <c r="C124" i="1" l="1"/>
  <c r="B5" i="170"/>
  <c r="B5" i="324"/>
  <c r="B5" i="315" l="1"/>
  <c r="F127" i="1"/>
  <c r="F200" i="1"/>
  <c r="B5" i="333"/>
  <c r="B8" i="333"/>
  <c r="C1" i="333"/>
  <c r="F176" i="1"/>
  <c r="B5" i="332"/>
  <c r="B9" i="332" s="1"/>
  <c r="B8" i="332"/>
  <c r="C1" i="332"/>
  <c r="F174" i="1"/>
  <c r="B5" i="331"/>
  <c r="C1" i="331"/>
  <c r="F117" i="1"/>
  <c r="B9" i="333" l="1"/>
  <c r="B9" i="331"/>
  <c r="B5" i="330"/>
  <c r="B8" i="330"/>
  <c r="C1" i="330"/>
  <c r="F76" i="1"/>
  <c r="B5" i="329"/>
  <c r="B8" i="329"/>
  <c r="E71" i="1" s="1"/>
  <c r="F71" i="1" s="1"/>
  <c r="C1" i="329"/>
  <c r="B216" i="1"/>
  <c r="B9" i="330" l="1"/>
  <c r="B9" i="329"/>
  <c r="D204" i="1"/>
  <c r="D193" i="1"/>
  <c r="D189" i="1"/>
  <c r="D188" i="1"/>
  <c r="D166" i="1"/>
  <c r="D159" i="1"/>
  <c r="D114" i="1"/>
  <c r="D109" i="1"/>
  <c r="D89" i="1"/>
  <c r="D87" i="1"/>
  <c r="D81" i="1"/>
  <c r="D59" i="1"/>
  <c r="D51" i="1"/>
  <c r="D46" i="1"/>
  <c r="D42" i="1"/>
  <c r="D39" i="1"/>
  <c r="D23" i="1"/>
  <c r="D17" i="1"/>
  <c r="B5" i="271" l="1"/>
  <c r="C204" i="1"/>
  <c r="B5" i="328"/>
  <c r="B8" i="328"/>
  <c r="E204" i="1" s="1"/>
  <c r="C1" i="328"/>
  <c r="C205" i="1"/>
  <c r="B8" i="327"/>
  <c r="E205" i="1" s="1"/>
  <c r="B5" i="327"/>
  <c r="C1" i="327"/>
  <c r="C193" i="1"/>
  <c r="B5" i="325"/>
  <c r="B8" i="325"/>
  <c r="E193" i="1" s="1"/>
  <c r="C1" i="325"/>
  <c r="B9" i="327" l="1"/>
  <c r="B9" i="328"/>
  <c r="B9" i="325"/>
  <c r="B5" i="323" l="1"/>
  <c r="C188" i="1"/>
  <c r="B8" i="324"/>
  <c r="E188" i="1" s="1"/>
  <c r="C1" i="324"/>
  <c r="C189" i="1"/>
  <c r="B8" i="323"/>
  <c r="E189" i="1" s="1"/>
  <c r="C1" i="323"/>
  <c r="B5" i="266"/>
  <c r="C183" i="1"/>
  <c r="B8" i="322"/>
  <c r="E183" i="1" s="1"/>
  <c r="C1" i="322"/>
  <c r="B5" i="270"/>
  <c r="C166" i="1"/>
  <c r="B5" i="321"/>
  <c r="B8" i="321"/>
  <c r="E166" i="1" s="1"/>
  <c r="C1" i="321"/>
  <c r="B5" i="291"/>
  <c r="B5" i="289"/>
  <c r="B5" i="290"/>
  <c r="B9" i="323" l="1"/>
  <c r="B9" i="324"/>
  <c r="B9" i="321"/>
  <c r="B9" i="322"/>
  <c r="C159" i="1"/>
  <c r="B5" i="320"/>
  <c r="B8" i="320"/>
  <c r="E159" i="1" s="1"/>
  <c r="C1" i="320"/>
  <c r="B5" i="288"/>
  <c r="B9" i="320" l="1"/>
  <c r="C150" i="1"/>
  <c r="C144" i="1"/>
  <c r="B5" i="319"/>
  <c r="B8" i="319"/>
  <c r="E144" i="1" s="1"/>
  <c r="C1" i="319"/>
  <c r="C135" i="1"/>
  <c r="B5" i="318"/>
  <c r="B8" i="318"/>
  <c r="E135" i="1" s="1"/>
  <c r="C1" i="318"/>
  <c r="C133" i="1"/>
  <c r="C132" i="1"/>
  <c r="B5" i="317"/>
  <c r="B8" i="317"/>
  <c r="E132" i="1" s="1"/>
  <c r="C1" i="317"/>
  <c r="B5" i="316"/>
  <c r="B8" i="316"/>
  <c r="E133" i="1" s="1"/>
  <c r="C1" i="316"/>
  <c r="B5" i="313"/>
  <c r="B8" i="315"/>
  <c r="B9" i="315" s="1"/>
  <c r="C1" i="315"/>
  <c r="B9" i="319" l="1"/>
  <c r="F132" i="1"/>
  <c r="B9" i="317"/>
  <c r="B9" i="318"/>
  <c r="B9" i="316"/>
  <c r="B5" i="135"/>
  <c r="B5" i="311"/>
  <c r="C126" i="1"/>
  <c r="B5" i="314"/>
  <c r="B8" i="314"/>
  <c r="E126" i="1" s="1"/>
  <c r="C1" i="314"/>
  <c r="C128" i="1"/>
  <c r="B8" i="313"/>
  <c r="C1" i="313"/>
  <c r="C129" i="1"/>
  <c r="B5" i="312"/>
  <c r="B8" i="312"/>
  <c r="E129" i="1" s="1"/>
  <c r="C1" i="312"/>
  <c r="C130" i="1"/>
  <c r="B8" i="311"/>
  <c r="E130" i="1" s="1"/>
  <c r="C1" i="311"/>
  <c r="C107" i="1"/>
  <c r="B5" i="310"/>
  <c r="B8" i="310"/>
  <c r="E107" i="1" s="1"/>
  <c r="C1" i="310"/>
  <c r="C109" i="1"/>
  <c r="C108" i="1"/>
  <c r="B5" i="309"/>
  <c r="B8" i="309"/>
  <c r="E108" i="1" s="1"/>
  <c r="C1" i="309"/>
  <c r="B5" i="308"/>
  <c r="B8" i="308"/>
  <c r="E109" i="1" s="1"/>
  <c r="C1" i="308"/>
  <c r="C100" i="1"/>
  <c r="B5" i="307"/>
  <c r="B8" i="307"/>
  <c r="E100" i="1" s="1"/>
  <c r="C1" i="307"/>
  <c r="C89" i="1"/>
  <c r="B5" i="129"/>
  <c r="B5" i="306"/>
  <c r="B8" i="306"/>
  <c r="E89" i="1" s="1"/>
  <c r="C1" i="306"/>
  <c r="C87" i="1"/>
  <c r="B5" i="305"/>
  <c r="B8" i="305"/>
  <c r="E87" i="1" s="1"/>
  <c r="C1" i="305"/>
  <c r="C64" i="1"/>
  <c r="B8" i="304"/>
  <c r="E64" i="1" s="1"/>
  <c r="C1" i="304"/>
  <c r="B9" i="307" l="1"/>
  <c r="B9" i="304"/>
  <c r="B9" i="314"/>
  <c r="B9" i="313"/>
  <c r="E128" i="1"/>
  <c r="B9" i="308"/>
  <c r="B9" i="310"/>
  <c r="B9" i="306"/>
  <c r="B9" i="312"/>
  <c r="B9" i="305"/>
  <c r="B9" i="309"/>
  <c r="B9" i="311"/>
  <c r="C54" i="1"/>
  <c r="B5" i="303"/>
  <c r="B8" i="303"/>
  <c r="E54" i="1" s="1"/>
  <c r="C1" i="303"/>
  <c r="C52" i="1"/>
  <c r="B5" i="301"/>
  <c r="C51" i="1"/>
  <c r="B5" i="302"/>
  <c r="B8" i="302"/>
  <c r="E51" i="1" s="1"/>
  <c r="C1" i="302"/>
  <c r="B8" i="301"/>
  <c r="E52" i="1" s="1"/>
  <c r="C1" i="301"/>
  <c r="C49" i="1"/>
  <c r="B5" i="300"/>
  <c r="B8" i="300"/>
  <c r="E49" i="1" s="1"/>
  <c r="C1" i="300"/>
  <c r="C42" i="1"/>
  <c r="B5" i="73"/>
  <c r="C34" i="1"/>
  <c r="B9" i="301" l="1"/>
  <c r="B9" i="303"/>
  <c r="B9" i="302"/>
  <c r="B9" i="300"/>
  <c r="B5" i="299"/>
  <c r="B8" i="299"/>
  <c r="C1" i="299"/>
  <c r="B5" i="294"/>
  <c r="B5" i="297"/>
  <c r="B5" i="298"/>
  <c r="C17" i="1"/>
  <c r="B8" i="298"/>
  <c r="E17" i="1" s="1"/>
  <c r="C1" i="298"/>
  <c r="D15" i="1"/>
  <c r="C15" i="1"/>
  <c r="B8" i="297"/>
  <c r="E15" i="1" s="1"/>
  <c r="C1" i="297"/>
  <c r="D14" i="1"/>
  <c r="D9" i="1"/>
  <c r="C7" i="1"/>
  <c r="D3" i="1"/>
  <c r="C3" i="1"/>
  <c r="B5" i="296"/>
  <c r="B8" i="296"/>
  <c r="E3" i="1" s="1"/>
  <c r="C1" i="296"/>
  <c r="B9" i="299" l="1"/>
  <c r="B9" i="297"/>
  <c r="B9" i="298"/>
  <c r="B9" i="296"/>
  <c r="B5" i="295"/>
  <c r="B8" i="295"/>
  <c r="E7" i="1" s="1"/>
  <c r="F7" i="1" s="1"/>
  <c r="C1" i="295"/>
  <c r="D141" i="1"/>
  <c r="F205" i="1"/>
  <c r="F204" i="1"/>
  <c r="F15" i="1"/>
  <c r="F17" i="1"/>
  <c r="F49" i="1"/>
  <c r="F54" i="1"/>
  <c r="F52" i="1"/>
  <c r="F51" i="1"/>
  <c r="F64" i="1"/>
  <c r="F87" i="1"/>
  <c r="F89" i="1"/>
  <c r="F100" i="1"/>
  <c r="F107" i="1"/>
  <c r="F108" i="1"/>
  <c r="F129" i="1"/>
  <c r="F128" i="1"/>
  <c r="F126" i="1"/>
  <c r="F133" i="1"/>
  <c r="F135" i="1"/>
  <c r="F144" i="1"/>
  <c r="F159" i="1"/>
  <c r="F166" i="1"/>
  <c r="F183" i="1"/>
  <c r="F189" i="1"/>
  <c r="F188" i="1"/>
  <c r="F193" i="1"/>
  <c r="F3" i="1" l="1"/>
  <c r="B8" i="112" l="1"/>
  <c r="E119" i="1" s="1"/>
  <c r="B5" i="222" l="1"/>
  <c r="B7" i="200" l="1"/>
  <c r="E214" i="1" s="1"/>
  <c r="C1" i="200"/>
  <c r="B7" i="199"/>
  <c r="B8" i="199" s="1"/>
  <c r="E213" i="1" s="1"/>
  <c r="C1" i="199"/>
  <c r="B8" i="267"/>
  <c r="E212" i="1" s="1"/>
  <c r="B5" i="267"/>
  <c r="C1" i="267"/>
  <c r="B5" i="197"/>
  <c r="C1" i="197"/>
  <c r="B8" i="201"/>
  <c r="E210" i="1" s="1"/>
  <c r="B5" i="201"/>
  <c r="C1" i="201"/>
  <c r="B8" i="211"/>
  <c r="E209" i="1" s="1"/>
  <c r="B5" i="211"/>
  <c r="C1" i="211"/>
  <c r="B8" i="106"/>
  <c r="B5" i="106"/>
  <c r="C1" i="106"/>
  <c r="B8" i="85"/>
  <c r="E207" i="1" s="1"/>
  <c r="B5" i="85"/>
  <c r="C1" i="85"/>
  <c r="B8" i="271"/>
  <c r="E206" i="1" s="1"/>
  <c r="C1" i="271"/>
  <c r="B8" i="196"/>
  <c r="B5" i="196"/>
  <c r="C1" i="196"/>
  <c r="B8" i="195"/>
  <c r="E202" i="1" s="1"/>
  <c r="B5" i="195"/>
  <c r="C1" i="195"/>
  <c r="B8" i="194"/>
  <c r="E201" i="1" s="1"/>
  <c r="B5" i="194"/>
  <c r="C1" i="194"/>
  <c r="B8" i="259"/>
  <c r="E199" i="1" s="1"/>
  <c r="B5" i="259"/>
  <c r="C1" i="259"/>
  <c r="B8" i="175"/>
  <c r="B5" i="175"/>
  <c r="C1" i="175"/>
  <c r="B8" i="187"/>
  <c r="E197" i="1" s="1"/>
  <c r="B5" i="187"/>
  <c r="C1" i="187"/>
  <c r="B8" i="192"/>
  <c r="E196" i="1" s="1"/>
  <c r="B5" i="192"/>
  <c r="C1" i="192"/>
  <c r="B8" i="225"/>
  <c r="E195" i="1" s="1"/>
  <c r="B5" i="225"/>
  <c r="C1" i="225"/>
  <c r="B8" i="263"/>
  <c r="B5" i="263"/>
  <c r="C1" i="263"/>
  <c r="B8" i="20"/>
  <c r="B5" i="20"/>
  <c r="C1" i="20"/>
  <c r="B8" i="181"/>
  <c r="E191" i="1" s="1"/>
  <c r="B5" i="181"/>
  <c r="C1" i="181"/>
  <c r="B8" i="206"/>
  <c r="B5" i="206"/>
  <c r="C1" i="206"/>
  <c r="B8" i="170"/>
  <c r="C1" i="170"/>
  <c r="B8" i="266"/>
  <c r="B9" i="266" s="1"/>
  <c r="C1" i="266"/>
  <c r="B8" i="67"/>
  <c r="B5" i="67"/>
  <c r="C1" i="67"/>
  <c r="B8" i="116"/>
  <c r="B5" i="116"/>
  <c r="C1" i="116"/>
  <c r="B8" i="166"/>
  <c r="E182" i="1" s="1"/>
  <c r="B5" i="166"/>
  <c r="C1" i="166"/>
  <c r="B8" i="155"/>
  <c r="B5" i="155"/>
  <c r="C1" i="155"/>
  <c r="B8" i="292"/>
  <c r="E180" i="1" s="1"/>
  <c r="B5" i="292"/>
  <c r="C1" i="292"/>
  <c r="B8" i="270"/>
  <c r="E179" i="1" s="1"/>
  <c r="C1" i="270"/>
  <c r="B8" i="77"/>
  <c r="E178" i="1" s="1"/>
  <c r="B5" i="77"/>
  <c r="C1" i="77"/>
  <c r="B8" i="242"/>
  <c r="E177" i="1" s="1"/>
  <c r="B5" i="242"/>
  <c r="C1" i="242"/>
  <c r="B8" i="25"/>
  <c r="E175" i="1" s="1"/>
  <c r="B5" i="25"/>
  <c r="C1" i="25"/>
  <c r="B8" i="269"/>
  <c r="E173" i="1" s="1"/>
  <c r="B5" i="269"/>
  <c r="C1" i="269"/>
  <c r="B8" i="158"/>
  <c r="E172" i="1" s="1"/>
  <c r="B5" i="158"/>
  <c r="C1" i="158"/>
  <c r="B8" i="256"/>
  <c r="E171" i="1" s="1"/>
  <c r="B5" i="256"/>
  <c r="C1" i="256"/>
  <c r="B10" i="161"/>
  <c r="E170" i="1" s="1"/>
  <c r="B7" i="161"/>
  <c r="C1" i="161"/>
  <c r="B8" i="254"/>
  <c r="E169" i="1" s="1"/>
  <c r="B5" i="254"/>
  <c r="C1" i="254"/>
  <c r="B8" i="160"/>
  <c r="E168" i="1" s="1"/>
  <c r="B5" i="160"/>
  <c r="C1" i="160"/>
  <c r="B8" i="262"/>
  <c r="E167" i="1" s="1"/>
  <c r="B5" i="262"/>
  <c r="C1" i="262"/>
  <c r="B8" i="255"/>
  <c r="E146" i="1" s="1"/>
  <c r="B5" i="255"/>
  <c r="C1" i="255"/>
  <c r="B8" i="176"/>
  <c r="E165" i="1" s="1"/>
  <c r="B5" i="176"/>
  <c r="C1" i="176"/>
  <c r="B8" i="157"/>
  <c r="E164" i="1" s="1"/>
  <c r="B5" i="157"/>
  <c r="C1" i="157"/>
  <c r="B8" i="291"/>
  <c r="C1" i="291"/>
  <c r="B8" i="154"/>
  <c r="E162" i="1" s="1"/>
  <c r="B5" i="154"/>
  <c r="C1" i="154"/>
  <c r="B8" i="290"/>
  <c r="C1" i="290"/>
  <c r="B8" i="152"/>
  <c r="E81" i="1" s="1"/>
  <c r="B5" i="152"/>
  <c r="C1" i="152"/>
  <c r="B8" i="130"/>
  <c r="E158" i="1" s="1"/>
  <c r="B5" i="130"/>
  <c r="C1" i="130"/>
  <c r="B8" i="148"/>
  <c r="E160" i="1" s="1"/>
  <c r="B5" i="148"/>
  <c r="C1" i="148"/>
  <c r="B8" i="289"/>
  <c r="C1" i="289"/>
  <c r="B8" i="147"/>
  <c r="E157" i="1" s="1"/>
  <c r="B5" i="147"/>
  <c r="C1" i="147"/>
  <c r="B8" i="245"/>
  <c r="E156" i="1" s="1"/>
  <c r="B5" i="245"/>
  <c r="C1" i="245"/>
  <c r="B8" i="146"/>
  <c r="E155" i="1" s="1"/>
  <c r="B5" i="146"/>
  <c r="C1" i="146"/>
  <c r="B8" i="142"/>
  <c r="E153" i="1" s="1"/>
  <c r="B5" i="142"/>
  <c r="C1" i="142"/>
  <c r="B8" i="288"/>
  <c r="C1" i="288"/>
  <c r="B8" i="265"/>
  <c r="E151" i="1" s="1"/>
  <c r="B5" i="265"/>
  <c r="C1" i="265"/>
  <c r="B8" i="140"/>
  <c r="E150" i="1" s="1"/>
  <c r="B5" i="140"/>
  <c r="C1" i="140"/>
  <c r="B8" i="139"/>
  <c r="E149" i="1" s="1"/>
  <c r="B5" i="139"/>
  <c r="C1" i="139"/>
  <c r="B8" i="249"/>
  <c r="E148" i="1" s="1"/>
  <c r="B5" i="249"/>
  <c r="C1" i="249"/>
  <c r="B8" i="137"/>
  <c r="E147" i="1" s="1"/>
  <c r="B5" i="137"/>
  <c r="C1" i="137"/>
  <c r="B8" i="247"/>
  <c r="E145" i="1" s="1"/>
  <c r="B5" i="247"/>
  <c r="C1" i="247"/>
  <c r="B8" i="244"/>
  <c r="E143" i="1" s="1"/>
  <c r="B5" i="244"/>
  <c r="C1" i="244"/>
  <c r="B8" i="132"/>
  <c r="E142" i="1" s="1"/>
  <c r="B5" i="132"/>
  <c r="C1" i="132"/>
  <c r="B8" i="128"/>
  <c r="E141" i="1" s="1"/>
  <c r="B5" i="128"/>
  <c r="C1" i="128"/>
  <c r="B8" i="124"/>
  <c r="B5" i="124"/>
  <c r="C1" i="124"/>
  <c r="B8" i="123"/>
  <c r="E139" i="1" s="1"/>
  <c r="B5" i="123"/>
  <c r="C1" i="123"/>
  <c r="B8" i="122"/>
  <c r="E138" i="1" s="1"/>
  <c r="B5" i="122"/>
  <c r="C1" i="122"/>
  <c r="B8" i="286"/>
  <c r="E137" i="1" s="1"/>
  <c r="B5" i="286"/>
  <c r="B9" i="286" s="1"/>
  <c r="C1" i="286"/>
  <c r="B8" i="287"/>
  <c r="E134" i="1" s="1"/>
  <c r="B5" i="287"/>
  <c r="C1" i="287"/>
  <c r="B8" i="241"/>
  <c r="E136" i="1" s="1"/>
  <c r="B5" i="241"/>
  <c r="C1" i="241"/>
  <c r="B8" i="212"/>
  <c r="E131" i="1" s="1"/>
  <c r="B5" i="212"/>
  <c r="C1" i="212"/>
  <c r="B8" i="135"/>
  <c r="C1" i="135"/>
  <c r="B8" i="240"/>
  <c r="E125" i="1" s="1"/>
  <c r="B5" i="240"/>
  <c r="C1" i="240"/>
  <c r="B8" i="114"/>
  <c r="E123" i="1" s="1"/>
  <c r="B5" i="114"/>
  <c r="C1" i="114"/>
  <c r="B8" i="108"/>
  <c r="E122" i="1" s="1"/>
  <c r="B5" i="108"/>
  <c r="C1" i="108"/>
  <c r="B8" i="178"/>
  <c r="B5" i="178"/>
  <c r="C1" i="178"/>
  <c r="B8" i="113"/>
  <c r="E120" i="1" s="1"/>
  <c r="B5" i="113"/>
  <c r="C1" i="113"/>
  <c r="B5" i="112"/>
  <c r="C1" i="112"/>
  <c r="B8" i="246"/>
  <c r="E118" i="1" s="1"/>
  <c r="B5" i="246"/>
  <c r="C1" i="246"/>
  <c r="B8" i="239"/>
  <c r="E116" i="1" s="1"/>
  <c r="B5" i="239"/>
  <c r="C1" i="239"/>
  <c r="B8" i="109"/>
  <c r="E115" i="1" s="1"/>
  <c r="B5" i="109"/>
  <c r="B9" i="109" s="1"/>
  <c r="C1" i="109"/>
  <c r="B8" i="188"/>
  <c r="E114" i="1" s="1"/>
  <c r="B5" i="188"/>
  <c r="C1" i="188"/>
  <c r="B8" i="107"/>
  <c r="E113" i="1" s="1"/>
  <c r="B5" i="107"/>
  <c r="C1" i="107"/>
  <c r="B8" i="174"/>
  <c r="E184" i="1" s="1"/>
  <c r="F184" i="1" s="1"/>
  <c r="C1" i="174"/>
  <c r="B8" i="264"/>
  <c r="E112" i="1" s="1"/>
  <c r="B5" i="264"/>
  <c r="C1" i="264"/>
  <c r="B8" i="105"/>
  <c r="E111" i="1" s="1"/>
  <c r="B5" i="105"/>
  <c r="C1" i="105"/>
  <c r="B8" i="169"/>
  <c r="B5" i="169"/>
  <c r="C1" i="169"/>
  <c r="B8" i="103"/>
  <c r="E106" i="1" s="1"/>
  <c r="B5" i="103"/>
  <c r="C1" i="103"/>
  <c r="B8" i="28"/>
  <c r="E105" i="1" s="1"/>
  <c r="B5" i="28"/>
  <c r="C1" i="28"/>
  <c r="B8" i="279"/>
  <c r="E104" i="1" s="1"/>
  <c r="B5" i="279"/>
  <c r="C1" i="279"/>
  <c r="B8" i="102"/>
  <c r="E103" i="1" s="1"/>
  <c r="B5" i="102"/>
  <c r="C1" i="102"/>
  <c r="B8" i="101"/>
  <c r="E102" i="1" s="1"/>
  <c r="B5" i="101"/>
  <c r="C1" i="101"/>
  <c r="B8" i="218"/>
  <c r="E101" i="1" s="1"/>
  <c r="B5" i="218"/>
  <c r="C1" i="218"/>
  <c r="B8" i="99"/>
  <c r="E99" i="1" s="1"/>
  <c r="B5" i="99"/>
  <c r="C1" i="99"/>
  <c r="B8" i="275"/>
  <c r="B5" i="275"/>
  <c r="C1" i="275"/>
  <c r="B8" i="98"/>
  <c r="E97" i="1" s="1"/>
  <c r="B5" i="98"/>
  <c r="C1" i="98"/>
  <c r="B8" i="97"/>
  <c r="E96" i="1" s="1"/>
  <c r="B5" i="97"/>
  <c r="C1" i="97"/>
  <c r="B8" i="261"/>
  <c r="E95" i="1" s="1"/>
  <c r="B5" i="261"/>
  <c r="C1" i="261"/>
  <c r="B8" i="276"/>
  <c r="E94" i="1" s="1"/>
  <c r="B5" i="276"/>
  <c r="C1" i="276"/>
  <c r="B8" i="24"/>
  <c r="E93" i="1" s="1"/>
  <c r="B5" i="24"/>
  <c r="C1" i="24"/>
  <c r="B8" i="253"/>
  <c r="E92" i="1" s="1"/>
  <c r="B5" i="253"/>
  <c r="C1" i="253"/>
  <c r="B8" i="94"/>
  <c r="E91" i="1" s="1"/>
  <c r="B5" i="94"/>
  <c r="C1" i="94"/>
  <c r="B8" i="129"/>
  <c r="B9" i="129" s="1"/>
  <c r="C1" i="129"/>
  <c r="B8" i="231"/>
  <c r="E88" i="1" s="1"/>
  <c r="B5" i="231"/>
  <c r="C1" i="231"/>
  <c r="B8" i="233"/>
  <c r="E86" i="1" s="1"/>
  <c r="B5" i="233"/>
  <c r="C1" i="233"/>
  <c r="B8" i="91"/>
  <c r="E85" i="1" s="1"/>
  <c r="B5" i="91"/>
  <c r="C1" i="91"/>
  <c r="B8" i="88"/>
  <c r="E84" i="1" s="1"/>
  <c r="B5" i="88"/>
  <c r="C1" i="88"/>
  <c r="B8" i="248"/>
  <c r="E83" i="1" s="1"/>
  <c r="B5" i="248"/>
  <c r="C1" i="248"/>
  <c r="B8" i="86"/>
  <c r="E82" i="1" s="1"/>
  <c r="B5" i="86"/>
  <c r="C1" i="86"/>
  <c r="B8" i="84"/>
  <c r="E80" i="1" s="1"/>
  <c r="B5" i="84"/>
  <c r="C1" i="84"/>
  <c r="B8" i="96"/>
  <c r="E79" i="1" s="1"/>
  <c r="B5" i="96"/>
  <c r="C1" i="96"/>
  <c r="B8" i="82"/>
  <c r="E78" i="1" s="1"/>
  <c r="B5" i="82"/>
  <c r="C1" i="82"/>
  <c r="E77" i="1"/>
  <c r="B5" i="284"/>
  <c r="C1" i="284"/>
  <c r="B8" i="121"/>
  <c r="E75" i="1" s="1"/>
  <c r="B5" i="121"/>
  <c r="C1" i="121"/>
  <c r="B8" i="79"/>
  <c r="E74" i="1" s="1"/>
  <c r="B5" i="79"/>
  <c r="C1" i="79"/>
  <c r="B8" i="71"/>
  <c r="E73" i="1" s="1"/>
  <c r="B5" i="71"/>
  <c r="C1" i="71"/>
  <c r="B8" i="230"/>
  <c r="E46" i="1" s="1"/>
  <c r="B5" i="230"/>
  <c r="C1" i="230"/>
  <c r="B8" i="229"/>
  <c r="E72" i="1" s="1"/>
  <c r="B5" i="229"/>
  <c r="C1" i="229"/>
  <c r="B8" i="227"/>
  <c r="E70" i="1" s="1"/>
  <c r="B5" i="227"/>
  <c r="C1" i="227"/>
  <c r="B8" i="72"/>
  <c r="E69" i="1" s="1"/>
  <c r="B5" i="72"/>
  <c r="C1" i="72"/>
  <c r="B8" i="127"/>
  <c r="E68" i="1" s="1"/>
  <c r="B5" i="127"/>
  <c r="C1" i="127"/>
  <c r="B8" i="70"/>
  <c r="E67" i="1" s="1"/>
  <c r="B5" i="70"/>
  <c r="C1" i="70"/>
  <c r="B8" i="202"/>
  <c r="E66" i="1" s="1"/>
  <c r="B5" i="202"/>
  <c r="C1" i="202"/>
  <c r="B8" i="69"/>
  <c r="B5" i="69"/>
  <c r="C1" i="69"/>
  <c r="B8" i="66"/>
  <c r="E63" i="1" s="1"/>
  <c r="B5" i="66"/>
  <c r="C1" i="66"/>
  <c r="B8" i="65"/>
  <c r="E62" i="1" s="1"/>
  <c r="B5" i="65"/>
  <c r="C1" i="65"/>
  <c r="B8" i="63"/>
  <c r="E61" i="1" s="1"/>
  <c r="B5" i="63"/>
  <c r="B9" i="63" s="1"/>
  <c r="C1" i="63"/>
  <c r="B8" i="6"/>
  <c r="E60" i="1" s="1"/>
  <c r="B5" i="6"/>
  <c r="C1" i="6"/>
  <c r="B8" i="125"/>
  <c r="E59" i="1" s="1"/>
  <c r="B5" i="125"/>
  <c r="C1" i="125"/>
  <c r="B8" i="280"/>
  <c r="E58" i="1" s="1"/>
  <c r="B5" i="280"/>
  <c r="C1" i="280"/>
  <c r="B8" i="62"/>
  <c r="E57" i="1" s="1"/>
  <c r="B5" i="62"/>
  <c r="C1" i="62"/>
  <c r="B8" i="5"/>
  <c r="E56" i="1" s="1"/>
  <c r="B5" i="5"/>
  <c r="C1" i="5"/>
  <c r="B8" i="58"/>
  <c r="E55" i="1" s="1"/>
  <c r="B5" i="58"/>
  <c r="C1" i="58"/>
  <c r="B8" i="57"/>
  <c r="E53" i="1" s="1"/>
  <c r="B5" i="57"/>
  <c r="B9" i="57" s="1"/>
  <c r="C1" i="57"/>
  <c r="B8" i="243"/>
  <c r="E50" i="1" s="1"/>
  <c r="B5" i="243"/>
  <c r="C1" i="243"/>
  <c r="B8" i="39"/>
  <c r="E48" i="1" s="1"/>
  <c r="B5" i="39"/>
  <c r="C1" i="39"/>
  <c r="B8" i="48"/>
  <c r="E47" i="1" s="1"/>
  <c r="B5" i="48"/>
  <c r="C1" i="48"/>
  <c r="B8" i="221"/>
  <c r="E45" i="1" s="1"/>
  <c r="B5" i="221"/>
  <c r="C1" i="221"/>
  <c r="B8" i="46"/>
  <c r="E44" i="1" s="1"/>
  <c r="B5" i="46"/>
  <c r="C1" i="46"/>
  <c r="B5" i="45"/>
  <c r="C1" i="45"/>
  <c r="B5" i="118"/>
  <c r="B9" i="118" s="1"/>
  <c r="C1" i="118"/>
  <c r="B8" i="222"/>
  <c r="C1" i="222"/>
  <c r="B8" i="43"/>
  <c r="B5" i="43"/>
  <c r="C1" i="43"/>
  <c r="B8" i="42"/>
  <c r="E39" i="1" s="1"/>
  <c r="B5" i="42"/>
  <c r="C1" i="42"/>
  <c r="B8" i="104"/>
  <c r="E38" i="1" s="1"/>
  <c r="B5" i="104"/>
  <c r="C1" i="104"/>
  <c r="B8" i="41"/>
  <c r="E37" i="1" s="1"/>
  <c r="B5" i="41"/>
  <c r="C1" i="41"/>
  <c r="B8" i="40"/>
  <c r="E36" i="1" s="1"/>
  <c r="B5" i="40"/>
  <c r="C1" i="40"/>
  <c r="B9" i="90"/>
  <c r="E35" i="1" s="1"/>
  <c r="B5" i="90"/>
  <c r="C1" i="90"/>
  <c r="B8" i="73"/>
  <c r="C1" i="73"/>
  <c r="B8" i="277"/>
  <c r="E33" i="1" s="1"/>
  <c r="B5" i="277"/>
  <c r="C1" i="277"/>
  <c r="B8" i="16"/>
  <c r="E32" i="1" s="1"/>
  <c r="B5" i="16"/>
  <c r="C1" i="16"/>
  <c r="B8" i="33"/>
  <c r="E31" i="1" s="1"/>
  <c r="B5" i="33"/>
  <c r="C1" i="33"/>
  <c r="B8" i="37"/>
  <c r="E29" i="1" s="1"/>
  <c r="B5" i="37"/>
  <c r="C1" i="37"/>
  <c r="B8" i="217"/>
  <c r="B5" i="217"/>
  <c r="C1" i="217"/>
  <c r="B8" i="205"/>
  <c r="E27" i="1" s="1"/>
  <c r="B5" i="205"/>
  <c r="C1" i="205"/>
  <c r="B8" i="223"/>
  <c r="E26" i="1" s="1"/>
  <c r="B5" i="223"/>
  <c r="C1" i="223"/>
  <c r="B8" i="8"/>
  <c r="E25" i="1" s="1"/>
  <c r="B5" i="8"/>
  <c r="C1" i="8"/>
  <c r="B8" i="10"/>
  <c r="E24" i="1" s="1"/>
  <c r="B5" i="10"/>
  <c r="C1" i="10"/>
  <c r="B8" i="216"/>
  <c r="E23" i="1" s="1"/>
  <c r="B5" i="216"/>
  <c r="C1" i="216"/>
  <c r="B8" i="274"/>
  <c r="E22" i="1" s="1"/>
  <c r="B5" i="274"/>
  <c r="C1" i="274"/>
  <c r="B8" i="22"/>
  <c r="E21" i="1" s="1"/>
  <c r="B5" i="22"/>
  <c r="C1" i="22"/>
  <c r="B8" i="21"/>
  <c r="E20" i="1" s="1"/>
  <c r="B5" i="21"/>
  <c r="C1" i="21"/>
  <c r="B8" i="215"/>
  <c r="E19" i="1" s="1"/>
  <c r="B5" i="215"/>
  <c r="C1" i="215"/>
  <c r="B8" i="294"/>
  <c r="B9" i="294" s="1"/>
  <c r="C1" i="294"/>
  <c r="B8" i="214"/>
  <c r="E16" i="1" s="1"/>
  <c r="B5" i="214"/>
  <c r="C1" i="214"/>
  <c r="B8" i="17"/>
  <c r="E14" i="1" s="1"/>
  <c r="B5" i="17"/>
  <c r="C1" i="17"/>
  <c r="B8" i="15"/>
  <c r="E13" i="1" s="1"/>
  <c r="B5" i="15"/>
  <c r="C1" i="15"/>
  <c r="B8" i="273"/>
  <c r="B5" i="273"/>
  <c r="C1" i="273"/>
  <c r="B8" i="11"/>
  <c r="E11" i="1" s="1"/>
  <c r="B5" i="11"/>
  <c r="C1" i="11"/>
  <c r="B8" i="293"/>
  <c r="C1" i="293"/>
  <c r="B8" i="204"/>
  <c r="E9" i="1" s="1"/>
  <c r="B5" i="204"/>
  <c r="C1" i="204"/>
  <c r="B8" i="7"/>
  <c r="E8" i="1" s="1"/>
  <c r="B5" i="7"/>
  <c r="C1" i="7"/>
  <c r="B8" i="4"/>
  <c r="E6" i="1" s="1"/>
  <c r="B5" i="4"/>
  <c r="C1" i="4"/>
  <c r="B8" i="3"/>
  <c r="E5" i="1" s="1"/>
  <c r="B5" i="3"/>
  <c r="C1" i="3"/>
  <c r="B8" i="18"/>
  <c r="B5" i="18"/>
  <c r="C1" i="18"/>
  <c r="B5" i="200"/>
  <c r="C214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E203" i="1"/>
  <c r="D203" i="1"/>
  <c r="C203" i="1"/>
  <c r="D202" i="1"/>
  <c r="C202" i="1"/>
  <c r="D201" i="1"/>
  <c r="C201" i="1"/>
  <c r="D199" i="1"/>
  <c r="C199" i="1"/>
  <c r="E198" i="1"/>
  <c r="D198" i="1"/>
  <c r="C198" i="1"/>
  <c r="D197" i="1"/>
  <c r="C197" i="1"/>
  <c r="D196" i="1"/>
  <c r="C196" i="1"/>
  <c r="C195" i="1"/>
  <c r="E194" i="1"/>
  <c r="D194" i="1"/>
  <c r="C194" i="1"/>
  <c r="D192" i="1"/>
  <c r="C192" i="1"/>
  <c r="D191" i="1"/>
  <c r="C191" i="1"/>
  <c r="E190" i="1"/>
  <c r="D190" i="1"/>
  <c r="C190" i="1"/>
  <c r="C187" i="1"/>
  <c r="D186" i="1"/>
  <c r="C186" i="1"/>
  <c r="D185" i="1"/>
  <c r="C185" i="1"/>
  <c r="D182" i="1"/>
  <c r="C182" i="1"/>
  <c r="C181" i="1"/>
  <c r="D180" i="1"/>
  <c r="C180" i="1"/>
  <c r="D179" i="1"/>
  <c r="C179" i="1"/>
  <c r="D178" i="1"/>
  <c r="C178" i="1"/>
  <c r="D177" i="1"/>
  <c r="C177" i="1"/>
  <c r="D175" i="1"/>
  <c r="C175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5" i="1"/>
  <c r="C165" i="1"/>
  <c r="D164" i="1"/>
  <c r="C164" i="1"/>
  <c r="D163" i="1"/>
  <c r="C163" i="1"/>
  <c r="C162" i="1"/>
  <c r="D161" i="1"/>
  <c r="C161" i="1"/>
  <c r="D160" i="1"/>
  <c r="C160" i="1"/>
  <c r="D158" i="1"/>
  <c r="C158" i="1"/>
  <c r="D157" i="1"/>
  <c r="C157" i="1"/>
  <c r="C216" i="1" s="1"/>
  <c r="C156" i="1"/>
  <c r="D155" i="1"/>
  <c r="C155" i="1"/>
  <c r="D153" i="1"/>
  <c r="C153" i="1"/>
  <c r="D152" i="1"/>
  <c r="C152" i="1"/>
  <c r="D151" i="1"/>
  <c r="C151" i="1"/>
  <c r="D150" i="1"/>
  <c r="C149" i="1"/>
  <c r="C148" i="1"/>
  <c r="D147" i="1"/>
  <c r="C147" i="1"/>
  <c r="D146" i="1"/>
  <c r="C146" i="1"/>
  <c r="D145" i="1"/>
  <c r="C145" i="1"/>
  <c r="D143" i="1"/>
  <c r="C143" i="1"/>
  <c r="D142" i="1"/>
  <c r="C142" i="1"/>
  <c r="C141" i="1"/>
  <c r="E140" i="1"/>
  <c r="D140" i="1"/>
  <c r="C140" i="1"/>
  <c r="D139" i="1"/>
  <c r="C139" i="1"/>
  <c r="D138" i="1"/>
  <c r="C138" i="1"/>
  <c r="C137" i="1"/>
  <c r="D136" i="1"/>
  <c r="C136" i="1"/>
  <c r="C134" i="1"/>
  <c r="C131" i="1"/>
  <c r="D125" i="1"/>
  <c r="C125" i="1"/>
  <c r="D123" i="1"/>
  <c r="C123" i="1"/>
  <c r="D122" i="1"/>
  <c r="C122" i="1"/>
  <c r="E121" i="1"/>
  <c r="D121" i="1"/>
  <c r="C121" i="1"/>
  <c r="D120" i="1"/>
  <c r="C120" i="1"/>
  <c r="D119" i="1"/>
  <c r="C119" i="1"/>
  <c r="C118" i="1"/>
  <c r="D116" i="1"/>
  <c r="C116" i="1"/>
  <c r="C115" i="1"/>
  <c r="C114" i="1"/>
  <c r="D113" i="1"/>
  <c r="C113" i="1"/>
  <c r="D112" i="1"/>
  <c r="C112" i="1"/>
  <c r="D111" i="1"/>
  <c r="C111" i="1"/>
  <c r="C110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99" i="1"/>
  <c r="C99" i="1"/>
  <c r="E98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C88" i="1"/>
  <c r="D86" i="1"/>
  <c r="C86" i="1"/>
  <c r="D85" i="1"/>
  <c r="C85" i="1"/>
  <c r="D84" i="1"/>
  <c r="C84" i="1"/>
  <c r="D83" i="1"/>
  <c r="C83" i="1"/>
  <c r="D82" i="1"/>
  <c r="C82" i="1"/>
  <c r="C81" i="1"/>
  <c r="D80" i="1"/>
  <c r="C80" i="1"/>
  <c r="D79" i="1"/>
  <c r="C79" i="1"/>
  <c r="D78" i="1"/>
  <c r="C78" i="1"/>
  <c r="D77" i="1"/>
  <c r="C77" i="1"/>
  <c r="D75" i="1"/>
  <c r="C75" i="1"/>
  <c r="D74" i="1"/>
  <c r="C74" i="1"/>
  <c r="D73" i="1"/>
  <c r="C73" i="1"/>
  <c r="D72" i="1"/>
  <c r="C72" i="1"/>
  <c r="D70" i="1"/>
  <c r="C70" i="1"/>
  <c r="D69" i="1"/>
  <c r="C69" i="1"/>
  <c r="D68" i="1"/>
  <c r="C68" i="1"/>
  <c r="D67" i="1"/>
  <c r="C67" i="1"/>
  <c r="D66" i="1"/>
  <c r="C66" i="1"/>
  <c r="E65" i="1"/>
  <c r="D65" i="1"/>
  <c r="C65" i="1"/>
  <c r="D63" i="1"/>
  <c r="C63" i="1"/>
  <c r="D62" i="1"/>
  <c r="C62" i="1"/>
  <c r="D61" i="1"/>
  <c r="C61" i="1"/>
  <c r="D60" i="1"/>
  <c r="C60" i="1"/>
  <c r="C59" i="1"/>
  <c r="D58" i="1"/>
  <c r="C58" i="1"/>
  <c r="D57" i="1"/>
  <c r="C57" i="1"/>
  <c r="D56" i="1"/>
  <c r="C56" i="1"/>
  <c r="D55" i="1"/>
  <c r="C55" i="1"/>
  <c r="C53" i="1"/>
  <c r="D50" i="1"/>
  <c r="C50" i="1"/>
  <c r="D48" i="1"/>
  <c r="C48" i="1"/>
  <c r="D47" i="1"/>
  <c r="C46" i="1"/>
  <c r="C45" i="1"/>
  <c r="D44" i="1"/>
  <c r="C44" i="1"/>
  <c r="E43" i="1"/>
  <c r="D43" i="1"/>
  <c r="C43" i="1"/>
  <c r="D41" i="1"/>
  <c r="B6" i="222" s="1"/>
  <c r="D40" i="1"/>
  <c r="C40" i="1"/>
  <c r="C39" i="1"/>
  <c r="D38" i="1"/>
  <c r="C38" i="1"/>
  <c r="D37" i="1"/>
  <c r="C37" i="1"/>
  <c r="D36" i="1"/>
  <c r="C36" i="1"/>
  <c r="C35" i="1"/>
  <c r="D33" i="1"/>
  <c r="C33" i="1"/>
  <c r="D32" i="1"/>
  <c r="C32" i="1"/>
  <c r="D31" i="1"/>
  <c r="C31" i="1"/>
  <c r="D29" i="1"/>
  <c r="C29" i="1"/>
  <c r="D28" i="1"/>
  <c r="C28" i="1"/>
  <c r="D27" i="1"/>
  <c r="C27" i="1"/>
  <c r="C26" i="1"/>
  <c r="D25" i="1"/>
  <c r="C25" i="1"/>
  <c r="D24" i="1"/>
  <c r="C24" i="1"/>
  <c r="C23" i="1"/>
  <c r="D22" i="1"/>
  <c r="C22" i="1"/>
  <c r="D21" i="1"/>
  <c r="C21" i="1"/>
  <c r="D20" i="1"/>
  <c r="C20" i="1"/>
  <c r="D19" i="1"/>
  <c r="C19" i="1"/>
  <c r="C18" i="1"/>
  <c r="C16" i="1"/>
  <c r="C14" i="1"/>
  <c r="D13" i="1"/>
  <c r="C13" i="1"/>
  <c r="E12" i="1"/>
  <c r="D12" i="1"/>
  <c r="C12" i="1"/>
  <c r="D11" i="1"/>
  <c r="C11" i="1"/>
  <c r="D10" i="1"/>
  <c r="C10" i="1"/>
  <c r="C9" i="1"/>
  <c r="D8" i="1"/>
  <c r="C8" i="1"/>
  <c r="D6" i="1"/>
  <c r="C6" i="1"/>
  <c r="D5" i="1"/>
  <c r="C5" i="1"/>
  <c r="D4" i="1"/>
  <c r="C4" i="1"/>
  <c r="E90" i="1" l="1"/>
  <c r="F90" i="1" s="1"/>
  <c r="B9" i="293"/>
  <c r="E10" i="1"/>
  <c r="B9" i="79"/>
  <c r="B9" i="245"/>
  <c r="B9" i="40"/>
  <c r="B9" i="279"/>
  <c r="B9" i="116"/>
  <c r="B9" i="221"/>
  <c r="B9" i="154"/>
  <c r="B9" i="176"/>
  <c r="B9" i="269"/>
  <c r="B9" i="69"/>
  <c r="B9" i="28"/>
  <c r="B9" i="67"/>
  <c r="B9" i="284"/>
  <c r="B9" i="287"/>
  <c r="B9" i="187"/>
  <c r="B9" i="288"/>
  <c r="E152" i="1"/>
  <c r="E181" i="1"/>
  <c r="E124" i="1"/>
  <c r="F124" i="1" s="1"/>
  <c r="B9" i="73"/>
  <c r="E34" i="1"/>
  <c r="F34" i="1" s="1"/>
  <c r="B9" i="211"/>
  <c r="E185" i="1"/>
  <c r="F185" i="1" s="1"/>
  <c r="B9" i="174"/>
  <c r="B9" i="113"/>
  <c r="B9" i="244"/>
  <c r="B9" i="254"/>
  <c r="B9" i="275"/>
  <c r="B9" i="169"/>
  <c r="B9" i="107"/>
  <c r="B9" i="178"/>
  <c r="B9" i="124"/>
  <c r="B9" i="152"/>
  <c r="B9" i="255"/>
  <c r="B9" i="25"/>
  <c r="B9" i="263"/>
  <c r="B9" i="175"/>
  <c r="B9" i="196"/>
  <c r="B9" i="206"/>
  <c r="B9" i="225"/>
  <c r="B9" i="271"/>
  <c r="B9" i="3"/>
  <c r="B9" i="15"/>
  <c r="E18" i="1"/>
  <c r="F18" i="1" s="1"/>
  <c r="B9" i="10"/>
  <c r="B9" i="58"/>
  <c r="B9" i="125"/>
  <c r="B9" i="66"/>
  <c r="B9" i="218"/>
  <c r="B9" i="264"/>
  <c r="B9" i="212"/>
  <c r="B9" i="122"/>
  <c r="B9" i="132"/>
  <c r="B9" i="249"/>
  <c r="B9" i="148"/>
  <c r="B9" i="45"/>
  <c r="B9" i="39"/>
  <c r="B9" i="5"/>
  <c r="B9" i="6"/>
  <c r="B9" i="72"/>
  <c r="B9" i="71"/>
  <c r="B9" i="88"/>
  <c r="B9" i="24"/>
  <c r="B9" i="103"/>
  <c r="B9" i="240"/>
  <c r="B9" i="241"/>
  <c r="B9" i="123"/>
  <c r="B9" i="139"/>
  <c r="B9" i="280"/>
  <c r="B9" i="223"/>
  <c r="B9" i="20"/>
  <c r="B9" i="195"/>
  <c r="B9" i="11"/>
  <c r="B9" i="104"/>
  <c r="B9" i="46"/>
  <c r="B9" i="202"/>
  <c r="B9" i="96"/>
  <c r="B9" i="261"/>
  <c r="B9" i="99"/>
  <c r="B9" i="105"/>
  <c r="B9" i="188"/>
  <c r="B9" i="137"/>
  <c r="B9" i="256"/>
  <c r="B9" i="242"/>
  <c r="B9" i="292"/>
  <c r="B9" i="194"/>
  <c r="B9" i="128"/>
  <c r="F77" i="1"/>
  <c r="F138" i="1"/>
  <c r="D216" i="1"/>
  <c r="F50" i="1"/>
  <c r="F70" i="1"/>
  <c r="B9" i="102"/>
  <c r="B9" i="65"/>
  <c r="F42" i="1"/>
  <c r="F68" i="1"/>
  <c r="F46" i="1"/>
  <c r="F43" i="1"/>
  <c r="F65" i="1"/>
  <c r="F10" i="1"/>
  <c r="F32" i="1"/>
  <c r="F179" i="1"/>
  <c r="F181" i="1"/>
  <c r="F38" i="1"/>
  <c r="F58" i="1"/>
  <c r="F162" i="1"/>
  <c r="F169" i="1"/>
  <c r="F177" i="1"/>
  <c r="F84" i="1"/>
  <c r="F93" i="1"/>
  <c r="F106" i="1"/>
  <c r="F111" i="1"/>
  <c r="F134" i="1"/>
  <c r="F137" i="1"/>
  <c r="F160" i="1"/>
  <c r="B9" i="146"/>
  <c r="F81" i="1"/>
  <c r="F213" i="1"/>
  <c r="B9" i="98"/>
  <c r="F25" i="1"/>
  <c r="F63" i="1"/>
  <c r="F168" i="1"/>
  <c r="F197" i="1"/>
  <c r="F203" i="1"/>
  <c r="B9" i="8"/>
  <c r="B9" i="253"/>
  <c r="B9" i="181"/>
  <c r="F9" i="1"/>
  <c r="F16" i="1"/>
  <c r="F20" i="1"/>
  <c r="F24" i="1"/>
  <c r="F44" i="1"/>
  <c r="F79" i="1"/>
  <c r="F94" i="1"/>
  <c r="F99" i="1"/>
  <c r="F112" i="1"/>
  <c r="F114" i="1"/>
  <c r="F120" i="1"/>
  <c r="F139" i="1"/>
  <c r="F142" i="1"/>
  <c r="F147" i="1"/>
  <c r="F180" i="1"/>
  <c r="F198" i="1"/>
  <c r="F202" i="1"/>
  <c r="B9" i="17"/>
  <c r="B9" i="21"/>
  <c r="B9" i="127"/>
  <c r="B9" i="230"/>
  <c r="F91" i="1"/>
  <c r="F29" i="1"/>
  <c r="F103" i="1"/>
  <c r="F115" i="1"/>
  <c r="F26" i="1"/>
  <c r="B9" i="43"/>
  <c r="B9" i="48"/>
  <c r="B9" i="135"/>
  <c r="F23" i="1"/>
  <c r="F56" i="1"/>
  <c r="F60" i="1"/>
  <c r="F102" i="1"/>
  <c r="F121" i="1"/>
  <c r="F125" i="1"/>
  <c r="F143" i="1"/>
  <c r="F148" i="1"/>
  <c r="F165" i="1"/>
  <c r="B9" i="18"/>
  <c r="F11" i="1"/>
  <c r="F101" i="1"/>
  <c r="F110" i="1"/>
  <c r="B9" i="7"/>
  <c r="B9" i="273"/>
  <c r="B9" i="216"/>
  <c r="B9" i="205"/>
  <c r="B9" i="42"/>
  <c r="F83" i="1"/>
  <c r="F123" i="1"/>
  <c r="B9" i="290"/>
  <c r="B9" i="270"/>
  <c r="F48" i="1"/>
  <c r="F55" i="1"/>
  <c r="F96" i="1"/>
  <c r="F98" i="1"/>
  <c r="F105" i="1"/>
  <c r="F131" i="1"/>
  <c r="F146" i="1"/>
  <c r="F171" i="1"/>
  <c r="F175" i="1"/>
  <c r="F190" i="1"/>
  <c r="F194" i="1"/>
  <c r="F195" i="1"/>
  <c r="F206" i="1"/>
  <c r="F22" i="1"/>
  <c r="B9" i="41"/>
  <c r="B9" i="227"/>
  <c r="B9" i="86"/>
  <c r="F88" i="1"/>
  <c r="B9" i="276"/>
  <c r="F116" i="1"/>
  <c r="B9" i="108"/>
  <c r="F164" i="1"/>
  <c r="F28" i="1"/>
  <c r="F85" i="1"/>
  <c r="F113" i="1"/>
  <c r="B9" i="215"/>
  <c r="B9" i="16"/>
  <c r="B9" i="62"/>
  <c r="F72" i="1"/>
  <c r="B9" i="121"/>
  <c r="B9" i="97"/>
  <c r="B9" i="101"/>
  <c r="B9" i="247"/>
  <c r="B9" i="289"/>
  <c r="B9" i="192"/>
  <c r="F210" i="1"/>
  <c r="F5" i="1"/>
  <c r="F6" i="1"/>
  <c r="F12" i="1"/>
  <c r="F13" i="1"/>
  <c r="F27" i="1"/>
  <c r="F59" i="1"/>
  <c r="F66" i="1"/>
  <c r="F69" i="1"/>
  <c r="F95" i="1"/>
  <c r="F97" i="1"/>
  <c r="F104" i="1"/>
  <c r="F140" i="1"/>
  <c r="F149" i="1"/>
  <c r="F173" i="1"/>
  <c r="F182" i="1"/>
  <c r="F192" i="1"/>
  <c r="F201" i="1"/>
  <c r="F209" i="1"/>
  <c r="B9" i="37"/>
  <c r="B9" i="243"/>
  <c r="F73" i="1"/>
  <c r="B9" i="84"/>
  <c r="F156" i="1"/>
  <c r="F158" i="1"/>
  <c r="B9" i="291"/>
  <c r="F167" i="1"/>
  <c r="B9" i="155"/>
  <c r="F212" i="1"/>
  <c r="F92" i="1"/>
  <c r="E40" i="1"/>
  <c r="F40" i="1" s="1"/>
  <c r="F74" i="1"/>
  <c r="B9" i="147"/>
  <c r="F157" i="1"/>
  <c r="F8" i="1"/>
  <c r="F122" i="1"/>
  <c r="F57" i="1"/>
  <c r="F19" i="1"/>
  <c r="B9" i="166"/>
  <c r="B9" i="85"/>
  <c r="F31" i="1"/>
  <c r="B9" i="33"/>
  <c r="F141" i="1"/>
  <c r="F14" i="1"/>
  <c r="B9" i="217"/>
  <c r="F136" i="1"/>
  <c r="B9" i="274"/>
  <c r="B9" i="114"/>
  <c r="B9" i="239"/>
  <c r="F82" i="1"/>
  <c r="F172" i="1"/>
  <c r="B9" i="158"/>
  <c r="B9" i="265"/>
  <c r="B9" i="229"/>
  <c r="F150" i="1"/>
  <c r="B9" i="140"/>
  <c r="F152" i="1"/>
  <c r="F36" i="1"/>
  <c r="B9" i="157"/>
  <c r="B9" i="233"/>
  <c r="F86" i="1"/>
  <c r="F207" i="1"/>
  <c r="F151" i="1"/>
  <c r="F78" i="1"/>
  <c r="F39" i="1"/>
  <c r="F67" i="1"/>
  <c r="B9" i="82"/>
  <c r="B9" i="130"/>
  <c r="B9" i="267"/>
  <c r="F35" i="1"/>
  <c r="F37" i="1"/>
  <c r="F47" i="1"/>
  <c r="F153" i="1"/>
  <c r="E187" i="1"/>
  <c r="F187" i="1" s="1"/>
  <c r="B9" i="70"/>
  <c r="F118" i="1"/>
  <c r="B9" i="142"/>
  <c r="F199" i="1"/>
  <c r="B9" i="277"/>
  <c r="B9" i="248"/>
  <c r="B9" i="106"/>
  <c r="F75" i="1"/>
  <c r="F80" i="1"/>
  <c r="F145" i="1"/>
  <c r="E161" i="1"/>
  <c r="F161" i="1" s="1"/>
  <c r="E163" i="1"/>
  <c r="F163" i="1" s="1"/>
  <c r="F170" i="1"/>
  <c r="F214" i="1"/>
  <c r="B9" i="170"/>
  <c r="B9" i="201"/>
  <c r="F53" i="1"/>
  <c r="B9" i="160"/>
  <c r="B9" i="204"/>
  <c r="B9" i="91"/>
  <c r="F208" i="1"/>
  <c r="F45" i="1"/>
  <c r="B9" i="4"/>
  <c r="B9" i="231"/>
  <c r="B9" i="262"/>
  <c r="E4" i="1"/>
  <c r="F4" i="1" s="1"/>
  <c r="F191" i="1"/>
  <c r="F21" i="1"/>
  <c r="B9" i="222"/>
  <c r="B8" i="200"/>
  <c r="B9" i="112"/>
  <c r="F119" i="1"/>
  <c r="B11" i="161"/>
  <c r="B9" i="94"/>
  <c r="F196" i="1"/>
  <c r="B9" i="246"/>
  <c r="F155" i="1"/>
  <c r="B9" i="22"/>
  <c r="F186" i="1"/>
  <c r="F41" i="1"/>
  <c r="F61" i="1"/>
  <c r="B9" i="259"/>
  <c r="F33" i="1"/>
  <c r="B9" i="77"/>
  <c r="F178" i="1"/>
  <c r="F62" i="1"/>
  <c r="B8" i="197" l="1"/>
  <c r="B9" i="197" s="1"/>
  <c r="E211" i="1" l="1"/>
  <c r="E216" i="1" s="1"/>
  <c r="F211" i="1" l="1"/>
  <c r="F216" i="1" s="1"/>
</calcChain>
</file>

<file path=xl/sharedStrings.xml><?xml version="1.0" encoding="utf-8"?>
<sst xmlns="http://schemas.openxmlformats.org/spreadsheetml/2006/main" count="3543" uniqueCount="838">
  <si>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</si>
  <si>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</si>
  <si>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</si>
  <si>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</si>
  <si>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</si>
  <si>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</si>
  <si>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</si>
  <si>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</si>
  <si>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</si>
  <si>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</si>
  <si>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</si>
  <si>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</si>
  <si>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</si>
  <si>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</si>
  <si>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</si>
  <si>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</si>
  <si>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</si>
  <si>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</si>
  <si>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</si>
  <si>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</si>
  <si>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</si>
  <si>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</si>
  <si>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Chi Tau Epsilon</t>
  </si>
  <si>
    <t>Eta Omicron Nu</t>
  </si>
  <si>
    <t>Formula Society of Automotive Engineers</t>
  </si>
  <si>
    <t>Goin' Band from Raiderland</t>
  </si>
  <si>
    <t>Greek Wide Student Ministries</t>
  </si>
  <si>
    <t>India Student Association</t>
  </si>
  <si>
    <t>Institute of Industrial Engineers</t>
  </si>
  <si>
    <t>International Interior Design Association</t>
  </si>
  <si>
    <t>Iota Tau Alpha</t>
  </si>
  <si>
    <t>Kappa Kappa Psi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</si>
  <si>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</si>
  <si>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</si>
  <si>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</si>
  <si>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</si>
  <si>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</si>
  <si>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</si>
  <si>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</si>
  <si>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</si>
  <si>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</si>
  <si>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</si>
  <si>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Pre-Pharmacy Club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</si>
  <si>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</si>
  <si>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</si>
  <si>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</si>
  <si>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</si>
  <si>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</si>
  <si>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</si>
  <si>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</si>
  <si>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</si>
  <si>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</si>
  <si>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</si>
  <si>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Students for Global Connection</t>
  </si>
  <si>
    <t>Tau Beta Sigma</t>
  </si>
  <si>
    <t>Tech Art History Society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</si>
  <si>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</si>
  <si>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</si>
  <si>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</si>
  <si>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</si>
  <si>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</si>
  <si>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</si>
  <si>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Wesley Foundation at Texas Tech University</t>
  </si>
  <si>
    <t>Wool Judging Team</t>
  </si>
  <si>
    <t>Contingency Funding</t>
  </si>
  <si>
    <t>Undergraduate Fund Total</t>
  </si>
  <si>
    <t>German Club</t>
  </si>
  <si>
    <t>Pi Tau Sigma</t>
  </si>
  <si>
    <t>Agricultural Communicators of Tomorrow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</si>
  <si>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</si>
  <si>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</si>
  <si>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</si>
  <si>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</si>
  <si>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</si>
  <si>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</si>
  <si>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</si>
  <si>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GreekWide Student Ministries</t>
  </si>
  <si>
    <t>Mentor Tech Student Organization</t>
  </si>
  <si>
    <t>Sigma Delta Pi</t>
  </si>
  <si>
    <t>Miscellaneous</t>
  </si>
  <si>
    <t>American Association of Family and Consumer Sciences</t>
  </si>
  <si>
    <t>Delta Sigma Pi</t>
  </si>
  <si>
    <t>Dr. Bernard A. Harris Jr. Pre-Med Society</t>
  </si>
  <si>
    <t>Dr. Bernard A. Harris Jr. Pre-Medical Society</t>
  </si>
  <si>
    <t>Tech Classical Society</t>
  </si>
  <si>
    <t>Tech Horse Judging Team</t>
  </si>
  <si>
    <t>Tech Pre-Pharmacy Club</t>
  </si>
  <si>
    <t>Human Sciences Ambassadors (formerly Human Sciences Recruiters)</t>
  </si>
  <si>
    <t xml:space="preserve">Army ROTC </t>
  </si>
  <si>
    <t>Christians at Tech</t>
  </si>
  <si>
    <t>Habesha Student's Association</t>
  </si>
  <si>
    <t xml:space="preserve">Hispanic Student Society </t>
  </si>
  <si>
    <t>Nepal Students Association</t>
  </si>
  <si>
    <t>Sigma Iota Epsilon</t>
  </si>
  <si>
    <t>SkyRaiders</t>
  </si>
  <si>
    <t>Society of Environmental Professionals</t>
  </si>
  <si>
    <t>Army ROTC</t>
  </si>
  <si>
    <t xml:space="preserve">Habesha Student's Association </t>
  </si>
  <si>
    <t>Nepal Student Association</t>
  </si>
  <si>
    <t>Sky Raiders</t>
  </si>
  <si>
    <t>R10291806</t>
  </si>
  <si>
    <t>R10284051</t>
  </si>
  <si>
    <t>R10291779</t>
  </si>
  <si>
    <t>R10480458</t>
  </si>
  <si>
    <t>American Medical Women's Association</t>
  </si>
  <si>
    <t>Chemical Engineering Car Team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</si>
  <si>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</si>
  <si>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</si>
  <si>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</si>
  <si>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</si>
  <si>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</si>
  <si>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</si>
  <si>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</si>
  <si>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</si>
  <si>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</si>
  <si>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</si>
  <si>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R10366705</t>
  </si>
  <si>
    <t>R10467360</t>
  </si>
  <si>
    <t>R11334059</t>
  </si>
  <si>
    <t>R10356439</t>
  </si>
  <si>
    <t>R10328155</t>
  </si>
  <si>
    <t>R10488302</t>
  </si>
  <si>
    <t>R10440522</t>
  </si>
  <si>
    <t>R10410672</t>
  </si>
  <si>
    <t>R10993298</t>
  </si>
  <si>
    <t>R10343797</t>
  </si>
  <si>
    <t>R11334054</t>
  </si>
  <si>
    <t>R10390196</t>
  </si>
  <si>
    <t>R10393707</t>
  </si>
  <si>
    <t>R10324650</t>
  </si>
  <si>
    <t>R10290043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</si>
  <si>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</si>
  <si>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</si>
  <si>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</si>
  <si>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</si>
  <si>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</si>
  <si>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</si>
  <si>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</si>
  <si>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</si>
  <si>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</si>
  <si>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</si>
  <si>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</si>
  <si>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</si>
  <si>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</si>
  <si>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R10305288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</si>
  <si>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</si>
  <si>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</si>
  <si>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</si>
  <si>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</si>
  <si>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</si>
  <si>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</si>
  <si>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</si>
  <si>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</si>
  <si>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R11337026</t>
  </si>
  <si>
    <t>R10400610</t>
  </si>
  <si>
    <t>R10390203</t>
  </si>
  <si>
    <t>R10000484</t>
  </si>
  <si>
    <t>R10366841</t>
  </si>
  <si>
    <t>R10284060</t>
  </si>
  <si>
    <t>R10310722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</si>
  <si>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</si>
  <si>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</si>
  <si>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</si>
  <si>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</si>
  <si>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</si>
  <si>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</si>
  <si>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>United States Institute for Theatre Technology Student Chapter</t>
  </si>
  <si>
    <t xml:space="preserve">Contingency </t>
  </si>
  <si>
    <t>R10379433</t>
  </si>
  <si>
    <t>R11336329</t>
  </si>
  <si>
    <t>R11366940</t>
  </si>
  <si>
    <t>R11364612</t>
  </si>
  <si>
    <t>R10284620</t>
  </si>
  <si>
    <t>R10284099</t>
  </si>
  <si>
    <t>R11377834</t>
  </si>
  <si>
    <t>R11379062</t>
  </si>
  <si>
    <t>R10380457</t>
  </si>
  <si>
    <t>R11371024</t>
  </si>
  <si>
    <t>R10407171</t>
  </si>
  <si>
    <t>R10428038</t>
  </si>
  <si>
    <t xml:space="preserve">Penalty </t>
  </si>
  <si>
    <t>Persian Student Association</t>
  </si>
  <si>
    <t>Texas Tech Society for Human Resource Management</t>
  </si>
  <si>
    <t>Travel advances only approved if advisor directly notifies Katherine it's okay otherwise process travel as normal and org gets reimbursed AFTER the trip</t>
  </si>
  <si>
    <t>American Association of Petroleum Geologists</t>
  </si>
  <si>
    <t>Animal &amp; Food Science Academic Quadrathlon Club</t>
  </si>
  <si>
    <t>Bayless Board</t>
  </si>
  <si>
    <t xml:space="preserve">Bayless Board </t>
  </si>
  <si>
    <t>Women's Service Org.</t>
  </si>
  <si>
    <t>Women's Service Org</t>
  </si>
  <si>
    <t>R11429843</t>
  </si>
  <si>
    <t>R11425408</t>
  </si>
  <si>
    <t>R11303852</t>
  </si>
  <si>
    <t>R10357357</t>
  </si>
  <si>
    <t>R10311423</t>
  </si>
  <si>
    <t>R11441106</t>
  </si>
  <si>
    <t>R11427759</t>
  </si>
  <si>
    <t>expenses must have written approval from the advisor - including copy services</t>
  </si>
  <si>
    <t>Association of Chinese Students &amp; Scholars</t>
  </si>
  <si>
    <t>Tech Kahaani Bollywood Dance Team</t>
  </si>
  <si>
    <t>Organization's R# (as a vendor w/TTU)</t>
  </si>
  <si>
    <t>Legend:</t>
  </si>
  <si>
    <t>Used full allocation</t>
  </si>
  <si>
    <t>R11489926</t>
  </si>
  <si>
    <t>Associated General Contractors of America</t>
  </si>
  <si>
    <t xml:space="preserve">Associated General Contractors 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</si>
  <si>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</si>
  <si>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</si>
  <si>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</si>
  <si>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</si>
  <si>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Texas Tech</t>
  </si>
  <si>
    <t>Veterans Association at TTU</t>
  </si>
  <si>
    <t>R10354088</t>
  </si>
  <si>
    <t>R11425175</t>
  </si>
  <si>
    <t>R10363326</t>
  </si>
  <si>
    <t>R10322365</t>
  </si>
  <si>
    <t>R10280553</t>
  </si>
  <si>
    <t>R11519643</t>
  </si>
  <si>
    <t>Tech Ducks Unlimited</t>
  </si>
  <si>
    <t>Institute of Industrial and Systems Engineers (formerly Institute of Industrial Engineers)</t>
  </si>
  <si>
    <t xml:space="preserve">Registered </t>
  </si>
  <si>
    <t>Association of Bangladeshi Students &amp; Scholars</t>
  </si>
  <si>
    <t>Engineers Without Borders</t>
  </si>
  <si>
    <t>Institute of Electrical &amp; Electronics Engineers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</si>
  <si>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</si>
  <si>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</si>
  <si>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</si>
  <si>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</si>
  <si>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</si>
  <si>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Youth Mappers</t>
  </si>
  <si>
    <t>R11381843</t>
  </si>
  <si>
    <t>R11544277</t>
  </si>
  <si>
    <t>R11500115</t>
  </si>
  <si>
    <t>R11555434</t>
  </si>
  <si>
    <t>Society for Human Resource Management (formerly Tech Chapter of the Society for Human Resource Management)</t>
  </si>
  <si>
    <t>R10314255</t>
  </si>
  <si>
    <t>R11306018</t>
  </si>
  <si>
    <t>R10403207</t>
  </si>
  <si>
    <t>R11589116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</si>
  <si>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</si>
  <si>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</si>
  <si>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</si>
  <si>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</si>
  <si>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</si>
  <si>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</si>
  <si>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</si>
  <si>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</si>
  <si>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</si>
  <si>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Julie Isom</t>
  </si>
  <si>
    <t>Colt Cagle - colt.cagle@ttu.edu</t>
  </si>
  <si>
    <t>Patsy McGee</t>
  </si>
  <si>
    <t>R11598580</t>
  </si>
  <si>
    <t>R10363328</t>
  </si>
  <si>
    <t>Alpha Psi Omega</t>
  </si>
  <si>
    <t>R11322918</t>
  </si>
  <si>
    <t>Athletic Training Student Organization</t>
  </si>
  <si>
    <t>Chi Alpha</t>
  </si>
  <si>
    <t>Filipino Student Association</t>
  </si>
  <si>
    <t xml:space="preserve">R10319804 </t>
  </si>
  <si>
    <t>History Club</t>
  </si>
  <si>
    <t>Kappa Xi</t>
  </si>
  <si>
    <t>R11513859</t>
  </si>
  <si>
    <t>Knowledge Empowering You Outreach Program</t>
  </si>
  <si>
    <t>Lutheran Student Association</t>
  </si>
  <si>
    <t>R10310723</t>
  </si>
  <si>
    <t>Made in Cote d'Ivoire</t>
  </si>
  <si>
    <t>Men of God</t>
  </si>
  <si>
    <t>R10358691</t>
  </si>
  <si>
    <t>Minorities in Agriculture Natural Resource and Related Sciences</t>
  </si>
  <si>
    <t>Model United Nations</t>
  </si>
  <si>
    <t>Raider Aerospace Society</t>
  </si>
  <si>
    <t>R11507599</t>
  </si>
  <si>
    <t>RaiderThon - Dance Marathon</t>
  </si>
  <si>
    <t>R10000510</t>
  </si>
  <si>
    <t>Rawls Information Security Administration</t>
  </si>
  <si>
    <t>Student Mobilization</t>
  </si>
  <si>
    <t>Tech Golf Club</t>
  </si>
  <si>
    <t>Tech Pre-Occupational Therapy Club</t>
  </si>
  <si>
    <t>Tech Society of Interdisplinary Study</t>
  </si>
  <si>
    <t>Tech Society of Interdiscplinary Study</t>
  </si>
  <si>
    <t>Texas State Teachers Association</t>
  </si>
  <si>
    <t>R11378397</t>
  </si>
  <si>
    <t>The Techtones</t>
  </si>
  <si>
    <t>Women in Business</t>
  </si>
  <si>
    <t>R11375497</t>
  </si>
  <si>
    <t>Chi Alpha Christian Fellowship</t>
  </si>
  <si>
    <t>R11613939</t>
  </si>
  <si>
    <t>Per Advisor - this org may NOT use funds for travel</t>
  </si>
  <si>
    <t>R11623581</t>
  </si>
  <si>
    <t>DO NOT PROCESS TRAVEL IN THE ADVISOR's NAME FOR THIS ORG - USE TAC CARD</t>
  </si>
  <si>
    <t>Kinesiology &amp; Sport Management Ambassadors</t>
  </si>
  <si>
    <t>R11652721</t>
  </si>
  <si>
    <t>CISER Student Service Org</t>
  </si>
  <si>
    <t>Alpha Gamma Tau</t>
  </si>
  <si>
    <t>Collegiate FFA</t>
  </si>
  <si>
    <t>Eta Sigma Delta International Hospitality Management Society</t>
  </si>
  <si>
    <t>Gamma Beta Phi</t>
  </si>
  <si>
    <t>Geoscience Leadership Organization (formerly Geological Leadership Org for Women)</t>
  </si>
  <si>
    <t xml:space="preserve">Geoscience Leadership Organization </t>
  </si>
  <si>
    <t>Institute of Transportation Engineers</t>
  </si>
  <si>
    <t>Pretty Young Queens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</si>
  <si>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</si>
  <si>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</si>
  <si>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</si>
  <si>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</si>
  <si>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</si>
  <si>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Quill</t>
  </si>
  <si>
    <t>The STEM &amp; Leaf Corp</t>
  </si>
  <si>
    <t>Whitacre College of Engineering Outreach Raiders</t>
  </si>
  <si>
    <t>Women in Physics</t>
  </si>
  <si>
    <t>Women's Leadership Initiative</t>
  </si>
  <si>
    <t>Tech Pre-Vet Society</t>
  </si>
  <si>
    <t>Arnold Air Society</t>
  </si>
  <si>
    <t>Association for Computing Machinery</t>
  </si>
  <si>
    <t>Biotechnology Organization for Student Success</t>
  </si>
  <si>
    <t>Black Student Association</t>
  </si>
  <si>
    <t xml:space="preserve">Black Student Association </t>
  </si>
  <si>
    <t>Caribbean Student Association</t>
  </si>
  <si>
    <t>Chi Epsilon</t>
  </si>
  <si>
    <t>Communication Studies Society</t>
  </si>
  <si>
    <t>Every Nation Campus</t>
  </si>
  <si>
    <t>Golden Key International Honour Society</t>
  </si>
  <si>
    <t>Golden Key</t>
  </si>
  <si>
    <t>It's On Us</t>
  </si>
  <si>
    <t>Korean Student Association</t>
  </si>
  <si>
    <t>Lubbock Youth Outreach</t>
  </si>
  <si>
    <t xml:space="preserve">Lubbock Youth Outreach </t>
  </si>
  <si>
    <t>Mane Society</t>
  </si>
  <si>
    <t>Multicultural Student Business Assocation</t>
  </si>
  <si>
    <t>Multicultural Student Business Associaton</t>
  </si>
  <si>
    <t>National Panhellenic Council</t>
  </si>
  <si>
    <t>National Society of Collegiate Scholars</t>
  </si>
  <si>
    <t>Phi Theta Kappa Alumni Association</t>
  </si>
  <si>
    <t>Raider Sailing</t>
  </si>
  <si>
    <t>Society of Plastics Engineers</t>
  </si>
  <si>
    <t>Student Chapter of Wildlife Society</t>
  </si>
  <si>
    <t>Study Abroad Peer Advisors</t>
  </si>
  <si>
    <t>Tech Advertising Federation</t>
  </si>
  <si>
    <t>Tech Italian Student Association</t>
  </si>
  <si>
    <t>American Association of Drilling Engineers</t>
  </si>
  <si>
    <t>American Public Works Association</t>
  </si>
  <si>
    <t>R10394336</t>
  </si>
  <si>
    <t>R10467473</t>
  </si>
  <si>
    <t>R10370093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</si>
  <si>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</si>
  <si>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</si>
  <si>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</si>
  <si>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</si>
  <si>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</si>
  <si>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</si>
  <si>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</si>
  <si>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Maggie Sather, president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</si>
  <si>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</si>
  <si>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</si>
  <si>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</si>
  <si>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</si>
  <si>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</si>
  <si>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</si>
  <si>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</si>
  <si>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Above All Odds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</si>
  <si>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</si>
  <si>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</si>
  <si>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</si>
  <si>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</si>
  <si>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</si>
  <si>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</si>
  <si>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</si>
  <si>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</si>
  <si>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Jon Deeclerck</t>
  </si>
  <si>
    <t>Animal Food Sci</t>
  </si>
  <si>
    <t>Human Sciences Ambassadors</t>
  </si>
  <si>
    <t>Sam Jackson</t>
  </si>
  <si>
    <t>Mariah Beyers</t>
  </si>
  <si>
    <t>Alpha Kappa Psi</t>
  </si>
  <si>
    <t>America Mock World Health</t>
  </si>
  <si>
    <t>Association of Latino Professinals in Am</t>
  </si>
  <si>
    <t>Biotechnology for Student Success</t>
  </si>
  <si>
    <t>Collegiate 100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</si>
  <si>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</si>
  <si>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</si>
  <si>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</si>
  <si>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</si>
  <si>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</si>
  <si>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</si>
  <si>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</si>
  <si>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</si>
  <si>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</si>
  <si>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Multicultrual Pre-Dental Association</t>
  </si>
  <si>
    <t>Providing the Outside World w/Empowerment &amp; Resouces - POWER</t>
  </si>
  <si>
    <t>Pre Physical Therapy</t>
  </si>
  <si>
    <t>Project Climate</t>
  </si>
  <si>
    <t>Queer Reads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</si>
  <si>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</si>
  <si>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</si>
  <si>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</si>
  <si>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</si>
  <si>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</si>
  <si>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</si>
  <si>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</si>
  <si>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</si>
  <si>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</si>
  <si>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</si>
  <si>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</si>
  <si>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September 2020-August 2021</t>
  </si>
  <si>
    <t xml:space="preserve">R10341279 </t>
  </si>
  <si>
    <t>Budget 2020-2021</t>
  </si>
  <si>
    <t>CISER Scholar Service Organization (FORMERLY: Howard Hughes Medical Institute Scholar Service)</t>
  </si>
  <si>
    <t>American Monk World Health</t>
  </si>
  <si>
    <t>Association of Latino Professionals in America</t>
  </si>
  <si>
    <t>Colliage 100</t>
  </si>
  <si>
    <t>Dancer With Soul</t>
  </si>
  <si>
    <t>Knight Raider Chess Club</t>
  </si>
  <si>
    <t>Multicultural Pre-Dental Association</t>
  </si>
  <si>
    <t>Multicultural Greek Association</t>
  </si>
  <si>
    <t>Raider Power of Paranormal</t>
  </si>
  <si>
    <t>Raider Medical Screening Society</t>
  </si>
  <si>
    <t>Raider Medcial Screening Society</t>
  </si>
  <si>
    <t>Last time apply and rec'd funding FY20 - $200.00</t>
  </si>
  <si>
    <t>FY21 didn't apply</t>
  </si>
  <si>
    <t>R11709468</t>
  </si>
  <si>
    <t>R11366247</t>
  </si>
  <si>
    <t>R10128329</t>
  </si>
  <si>
    <t>R10324593</t>
  </si>
  <si>
    <t>R11450261</t>
  </si>
  <si>
    <t>R11030307</t>
  </si>
  <si>
    <t>R11498763</t>
  </si>
  <si>
    <t>R10355800</t>
  </si>
  <si>
    <t>R11720014</t>
  </si>
  <si>
    <t>R11455179</t>
  </si>
  <si>
    <t>R11433985</t>
  </si>
  <si>
    <t>R10359492</t>
  </si>
  <si>
    <t>R11382951</t>
  </si>
  <si>
    <t>R11673486</t>
  </si>
  <si>
    <t>R11002187</t>
  </si>
  <si>
    <t>R10355781</t>
  </si>
  <si>
    <t>R10348137</t>
  </si>
  <si>
    <t>R11701132</t>
  </si>
  <si>
    <t>R11424391</t>
  </si>
  <si>
    <t>R11564252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</si>
  <si>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</si>
  <si>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</si>
  <si>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</si>
  <si>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</si>
  <si>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</si>
  <si>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</si>
  <si>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</si>
  <si>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</si>
  <si>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</si>
  <si>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</si>
  <si>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PrideSTEM</t>
  </si>
  <si>
    <t>American Paint Horse Asso show &amp; judging contest</t>
  </si>
  <si>
    <t xml:space="preserve">Go to Nebraska Beef to practice for Am Royal and </t>
  </si>
  <si>
    <t>Cargil High Plains competitions.</t>
  </si>
  <si>
    <r>
      <t xml:space="preserve">Omaha, Nebraska  9-15 to 9-19  </t>
    </r>
    <r>
      <rPr>
        <sz val="12"/>
        <color rgb="FFFF0000"/>
        <rFont val="Calibri"/>
        <family val="2"/>
        <scheme val="minor"/>
      </rPr>
      <t xml:space="preserve">  USE TAC CARD</t>
    </r>
  </si>
  <si>
    <t>Travel to Nebaska for Am Royal Meat Judging contest</t>
  </si>
  <si>
    <t>Travel to Nebraska to practice Cargil High Plains contest.</t>
  </si>
  <si>
    <t>Ft Worth, TX    9-19 to 9-23     USE TAC CARD</t>
  </si>
  <si>
    <t>x</t>
  </si>
  <si>
    <t>Not activite</t>
  </si>
  <si>
    <t>Finance Association</t>
  </si>
  <si>
    <t>International Student Council</t>
  </si>
  <si>
    <t>Public Relations Student Society of Am</t>
  </si>
  <si>
    <t>Public Relations Student Association</t>
  </si>
  <si>
    <t>apply in 2019-2020</t>
  </si>
  <si>
    <t>apply in 2019-2020 did not use funds</t>
  </si>
  <si>
    <t>TB - Guest Speaker</t>
  </si>
  <si>
    <t>Gerry Pagano speaks on 9-29-2020</t>
  </si>
  <si>
    <t>TB - Judith Steinhoff - guest speaker</t>
  </si>
  <si>
    <t>req 136418451</t>
  </si>
  <si>
    <t>DP - reimburse for printing t-shirts</t>
  </si>
  <si>
    <t>service retreat weekend - cleanup Buffalo Trail Ranch</t>
  </si>
  <si>
    <t>trip to Ft Davis, TX   10-16 to 10-18-2020</t>
  </si>
  <si>
    <t>Hutchinson, KS and Dallas, TX</t>
  </si>
  <si>
    <t>10-1-2020 to 10-4-2020</t>
  </si>
  <si>
    <t>To compete at the Flint Hills contest and State Fair of Texas livestock judging contest.</t>
  </si>
  <si>
    <t>10-01 to 10-3 - Vernon, TX</t>
  </si>
  <si>
    <t>to attend National Intercollegiate Rodeo Assoc at Wilbarger County event center</t>
  </si>
  <si>
    <t>Jerrad Hofstetter</t>
  </si>
  <si>
    <t>Kimberly Laco  214-748-9792</t>
  </si>
  <si>
    <t>10-15 to 10-17 - Clarendon, TX</t>
  </si>
  <si>
    <t>to attend Natinal Intercollegiate Rodeo Asso at Clarendon College Rodeo</t>
  </si>
  <si>
    <t>req  136472882</t>
  </si>
  <si>
    <t>Will be on a TAC card</t>
  </si>
  <si>
    <t>Will be on Travel Voucher  - student pay</t>
  </si>
  <si>
    <t>Will be on a Travel voucher - student pays</t>
  </si>
  <si>
    <t xml:space="preserve">TB - Advance Graphix </t>
  </si>
  <si>
    <t>req 136586053</t>
  </si>
  <si>
    <t>TB - Advance Graphix</t>
  </si>
  <si>
    <t>req 136700430</t>
  </si>
  <si>
    <t>TB - California T's</t>
  </si>
  <si>
    <t>37.19 on travel voucher #2100453</t>
  </si>
  <si>
    <t>req 136798239</t>
  </si>
  <si>
    <t>Kansas City, MO</t>
  </si>
  <si>
    <t>10-14 to 10-20</t>
  </si>
  <si>
    <t>To compet at the Am Royal Livestock Judging contest</t>
  </si>
  <si>
    <t>Will be on TAC card</t>
  </si>
  <si>
    <t>req 136839651</t>
  </si>
  <si>
    <t>Holiday Inn Express guest lodging</t>
  </si>
  <si>
    <t>students pay for everything upfront</t>
  </si>
  <si>
    <t>Travel Voucher 2100618</t>
  </si>
  <si>
    <t>Tech National Retail Federation Student Asso</t>
  </si>
  <si>
    <t>Tech National Retail Federation</t>
  </si>
  <si>
    <t>Travel to Floydada - yearly event</t>
  </si>
  <si>
    <t>Michael Becker speakers on 10-27-2020</t>
  </si>
  <si>
    <t>req  136942115</t>
  </si>
  <si>
    <t>DP - Promotique (printing)</t>
  </si>
  <si>
    <t>Will be Travel Voucher 2100714</t>
  </si>
  <si>
    <t>req 137008941</t>
  </si>
  <si>
    <t>11-6 to 11-7 to San Angelo, TX</t>
  </si>
  <si>
    <t>will be using TAC</t>
  </si>
  <si>
    <t>Travel - Vitual registration</t>
  </si>
  <si>
    <t>TV 2100769</t>
  </si>
  <si>
    <t>DP - T-shirts from Corporate Casuals</t>
  </si>
  <si>
    <t>Oklahoma City, OK 11-4 to 11-10    USE TAC CARD</t>
  </si>
  <si>
    <t>and TV - Compete in National Reining Horse Asso</t>
  </si>
  <si>
    <t>Jessica Buzbee speaks on 1-17-2021</t>
  </si>
  <si>
    <t>req 137567380</t>
  </si>
  <si>
    <t>Student Dietetic Association</t>
  </si>
  <si>
    <t>TC account frozen as of 11-5-2020</t>
  </si>
  <si>
    <t>Pcard - registration for SAE conference</t>
  </si>
  <si>
    <t>1/3 penalty funding training not completed on 10-31</t>
  </si>
  <si>
    <t>1/3 penalty for funding training not completed on 10-31</t>
  </si>
  <si>
    <t>1/3 penalty for not completing funding training on 10-31</t>
  </si>
  <si>
    <t>Define America</t>
  </si>
  <si>
    <t>Red Raider Racing (Formula)</t>
  </si>
  <si>
    <t>TV 2101076</t>
  </si>
  <si>
    <t>TB - Erica Aulie - GS  req 137832317</t>
  </si>
  <si>
    <t>guest speaker fees and mileage</t>
  </si>
  <si>
    <t>TB - Erica Aulie - GS   req 136859102</t>
  </si>
  <si>
    <t>PCARD - registration for pre-law conference</t>
  </si>
  <si>
    <t>DP - req 137860928</t>
  </si>
  <si>
    <t xml:space="preserve">4 student registration for Human Development &amp; </t>
  </si>
  <si>
    <t>Family Sci conference</t>
  </si>
  <si>
    <t>req   137879231</t>
  </si>
  <si>
    <t>Louisville, KY</t>
  </si>
  <si>
    <t>11-10 to 11-17</t>
  </si>
  <si>
    <t xml:space="preserve">Competing at the NAILE Livestock Judging </t>
  </si>
  <si>
    <t>T-shirts</t>
  </si>
  <si>
    <t>Reimburse for banner printed</t>
  </si>
  <si>
    <t>req 137975832</t>
  </si>
  <si>
    <t>rental for Kent Hance Chapel</t>
  </si>
  <si>
    <t>TB - University Tees - tshirts</t>
  </si>
  <si>
    <t>req 138080359</t>
  </si>
  <si>
    <t>TB - reimburse for printing brochures for bake sale</t>
  </si>
  <si>
    <t>req 138081241</t>
  </si>
  <si>
    <t>1/3 penalty for not completing funding training on 10-31; fund training completed 11-18-2020</t>
  </si>
  <si>
    <t>Staples order req 138499575</t>
  </si>
  <si>
    <t>TB - National Travel - Dominic Paolucci - GS</t>
  </si>
  <si>
    <t>req 138505629</t>
  </si>
  <si>
    <t>TB - National Travel - Erin Scanian - GS</t>
  </si>
  <si>
    <t>req  13880271</t>
  </si>
  <si>
    <t xml:space="preserve">Travel voucher - </t>
  </si>
  <si>
    <t>virtual conf AIME 150 Anniversary Celebration</t>
  </si>
  <si>
    <t>TB - Advance Graphix 5026</t>
  </si>
  <si>
    <t>req 138812161</t>
  </si>
  <si>
    <t>TB - Advance Graphix 35791</t>
  </si>
  <si>
    <t xml:space="preserve">TV      </t>
  </si>
  <si>
    <t>reg for conf Human Development &amp; Family Sci</t>
  </si>
  <si>
    <t>DP - reimb org;   req 138828240</t>
  </si>
  <si>
    <t>req 138832155</t>
  </si>
  <si>
    <t>PCARD - Barnes &amp; Nobels</t>
  </si>
  <si>
    <t>Spanish Club</t>
  </si>
  <si>
    <r>
      <t xml:space="preserve">Hereford, TX &amp; Stillwater, OK  10-1 to 10-3    </t>
    </r>
    <r>
      <rPr>
        <sz val="12"/>
        <color rgb="FFFF0000"/>
        <rFont val="Calibri"/>
        <family val="2"/>
        <scheme val="minor"/>
      </rPr>
      <t>USE TAC CARD</t>
    </r>
  </si>
  <si>
    <r>
      <t xml:space="preserve">Omaha, Nebraska 10-25 to 11-1    </t>
    </r>
    <r>
      <rPr>
        <sz val="12"/>
        <color rgb="FFFF0000"/>
        <rFont val="Calibri"/>
        <family val="2"/>
        <scheme val="minor"/>
      </rPr>
      <t>USE TAC CARD</t>
    </r>
  </si>
  <si>
    <r>
      <t xml:space="preserve">Omaha, Nebraska 10-12 to 10-19      </t>
    </r>
    <r>
      <rPr>
        <sz val="12"/>
        <color rgb="FFFF0000"/>
        <rFont val="Calibri"/>
        <family val="2"/>
        <scheme val="minor"/>
      </rPr>
      <t>USE TAC CARD</t>
    </r>
  </si>
  <si>
    <t>Jessica Calderwood, guest speaker</t>
  </si>
  <si>
    <t>Symposium 2020;    req 139008727</t>
  </si>
  <si>
    <t>Andrew Kuebeck, guest speaker</t>
  </si>
  <si>
    <t>Symposium 2020;    req 139010042</t>
  </si>
  <si>
    <t>Rebekah Frank, guest speaker</t>
  </si>
  <si>
    <t>Symposium 2020;  req 139011837</t>
  </si>
  <si>
    <t>TB - Overton - Dominic Paoluci - GS</t>
  </si>
  <si>
    <t>Keith Lewis, guest speaker</t>
  </si>
  <si>
    <t>Symposium 2020; req 199047948</t>
  </si>
  <si>
    <t>Cathy McClure, guest speaker</t>
  </si>
  <si>
    <t>January 18th and 19th;    req 139051520</t>
  </si>
  <si>
    <t>Eta Sigma Delta International Hospitalityx Management Society</t>
  </si>
  <si>
    <t>FROZEN AS OF 12-18-2020</t>
  </si>
  <si>
    <t>Office of LGBTQIA Education &amp; Engagement</t>
  </si>
  <si>
    <t>Office of LGBTQIA Education and Engagement</t>
  </si>
  <si>
    <t>TB - reimbrsement for shirt printing at JP Fundwear</t>
  </si>
  <si>
    <t>req  139326995</t>
  </si>
  <si>
    <t>Toll fee for trip to Ft. Worth, TX</t>
  </si>
  <si>
    <t>will be on TAC card 400</t>
  </si>
  <si>
    <t>Fort Worth, TX  01/07 to 01/10/2021</t>
  </si>
  <si>
    <t xml:space="preserve">TB - Adavance Graphix </t>
  </si>
  <si>
    <t>req 139635443</t>
  </si>
  <si>
    <t>Al officers quit; funding training was not completed.   Spoke to Mckenney will complete training by 1-22</t>
  </si>
  <si>
    <t>IH - thank you cards printed at HSC</t>
  </si>
  <si>
    <t>TB - California T's - mens jackets</t>
  </si>
  <si>
    <t>req 140100051</t>
  </si>
  <si>
    <t>TB - STAPLES</t>
  </si>
  <si>
    <t>req 140212139</t>
  </si>
  <si>
    <t>1/3 penalty for not completing funding training on 10-31 $233.33</t>
  </si>
  <si>
    <t>1/3 penality for not completing funding training on 12-4  $155.56</t>
  </si>
  <si>
    <t>TB - California T's   Polo's</t>
  </si>
  <si>
    <t>req 140231435</t>
  </si>
  <si>
    <t xml:space="preserve">TB - Wonsulting </t>
  </si>
  <si>
    <t>req 140074954</t>
  </si>
  <si>
    <t>IH - ICC center - room rental on 2-5-2021</t>
  </si>
  <si>
    <t>email contract on 2-1</t>
  </si>
  <si>
    <t>P0854224</t>
  </si>
  <si>
    <t>DP - UW Animal Science contest registration</t>
  </si>
  <si>
    <t>req 140337691</t>
  </si>
  <si>
    <t xml:space="preserve">req </t>
  </si>
  <si>
    <t>IH - TT Alumni room rental</t>
  </si>
  <si>
    <t>event on 2-11 Paul's Project Community Service</t>
  </si>
  <si>
    <t>req 140376683</t>
  </si>
  <si>
    <t>printing buttons; stickers</t>
  </si>
  <si>
    <t>5613.05 charged on Animal Sci FOP</t>
  </si>
  <si>
    <t>$3097.99 charged on Animal Sci FOP</t>
  </si>
  <si>
    <t>Ft. Worth, TX  2-10 to 2-15    USE SGA TAC CARD</t>
  </si>
  <si>
    <t>Natl Reined Cowhorse Asso</t>
  </si>
  <si>
    <t>PENDING 1200.00    4-22 TO 4-24  Tarleton, TX</t>
  </si>
  <si>
    <t>DP - meeting room rental</t>
  </si>
  <si>
    <t>DP - reimburs for conference registration</t>
  </si>
  <si>
    <t>Symposium 2020; req 140673114</t>
  </si>
  <si>
    <t>req 140674508</t>
  </si>
  <si>
    <t>TB - Advance Graphixs</t>
  </si>
  <si>
    <t>req 140690250</t>
  </si>
  <si>
    <t>GS - Steven Strader</t>
  </si>
  <si>
    <t>presentation:  Jefferson and Investigation etiquette</t>
  </si>
  <si>
    <t>DP - reimburse 1/2 of order from AG</t>
  </si>
  <si>
    <t>TB - South Plains Fair Pavilion rental</t>
  </si>
  <si>
    <t>req 141080637   event on 3-27-21</t>
  </si>
  <si>
    <t>req 141077352   event on 4-17-21</t>
  </si>
  <si>
    <t>DP reimb for cat supplies</t>
  </si>
  <si>
    <t>req 141105508</t>
  </si>
  <si>
    <t>TAC - Trip to Canyon, TX   2-27 to 2-27</t>
  </si>
  <si>
    <t>TAC - trip to Ardmore, Ok on 3-27 to 3-28</t>
  </si>
  <si>
    <t>PENDING</t>
  </si>
  <si>
    <t>req 141123396</t>
  </si>
  <si>
    <t>TB - California T's - t-shirts</t>
  </si>
  <si>
    <t>req 141155228</t>
  </si>
  <si>
    <t>IH - printing poster for student contest</t>
  </si>
  <si>
    <t>used TTU Copymail</t>
  </si>
  <si>
    <t>Have not ordered as of 2-25-21</t>
  </si>
  <si>
    <t>Danial Wooldridge</t>
  </si>
  <si>
    <t>missael Duarte</t>
  </si>
  <si>
    <t>Gilberto Garcia</t>
  </si>
  <si>
    <t>reg 141186233</t>
  </si>
  <si>
    <t>awarded on 2-25-2021</t>
  </si>
  <si>
    <t>Hilton Garden Inn - Venue for annual event</t>
  </si>
  <si>
    <t>TB - RCCG Tree of Restoration</t>
  </si>
  <si>
    <t>Reim - registration for 47th Annual convention</t>
  </si>
  <si>
    <t>PENDING    DJ</t>
  </si>
  <si>
    <t>need quote/invoice</t>
  </si>
  <si>
    <t>TB - Advance Graphix print Tee's</t>
  </si>
  <si>
    <t>req 141329976</t>
  </si>
  <si>
    <t>TB - printing buttons and pens</t>
  </si>
  <si>
    <t>Elizabeth Antohi</t>
  </si>
  <si>
    <t>req 141388979    Polo shirts</t>
  </si>
  <si>
    <t>req 141385855      Sacks</t>
  </si>
  <si>
    <t>req    141386547   t-shirts</t>
  </si>
  <si>
    <t>rev'd 2-3-2021  $1201.86</t>
  </si>
  <si>
    <t>rev'd 3-3-2021 $3400.00</t>
  </si>
  <si>
    <t>College Station  4-16 to 4-18</t>
  </si>
  <si>
    <t>Intercollegiate Spring Horse Juding Contest</t>
  </si>
  <si>
    <t>USING SGA TAC</t>
  </si>
  <si>
    <t>TB - Advance Graphix t-shirts</t>
  </si>
  <si>
    <t>Orthodox Christian Campus Ministrires</t>
  </si>
  <si>
    <t>Contngency funding started 2-25-21</t>
  </si>
  <si>
    <t>IH - printing at MailTech</t>
  </si>
  <si>
    <t>Southwest Reined Cowhorse   USE SGA TAC CARD -7721</t>
  </si>
  <si>
    <t>1-7 TO 1-11 to Brighton, CO</t>
  </si>
  <si>
    <t>contest judging</t>
  </si>
  <si>
    <t>San Antonio, TX</t>
  </si>
  <si>
    <t>2-24 to 2-28-2021</t>
  </si>
  <si>
    <t>Competing at the San Antonio Livestock show &amp; Rodeo</t>
  </si>
  <si>
    <t>on TAC card</t>
  </si>
  <si>
    <t>College Station, TX</t>
  </si>
  <si>
    <t>3-24 to 3-29-2021</t>
  </si>
  <si>
    <t>Competing at the Houston Livestock Show &amp; Rodeo</t>
  </si>
  <si>
    <t>Jenna Frink</t>
  </si>
  <si>
    <t>Conner McKeinzie; Taylor Schertz</t>
  </si>
  <si>
    <t>TB - reimburse for printing pic on scroll</t>
  </si>
  <si>
    <t>req 141576098</t>
  </si>
  <si>
    <t>Megumi Hemann speak on 3-2-2021</t>
  </si>
  <si>
    <t>req 141592407</t>
  </si>
  <si>
    <t>total is combination of 3 different charges</t>
  </si>
  <si>
    <t>3011.77 on SGA card; 303.93 on SGA card; 1470. on misc card</t>
  </si>
  <si>
    <t>req 141333371</t>
  </si>
  <si>
    <t>N/Q</t>
  </si>
  <si>
    <t>req 141769891</t>
  </si>
  <si>
    <t>req 141770828</t>
  </si>
  <si>
    <t xml:space="preserve">Did not complete funding training before 2-28-2021 lost entire balance.  </t>
  </si>
  <si>
    <t>Did not complete funding training before 2-28-2021 lost entire balance.</t>
  </si>
  <si>
    <t>NOT ACTIVE</t>
  </si>
  <si>
    <t>N</t>
  </si>
  <si>
    <t>Lost entire balance FY21</t>
  </si>
  <si>
    <t>req</t>
  </si>
  <si>
    <t>TB - Bates-Well Advertizing</t>
  </si>
  <si>
    <t>req 141908318</t>
  </si>
  <si>
    <t>req 141912772</t>
  </si>
  <si>
    <t>req 141927033</t>
  </si>
  <si>
    <t>TB - Printing t-shirts</t>
  </si>
  <si>
    <t>req 141953120   Advance Graphix</t>
  </si>
  <si>
    <t>DP - printing for Texas TechSPO</t>
  </si>
  <si>
    <t>req 141954997</t>
  </si>
  <si>
    <t>DP - org reimbursement</t>
  </si>
  <si>
    <t>req 142044130</t>
  </si>
  <si>
    <t>DP - reimburse for Mr. Charles True hotel expense</t>
  </si>
  <si>
    <t>req 142047323</t>
  </si>
  <si>
    <t>req 142070291</t>
  </si>
  <si>
    <t>TB - Julia Ortiz-Lugo - guest speaker</t>
  </si>
  <si>
    <t>req 142075730</t>
  </si>
  <si>
    <t>$1470.00 is on Travel Voucher 2102967</t>
  </si>
  <si>
    <t>TB - ADVANCE GRAPHIX</t>
  </si>
  <si>
    <t>req 142112237</t>
  </si>
  <si>
    <t>13 members   REQ 142152570</t>
  </si>
  <si>
    <t>REQ 141745690</t>
  </si>
  <si>
    <t>on TAC card 400</t>
  </si>
  <si>
    <t>reimburse Advance Graphix tshirt printing for 341.33</t>
  </si>
  <si>
    <t>reimb room rental at Ballet LBB for 158.67</t>
  </si>
  <si>
    <t>req 142185622</t>
  </si>
  <si>
    <t>2-28 to 2-27 San Antonio, TX</t>
  </si>
  <si>
    <t>req 142225051</t>
  </si>
  <si>
    <t>Advance Graphix</t>
  </si>
  <si>
    <t>req 142325815</t>
  </si>
  <si>
    <t>req 142360595</t>
  </si>
  <si>
    <t>po845891</t>
  </si>
  <si>
    <t>City of LBB park and rec rental</t>
  </si>
  <si>
    <t>Pcard charged on 4-2</t>
  </si>
  <si>
    <t>TechTones A Cappella</t>
  </si>
  <si>
    <t xml:space="preserve">Advance Graphix </t>
  </si>
  <si>
    <t>req 142506832</t>
  </si>
  <si>
    <t>Pcard - Hickeys Music</t>
  </si>
  <si>
    <t>sheet music charge on SGA Pcard 4-5-2021</t>
  </si>
  <si>
    <t>DP - reimbursemnt for shirts printed at UT</t>
  </si>
  <si>
    <t>req 142758630</t>
  </si>
  <si>
    <t>sound equipment rental  REQ 142763489</t>
  </si>
  <si>
    <t>facilities usage fee   REQ 142763489</t>
  </si>
  <si>
    <t>req 142791474 - grad cords</t>
  </si>
  <si>
    <t xml:space="preserve">DP - reimb for printing    </t>
  </si>
  <si>
    <t>Alexander Lies speaker on 3-30-21</t>
  </si>
  <si>
    <t>req 142822335</t>
  </si>
  <si>
    <t>TB - UNIVERSITY TEES</t>
  </si>
  <si>
    <t>REQ 142825962</t>
  </si>
  <si>
    <t>TB - Adavce Graphix</t>
  </si>
  <si>
    <t>req 142842730</t>
  </si>
  <si>
    <t>DP - reimburse for room rental at OIA</t>
  </si>
  <si>
    <t>req 142851618</t>
  </si>
  <si>
    <t xml:space="preserve"> 3-25 TO 3-27     Sweetwater, TX</t>
  </si>
  <si>
    <t>req 142860437</t>
  </si>
  <si>
    <t>2-25 TO 2-27   Odessa, TX</t>
  </si>
  <si>
    <t>REQ 142165411</t>
  </si>
  <si>
    <t>TB - Autumn Oaks Event</t>
  </si>
  <si>
    <t>req 142820175</t>
  </si>
  <si>
    <t>TB - Staples</t>
  </si>
  <si>
    <t>req 142881002</t>
  </si>
  <si>
    <t>3-18 TO 3-20   Levelland, TX</t>
  </si>
  <si>
    <t>PENDING  1200.00 4-8 TO 4-10     Big Springs, TX</t>
  </si>
  <si>
    <t>PENDING 1200.00  4-15 TO 4-17    Snyder, TX</t>
  </si>
  <si>
    <t>Photo</t>
  </si>
  <si>
    <t>REQ 143009816</t>
  </si>
  <si>
    <t>TB - Scarborough Spec</t>
  </si>
  <si>
    <t>req 143015630</t>
  </si>
  <si>
    <t>req 143114401</t>
  </si>
  <si>
    <t>REQ  143025416</t>
  </si>
  <si>
    <t>DP - reimb for room rental Sinhala &amp; Tamil New Year event</t>
  </si>
  <si>
    <t>req 43119600</t>
  </si>
  <si>
    <t xml:space="preserve">REQ    143138374 </t>
  </si>
  <si>
    <t>REQ 142857780   shipping was add $95.00</t>
  </si>
  <si>
    <t>DP - reimburse office supplies</t>
  </si>
  <si>
    <t>Travel to Houston, TX for judging contest</t>
  </si>
  <si>
    <t>USED TAC CARD</t>
  </si>
  <si>
    <t>TAC 1619    TRAC 5704</t>
  </si>
  <si>
    <t>didn't complete funding training lost entire balance.</t>
  </si>
  <si>
    <t>TAC - San Angelo, TX   3-27</t>
  </si>
  <si>
    <t>DP - rental of St. Elizabeth Catholic parish</t>
  </si>
  <si>
    <t>350.00 on speaker fee - Dr. Edward Sri</t>
  </si>
  <si>
    <t>3-10 to 3-14-2021     req 143192040</t>
  </si>
  <si>
    <t>req 143195582</t>
  </si>
  <si>
    <t>IH - Merket for org event on May 6th</t>
  </si>
  <si>
    <t>Venue rental for awards ceremonty at Holiday Inn</t>
  </si>
  <si>
    <t>Ariside Brown - GS</t>
  </si>
  <si>
    <t>Spring showcase</t>
  </si>
  <si>
    <t>Zefrem Smith - GS</t>
  </si>
  <si>
    <t>Cory S. Powell II - GS</t>
  </si>
  <si>
    <t>Spring showcase   req 143356952</t>
  </si>
  <si>
    <t>TB - Altitute Park</t>
  </si>
  <si>
    <t>DP - reimb for LBB parks venue rental</t>
  </si>
  <si>
    <t>TB - venue rental at FiberMax Center</t>
  </si>
  <si>
    <t>req 143437843</t>
  </si>
  <si>
    <t>TB - Reimburse org for totes, mugs, notebooks</t>
  </si>
  <si>
    <t>req 143541281</t>
  </si>
  <si>
    <t>Spring Showcase  req 143626608</t>
  </si>
  <si>
    <t>DP - reimburse org for t-shirts at Locl Legends</t>
  </si>
  <si>
    <t>overage on Hilton Garden Inn venue</t>
  </si>
  <si>
    <t>REQ 143715049</t>
  </si>
  <si>
    <t>APPROVED ON 5-4-2021</t>
  </si>
  <si>
    <t>DP - reimburse for venue</t>
  </si>
  <si>
    <t>req 143787498</t>
  </si>
  <si>
    <t>TB - Slate Group PENDING   881.65</t>
  </si>
  <si>
    <t xml:space="preserve">TB - Slate Group </t>
  </si>
  <si>
    <t>req 143790536</t>
  </si>
  <si>
    <t>req 143811535</t>
  </si>
  <si>
    <t>TB - Kaeuyn Maple - GS</t>
  </si>
  <si>
    <t>req 143819174</t>
  </si>
  <si>
    <t>DP - Science Spectrum rental</t>
  </si>
  <si>
    <t>DP - Event supplies</t>
  </si>
  <si>
    <t>REQ 143822222</t>
  </si>
  <si>
    <t>DP - reimb for conf registratoin</t>
  </si>
  <si>
    <t>req 143839639   71st annual conf</t>
  </si>
  <si>
    <t>Travel 2104261</t>
  </si>
  <si>
    <t>Fort Davis, TX for volunteer clean up</t>
  </si>
  <si>
    <t>TB - Advance Graphic</t>
  </si>
  <si>
    <t>DP - reimbrsement for red hats</t>
  </si>
  <si>
    <t>req 144407662</t>
  </si>
  <si>
    <t>REG 144410949</t>
  </si>
  <si>
    <t>TB - CT order</t>
  </si>
  <si>
    <t>req 144578072</t>
  </si>
  <si>
    <t>TB - B&amp;H Photo</t>
  </si>
  <si>
    <t xml:space="preserve">req 144589442    </t>
  </si>
  <si>
    <t>PCARD - Amazon</t>
  </si>
  <si>
    <t>trombone mutes</t>
  </si>
  <si>
    <t>mutes</t>
  </si>
  <si>
    <t>DP - reimbure for cords</t>
  </si>
  <si>
    <t>TB - ADVANCE GRAPHI</t>
  </si>
  <si>
    <t>REQ 144622134</t>
  </si>
  <si>
    <t>REQ 144523681</t>
  </si>
  <si>
    <t>REQ 144639701</t>
  </si>
  <si>
    <t>murhy robes</t>
  </si>
  <si>
    <t xml:space="preserve">PCARD </t>
  </si>
  <si>
    <t>TB - Tarpley music</t>
  </si>
  <si>
    <t>req 144643681</t>
  </si>
  <si>
    <t>Reimburse for decontations for venue</t>
  </si>
  <si>
    <t xml:space="preserve">DP - req </t>
  </si>
  <si>
    <t>PCard - venue rental</t>
  </si>
  <si>
    <t>Turf Club</t>
  </si>
  <si>
    <t>DP - reimbursement for supplies, printing, venue for annual event</t>
  </si>
  <si>
    <t>req 144707469</t>
  </si>
  <si>
    <t>TB - advance graphix</t>
  </si>
  <si>
    <t>req 144729572</t>
  </si>
  <si>
    <t>TB - Contract Cre8ive</t>
  </si>
  <si>
    <t>recruting video</t>
  </si>
  <si>
    <t>TAC card  4230</t>
  </si>
  <si>
    <t>Updated: 06/04/2021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</si>
</sst>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19" x14ac:knownFonts="1"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6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0" applyNumberFormat="1"/>
    <xf numFmtId="164" fontId="3" fillId="0" borderId="0" xfId="0" applyNumberFormat="1" applyFont="1" applyAlignment="1">
      <alignment horizontal="center"/>
    </xf>
    <xf numFmtId="14" fontId="0" fillId="0" borderId="0" xfId="0" applyNumberFormat="1"/>
    <xf numFmtId="14" fontId="2" fillId="0" borderId="0" xfId="0" applyNumberFormat="1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8" fillId="0" borderId="0" xfId="0" applyFont="1"/>
    <xf numFmtId="14" fontId="8" fillId="0" borderId="0" xfId="0" applyNumberFormat="1" applyFont="1"/>
    <xf numFmtId="164" fontId="8" fillId="0" borderId="0" xfId="0" applyNumberFormat="1" applyFont="1"/>
    <xf numFmtId="164" fontId="9" fillId="0" borderId="0" xfId="0" applyNumberFormat="1" applyFont="1"/>
    <xf numFmtId="0" fontId="9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3" fillId="0" borderId="0" xfId="0" applyFont="1"/>
    <xf numFmtId="0" fontId="0" fillId="2" borderId="0" xfId="0" applyFill="1"/>
    <xf numFmtId="165" fontId="0" fillId="0" borderId="0" xfId="0" applyNumberForma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2" fillId="0" borderId="0" xfId="0" applyNumberFormat="1" applyFont="1"/>
    <xf numFmtId="165" fontId="5" fillId="0" borderId="0" xfId="0" applyNumberFormat="1" applyFont="1"/>
    <xf numFmtId="165" fontId="9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10" fillId="0" borderId="0" xfId="0" applyFont="1"/>
    <xf numFmtId="165" fontId="3" fillId="0" borderId="0" xfId="0" applyNumberFormat="1" applyFont="1" applyAlignment="1">
      <alignment horizontal="center" vertical="center" wrapText="1"/>
    </xf>
    <xf numFmtId="166" fontId="2" fillId="0" borderId="0" xfId="0" applyNumberFormat="1" applyFont="1"/>
    <xf numFmtId="166" fontId="3" fillId="0" borderId="0" xfId="0" applyNumberFormat="1" applyFont="1"/>
    <xf numFmtId="166" fontId="0" fillId="0" borderId="0" xfId="0" applyNumberFormat="1"/>
    <xf numFmtId="166" fontId="3" fillId="0" borderId="0" xfId="0" applyNumberFormat="1" applyFont="1" applyAlignment="1">
      <alignment horizontal="center"/>
    </xf>
    <xf numFmtId="165" fontId="3" fillId="0" borderId="0" xfId="0" applyNumberFormat="1" applyFont="1"/>
    <xf numFmtId="14" fontId="9" fillId="0" borderId="0" xfId="0" applyNumberFormat="1" applyFont="1"/>
    <xf numFmtId="16" fontId="9" fillId="0" borderId="0" xfId="0" applyNumberFormat="1" applyFont="1"/>
    <xf numFmtId="14" fontId="9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165" fontId="9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164" fontId="10" fillId="0" borderId="0" xfId="0" applyNumberFormat="1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3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164" fontId="2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4" fontId="0" fillId="0" borderId="7" xfId="0" applyNumberFormat="1" applyBorder="1" applyAlignment="1">
      <alignment vertical="top"/>
    </xf>
    <xf numFmtId="164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 wrapText="1"/>
    </xf>
    <xf numFmtId="1" fontId="10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8" fillId="0" borderId="4" xfId="0" applyNumberFormat="1" applyFont="1" applyBorder="1"/>
    <xf numFmtId="164" fontId="8" fillId="0" borderId="5" xfId="0" applyNumberFormat="1" applyFont="1" applyBorder="1"/>
    <xf numFmtId="0" fontId="7" fillId="0" borderId="6" xfId="0" applyFont="1" applyBorder="1"/>
    <xf numFmtId="0" fontId="8" fillId="0" borderId="10" xfId="0" applyFont="1" applyBorder="1"/>
    <xf numFmtId="14" fontId="8" fillId="0" borderId="3" xfId="0" applyNumberFormat="1" applyFont="1" applyBorder="1"/>
    <xf numFmtId="0" fontId="8" fillId="0" borderId="9" xfId="0" applyFont="1" applyBorder="1"/>
    <xf numFmtId="164" fontId="0" fillId="5" borderId="0" xfId="0" applyNumberFormat="1" applyFill="1" applyAlignment="1">
      <alignment vertical="top"/>
    </xf>
    <xf numFmtId="164" fontId="0" fillId="5" borderId="0" xfId="0" applyNumberFormat="1" applyFill="1"/>
    <xf numFmtId="164" fontId="9" fillId="0" borderId="0" xfId="0" applyNumberFormat="1" applyFont="1" applyAlignment="1">
      <alignment vertical="top"/>
    </xf>
    <xf numFmtId="0" fontId="8" fillId="2" borderId="0" xfId="0" applyFont="1" applyFill="1"/>
    <xf numFmtId="14" fontId="8" fillId="0" borderId="7" xfId="0" applyNumberFormat="1" applyFont="1" applyBorder="1"/>
    <xf numFmtId="164" fontId="8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9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14" fontId="2" fillId="0" borderId="0" xfId="0" applyNumberFormat="1" applyFont="1"/>
    <xf numFmtId="43" fontId="9" fillId="0" borderId="0" xfId="0" applyNumberFormat="1" applyFont="1"/>
    <xf numFmtId="0" fontId="0" fillId="0" borderId="10" xfId="0" applyBorder="1"/>
    <xf numFmtId="0" fontId="0" fillId="0" borderId="0" xfId="0"/>
    <xf numFmtId="164" fontId="0" fillId="0" borderId="1" xfId="0" applyNumberFormat="1" applyBorder="1" applyAlignment="1">
      <alignment vertical="center"/>
    </xf>
    <xf numFmtId="164" fontId="0" fillId="0" borderId="0" xfId="0" applyNumberFormat="1"/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indent="4"/>
    </xf>
    <xf numFmtId="0" fontId="1" fillId="0" borderId="0" xfId="0" applyFont="1" applyAlignment="1">
      <alignment horizontal="left" vertical="center" indent="8"/>
    </xf>
    <xf numFmtId="0" fontId="1" fillId="0" borderId="0" xfId="0" applyFont="1" applyAlignment="1">
      <alignment horizontal="left" vertical="center" indent="2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14" fontId="0" fillId="0" borderId="0" xfId="0" applyNumberFormat="1"/>
    <xf numFmtId="14" fontId="0" fillId="0" borderId="0" xfId="0" applyNumberFormat="1"/>
    <xf numFmtId="165" fontId="8" fillId="0" borderId="0" xfId="0" applyNumberFormat="1" applyFont="1"/>
    <xf numFmtId="0" fontId="0" fillId="6" borderId="0" xfId="0" applyFill="1" applyAlignment="1">
      <alignment vertical="center"/>
    </xf>
    <xf numFmtId="0" fontId="3" fillId="6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164" fontId="7" fillId="0" borderId="1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4" fontId="2" fillId="0" borderId="0" xfId="0" applyNumberFormat="1" applyFont="1" applyFill="1"/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Fill="1"/>
    <xf numFmtId="16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14" fontId="0" fillId="0" borderId="0" xfId="0" applyNumberFormat="1" applyFill="1" applyAlignment="1">
      <alignment vertical="top" wrapText="1"/>
    </xf>
    <xf numFmtId="164" fontId="0" fillId="0" borderId="0" xfId="0" applyNumberFormat="1" applyFill="1" applyAlignment="1">
      <alignment vertical="top" wrapText="1"/>
    </xf>
    <xf numFmtId="14" fontId="9" fillId="0" borderId="0" xfId="0" applyNumberFormat="1" applyFont="1" applyFill="1"/>
    <xf numFmtId="164" fontId="9" fillId="0" borderId="0" xfId="0" applyNumberFormat="1" applyFont="1" applyFill="1"/>
    <xf numFmtId="0" fontId="0" fillId="0" borderId="0" xfId="0" applyFont="1" applyFill="1"/>
    <xf numFmtId="0" fontId="0" fillId="0" borderId="0" xfId="0" applyFill="1" applyAlignment="1">
      <alignment wrapText="1"/>
    </xf>
    <xf numFmtId="166" fontId="0" fillId="0" borderId="0" xfId="0" applyNumberFormat="1" applyFill="1"/>
    <xf numFmtId="165" fontId="9" fillId="0" borderId="0" xfId="0" applyNumberFormat="1" applyFont="1" applyFill="1"/>
    <xf numFmtId="0" fontId="9" fillId="0" borderId="0" xfId="0" applyFont="1" applyFill="1"/>
    <xf numFmtId="44" fontId="9" fillId="0" borderId="0" xfId="2" applyFont="1" applyFill="1"/>
    <xf numFmtId="14" fontId="0" fillId="0" borderId="3" xfId="0" applyNumberFormat="1" applyFill="1" applyBorder="1"/>
    <xf numFmtId="0" fontId="0" fillId="0" borderId="10" xfId="0" applyFill="1" applyBorder="1"/>
    <xf numFmtId="44" fontId="0" fillId="0" borderId="0" xfId="2" applyFont="1" applyAlignment="1">
      <alignment vertical="top"/>
    </xf>
    <xf numFmtId="44" fontId="0" fillId="0" borderId="0" xfId="2" applyFont="1"/>
    <xf numFmtId="44" fontId="0" fillId="0" borderId="11" xfId="2" applyFont="1" applyBorder="1"/>
    <xf numFmtId="14" fontId="0" fillId="0" borderId="0" xfId="0" applyNumberFormat="1" applyFill="1" applyAlignment="1">
      <alignment horizontal="center" vertical="top"/>
    </xf>
    <xf numFmtId="164" fontId="0" fillId="0" borderId="0" xfId="0" applyNumberFormat="1" applyFill="1" applyAlignment="1">
      <alignment horizontal="center" vertical="top"/>
    </xf>
    <xf numFmtId="14" fontId="9" fillId="0" borderId="12" xfId="0" applyNumberFormat="1" applyFont="1" applyFill="1" applyBorder="1"/>
    <xf numFmtId="164" fontId="9" fillId="0" borderId="13" xfId="0" applyNumberFormat="1" applyFont="1" applyFill="1" applyBorder="1"/>
    <xf numFmtId="0" fontId="0" fillId="0" borderId="14" xfId="0" applyFont="1" applyFill="1" applyBorder="1"/>
    <xf numFmtId="14" fontId="9" fillId="0" borderId="15" xfId="0" applyNumberFormat="1" applyFont="1" applyFill="1" applyBorder="1"/>
    <xf numFmtId="164" fontId="9" fillId="0" borderId="0" xfId="0" applyNumberFormat="1" applyFont="1" applyFill="1" applyBorder="1"/>
    <xf numFmtId="0" fontId="0" fillId="0" borderId="16" xfId="0" applyFont="1" applyFill="1" applyBorder="1"/>
    <xf numFmtId="14" fontId="9" fillId="0" borderId="17" xfId="0" applyNumberFormat="1" applyFont="1" applyBorder="1"/>
    <xf numFmtId="164" fontId="9" fillId="0" borderId="11" xfId="0" applyNumberFormat="1" applyFont="1" applyBorder="1"/>
    <xf numFmtId="0" fontId="0" fillId="0" borderId="18" xfId="0" applyFont="1" applyBorder="1"/>
    <xf numFmtId="164" fontId="8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5" fillId="0" borderId="1" xfId="1" applyFill="1" applyBorder="1" applyAlignment="1">
      <alignment vertical="center" wrapText="1"/>
    </xf>
    <xf numFmtId="0" fontId="15" fillId="0" borderId="1" xfId="1" applyBorder="1" applyAlignment="1">
      <alignment vertical="center" wrapText="1"/>
    </xf>
    <xf numFmtId="16" fontId="0" fillId="0" borderId="0" xfId="0" applyNumberFormat="1" applyFill="1"/>
    <xf numFmtId="0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/>
    </xf>
    <xf numFmtId="164" fontId="17" fillId="0" borderId="1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10" fillId="2" borderId="0" xfId="0" applyNumberFormat="1" applyFont="1" applyFill="1" applyAlignment="1">
      <alignment vertical="center"/>
    </xf>
    <xf numFmtId="0" fontId="15" fillId="0" borderId="0" xfId="1" applyFill="1" applyBorder="1"/>
    <xf numFmtId="0" fontId="0" fillId="7" borderId="0" xfId="0" applyFill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164" fontId="0" fillId="7" borderId="1" xfId="0" applyNumberFormat="1" applyFill="1" applyBorder="1" applyAlignment="1">
      <alignment vertical="center"/>
    </xf>
    <xf numFmtId="164" fontId="7" fillId="7" borderId="1" xfId="0" applyNumberFormat="1" applyFont="1" applyFill="1" applyBorder="1" applyAlignment="1">
      <alignment vertical="center"/>
    </xf>
    <xf numFmtId="165" fontId="0" fillId="7" borderId="1" xfId="0" applyNumberFormat="1" applyFill="1" applyBorder="1" applyAlignment="1">
      <alignment horizontal="center" vertical="center"/>
    </xf>
    <xf numFmtId="0" fontId="15" fillId="7" borderId="1" xfId="1" applyFill="1" applyBorder="1" applyAlignment="1">
      <alignment vertical="center" wrapText="1"/>
    </xf>
    <xf numFmtId="164" fontId="17" fillId="7" borderId="1" xfId="0" applyNumberFormat="1" applyFont="1" applyFill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0" fontId="0" fillId="6" borderId="21" xfId="0" applyFill="1" applyBorder="1" applyAlignment="1">
      <alignment vertical="center"/>
    </xf>
    <xf numFmtId="0" fontId="3" fillId="6" borderId="21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/>
    </xf>
    <xf numFmtId="0" fontId="0" fillId="7" borderId="21" xfId="0" applyFill="1" applyBorder="1" applyAlignment="1">
      <alignment vertical="center"/>
    </xf>
    <xf numFmtId="165" fontId="0" fillId="6" borderId="21" xfId="0" applyNumberForma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164" fontId="8" fillId="7" borderId="1" xfId="0" applyNumberFormat="1" applyFont="1" applyFill="1" applyBorder="1" applyAlignment="1">
      <alignment vertical="center"/>
    </xf>
    <xf numFmtId="0" fontId="15" fillId="0" borderId="0" xfId="1" applyFill="1"/>
    <xf numFmtId="0" fontId="0" fillId="6" borderId="23" xfId="0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164" fontId="3" fillId="6" borderId="2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7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7" borderId="2" xfId="0" applyNumberForma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2" fillId="4" borderId="1" xfId="0" applyFont="1" applyFill="1" applyBorder="1" applyAlignment="1">
      <alignment vertical="center" wrapText="1"/>
    </xf>
    <xf numFmtId="164" fontId="0" fillId="4" borderId="1" xfId="0" applyNumberForma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0" fontId="0" fillId="4" borderId="21" xfId="0" applyFill="1" applyBorder="1" applyAlignment="1">
      <alignment vertical="center"/>
    </xf>
    <xf numFmtId="164" fontId="0" fillId="7" borderId="1" xfId="0" applyNumberFormat="1" applyFill="1" applyBorder="1" applyAlignment="1">
      <alignment horizontal="center" vertical="center" wrapText="1"/>
    </xf>
    <xf numFmtId="0" fontId="18" fillId="0" borderId="0" xfId="0" applyFont="1"/>
    <xf numFmtId="14" fontId="0" fillId="0" borderId="0" xfId="0" applyNumberFormat="1" applyFill="1" applyBorder="1" applyAlignment="1">
      <alignment vertical="top"/>
    </xf>
    <xf numFmtId="0" fontId="14" fillId="0" borderId="1" xfId="0" applyFont="1" applyFill="1" applyBorder="1" applyAlignment="1">
      <alignment vertical="center" wrapText="1"/>
    </xf>
    <xf numFmtId="0" fontId="0" fillId="7" borderId="0" xfId="0" applyFill="1"/>
    <xf numFmtId="165" fontId="0" fillId="0" borderId="24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7" borderId="21" xfId="0" applyFill="1" applyBorder="1"/>
    <xf numFmtId="165" fontId="0" fillId="0" borderId="25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vertical="top"/>
    </xf>
    <xf numFmtId="165" fontId="0" fillId="0" borderId="25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0" fontId="15" fillId="8" borderId="1" xfId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7" fillId="8" borderId="1" xfId="0" applyNumberFormat="1" applyFont="1" applyFill="1" applyBorder="1" applyAlignment="1">
      <alignment vertical="center"/>
    </xf>
    <xf numFmtId="164" fontId="0" fillId="8" borderId="1" xfId="0" applyNumberForma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0" fontId="0" fillId="8" borderId="0" xfId="0" applyFill="1"/>
    <xf numFmtId="0" fontId="2" fillId="8" borderId="1" xfId="0" applyFont="1" applyFill="1" applyBorder="1" applyAlignment="1">
      <alignment vertical="center" wrapText="1"/>
    </xf>
    <xf numFmtId="0" fontId="0" fillId="8" borderId="21" xfId="0" applyFill="1" applyBorder="1" applyAlignment="1">
      <alignment vertical="center"/>
    </xf>
    <xf numFmtId="164" fontId="17" fillId="8" borderId="1" xfId="0" applyNumberFormat="1" applyFont="1" applyFill="1" applyBorder="1" applyAlignment="1">
      <alignment vertical="center"/>
    </xf>
    <xf numFmtId="0" fontId="15" fillId="8" borderId="0" xfId="1" applyFill="1"/>
    <xf numFmtId="0" fontId="0" fillId="8" borderId="2" xfId="0" applyFill="1" applyBorder="1" applyAlignment="1">
      <alignment horizontal="center" vertical="center"/>
    </xf>
    <xf numFmtId="0" fontId="0" fillId="8" borderId="0" xfId="0" applyFill="1" applyAlignment="1">
      <alignment horizontal="center"/>
    </xf>
    <xf numFmtId="0" fontId="15" fillId="8" borderId="20" xfId="1" applyFill="1" applyBorder="1" applyAlignment="1">
      <alignment vertical="center" wrapText="1"/>
    </xf>
    <xf numFmtId="164" fontId="0" fillId="8" borderId="2" xfId="0" applyNumberFormat="1" applyFill="1" applyBorder="1" applyAlignment="1">
      <alignment horizontal="center" vertical="center"/>
    </xf>
    <xf numFmtId="165" fontId="0" fillId="8" borderId="25" xfId="0" applyNumberFormat="1" applyFill="1" applyBorder="1" applyAlignment="1">
      <alignment horizontal="center" vertical="center"/>
    </xf>
    <xf numFmtId="165" fontId="0" fillId="8" borderId="24" xfId="0" applyNumberFormat="1" applyFill="1" applyBorder="1" applyAlignment="1">
      <alignment horizontal="center" vertical="center"/>
    </xf>
    <xf numFmtId="0" fontId="15" fillId="8" borderId="0" xfId="1" applyFill="1" applyBorder="1"/>
    <xf numFmtId="0" fontId="0" fillId="8" borderId="21" xfId="0" applyFill="1" applyBorder="1" applyAlignment="1">
      <alignment horizontal="left" vertical="center"/>
    </xf>
    <xf numFmtId="165" fontId="0" fillId="7" borderId="0" xfId="0" applyNumberFormat="1" applyFill="1" applyBorder="1" applyAlignment="1">
      <alignment horizontal="center" vertical="center"/>
    </xf>
    <xf numFmtId="0" fontId="0" fillId="9" borderId="0" xfId="0" applyFill="1" applyAlignment="1">
      <alignment vertical="center"/>
    </xf>
    <xf numFmtId="14" fontId="0" fillId="2" borderId="0" xfId="0" applyNumberFormat="1" applyFill="1"/>
    <xf numFmtId="164" fontId="0" fillId="2" borderId="0" xfId="0" applyNumberFormat="1" applyFill="1"/>
    <xf numFmtId="14" fontId="0" fillId="2" borderId="0" xfId="0" applyNumberFormat="1" applyFill="1" applyAlignment="1">
      <alignment horizontal="left"/>
    </xf>
    <xf numFmtId="0" fontId="15" fillId="10" borderId="1" xfId="1" applyFill="1" applyBorder="1" applyAlignment="1">
      <alignment vertical="center" wrapText="1"/>
    </xf>
    <xf numFmtId="164" fontId="0" fillId="10" borderId="1" xfId="0" applyNumberFormat="1" applyFill="1" applyBorder="1" applyAlignment="1">
      <alignment vertical="center"/>
    </xf>
    <xf numFmtId="164" fontId="7" fillId="10" borderId="1" xfId="0" applyNumberFormat="1" applyFont="1" applyFill="1" applyBorder="1" applyAlignment="1">
      <alignment vertical="center"/>
    </xf>
    <xf numFmtId="164" fontId="0" fillId="10" borderId="1" xfId="0" applyNumberFormat="1" applyFill="1" applyBorder="1" applyAlignment="1">
      <alignment horizontal="center" vertical="center"/>
    </xf>
    <xf numFmtId="165" fontId="0" fillId="10" borderId="1" xfId="0" applyNumberFormat="1" applyFill="1" applyBorder="1" applyAlignment="1">
      <alignment horizontal="center" vertical="center"/>
    </xf>
    <xf numFmtId="165" fontId="0" fillId="10" borderId="2" xfId="0" applyNumberFormat="1" applyFill="1" applyBorder="1" applyAlignment="1">
      <alignment horizontal="center" vertical="center"/>
    </xf>
    <xf numFmtId="0" fontId="0" fillId="10" borderId="21" xfId="0" applyFill="1" applyBorder="1" applyAlignment="1">
      <alignment vertical="center"/>
    </xf>
    <xf numFmtId="0" fontId="15" fillId="4" borderId="1" xfId="1" applyFill="1" applyBorder="1" applyAlignment="1">
      <alignment vertical="center" wrapText="1"/>
    </xf>
    <xf numFmtId="165" fontId="0" fillId="4" borderId="24" xfId="0" applyNumberFormat="1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4" fontId="17" fillId="4" borderId="1" xfId="0" applyNumberFormat="1" applyFont="1" applyFill="1" applyBorder="1" applyAlignment="1">
      <alignment vertical="center"/>
    </xf>
    <xf numFmtId="164" fontId="0" fillId="4" borderId="2" xfId="0" applyNumberFormat="1" applyFill="1" applyBorder="1" applyAlignment="1">
      <alignment horizontal="center" vertical="center"/>
    </xf>
    <xf numFmtId="0" fontId="15" fillId="4" borderId="0" xfId="1" applyFill="1" applyBorder="1"/>
    <xf numFmtId="0" fontId="15" fillId="4" borderId="0" xfId="1" applyFill="1" applyBorder="1" applyAlignment="1">
      <alignment horizontal="left" vertical="center" wrapText="1"/>
    </xf>
    <xf numFmtId="164" fontId="0" fillId="4" borderId="19" xfId="0" applyNumberFormat="1" applyFont="1" applyFill="1" applyBorder="1" applyAlignment="1">
      <alignment horizontal="right" vertical="center" wrapText="1"/>
    </xf>
    <xf numFmtId="164" fontId="7" fillId="4" borderId="19" xfId="0" applyNumberFormat="1" applyFont="1" applyFill="1" applyBorder="1" applyAlignment="1">
      <alignment horizontal="right" vertical="center" wrapText="1"/>
    </xf>
    <xf numFmtId="164" fontId="0" fillId="4" borderId="19" xfId="0" applyNumberFormat="1" applyFont="1" applyFill="1" applyBorder="1" applyAlignment="1">
      <alignment horizontal="center" vertical="center" wrapText="1"/>
    </xf>
    <xf numFmtId="165" fontId="3" fillId="4" borderId="19" xfId="0" applyNumberFormat="1" applyFont="1" applyFill="1" applyBorder="1" applyAlignment="1">
      <alignment horizontal="center" vertical="center" wrapText="1"/>
    </xf>
    <xf numFmtId="165" fontId="3" fillId="4" borderId="22" xfId="0" applyNumberFormat="1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4" borderId="0" xfId="0" applyFill="1"/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4" fontId="0" fillId="0" borderId="7" xfId="0" applyNumberForma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10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1"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openxmlformats.org/officeDocument/2006/relationships/worksheet" Target="worksheets/sheet191.xml"/><Relationship Id="rId205" Type="http://schemas.openxmlformats.org/officeDocument/2006/relationships/worksheet" Target="worksheets/sheet205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16" Type="http://schemas.openxmlformats.org/officeDocument/2006/relationships/worksheet" Target="worksheets/sheet216.xml"/><Relationship Id="rId211" Type="http://schemas.openxmlformats.org/officeDocument/2006/relationships/worksheet" Target="worksheets/sheet21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worksheet" Target="worksheets/sheet192.xml"/><Relationship Id="rId197" Type="http://schemas.openxmlformats.org/officeDocument/2006/relationships/worksheet" Target="worksheets/sheet197.xml"/><Relationship Id="rId206" Type="http://schemas.openxmlformats.org/officeDocument/2006/relationships/worksheet" Target="worksheets/sheet206.xml"/><Relationship Id="rId201" Type="http://schemas.openxmlformats.org/officeDocument/2006/relationships/worksheet" Target="worksheets/sheet20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21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12" Type="http://schemas.openxmlformats.org/officeDocument/2006/relationships/worksheet" Target="worksheets/sheet212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98" Type="http://schemas.openxmlformats.org/officeDocument/2006/relationships/worksheet" Target="worksheets/sheet198.xml"/><Relationship Id="rId172" Type="http://schemas.openxmlformats.org/officeDocument/2006/relationships/worksheet" Target="worksheets/sheet172.xml"/><Relationship Id="rId193" Type="http://schemas.openxmlformats.org/officeDocument/2006/relationships/worksheet" Target="worksheets/sheet193.xml"/><Relationship Id="rId202" Type="http://schemas.openxmlformats.org/officeDocument/2006/relationships/worksheet" Target="worksheets/sheet202.xml"/><Relationship Id="rId207" Type="http://schemas.openxmlformats.org/officeDocument/2006/relationships/worksheet" Target="worksheets/sheet207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13" Type="http://schemas.openxmlformats.org/officeDocument/2006/relationships/worksheet" Target="worksheets/sheet213.xml"/><Relationship Id="rId218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worksheet" Target="worksheets/sheet194.xml"/><Relationship Id="rId199" Type="http://schemas.openxmlformats.org/officeDocument/2006/relationships/worksheet" Target="worksheets/sheet199.xml"/><Relationship Id="rId203" Type="http://schemas.openxmlformats.org/officeDocument/2006/relationships/worksheet" Target="worksheets/sheet203.xml"/><Relationship Id="rId208" Type="http://schemas.openxmlformats.org/officeDocument/2006/relationships/worksheet" Target="worksheets/sheet208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21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4" Type="http://schemas.openxmlformats.org/officeDocument/2006/relationships/worksheet" Target="worksheets/sheet214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worksheet" Target="worksheets/sheet195.xml"/><Relationship Id="rId209" Type="http://schemas.openxmlformats.org/officeDocument/2006/relationships/worksheet" Target="worksheets/sheet209.xml"/><Relationship Id="rId190" Type="http://schemas.openxmlformats.org/officeDocument/2006/relationships/worksheet" Target="worksheets/sheet190.xml"/><Relationship Id="rId204" Type="http://schemas.openxmlformats.org/officeDocument/2006/relationships/worksheet" Target="worksheets/sheet204.xml"/><Relationship Id="rId220" Type="http://schemas.openxmlformats.org/officeDocument/2006/relationships/calcChain" Target="calcChain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10" Type="http://schemas.openxmlformats.org/officeDocument/2006/relationships/worksheet" Target="worksheets/sheet210.xml"/><Relationship Id="rId215" Type="http://schemas.openxmlformats.org/officeDocument/2006/relationships/worksheet" Target="worksheets/sheet215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96" Type="http://schemas.openxmlformats.org/officeDocument/2006/relationships/worksheet" Target="worksheets/sheet196.xml"/><Relationship Id="rId200" Type="http://schemas.openxmlformats.org/officeDocument/2006/relationships/worksheet" Target="worksheets/sheet200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2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2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2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01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C4" sqref="C4"/>
    </sheetView>
  </sheetViews>
  <sheetFormatPr defaultColWidth="11" defaultRowHeight="15.75" x14ac:dyDescent="0.25"/>
  <cols>
    <col min="1" max="1" width="40" style="82" customWidth="1"/>
    <col min="2" max="2" width="13" style="79" customWidth="1"/>
    <col min="3" max="3" width="12.25" style="79" customWidth="1"/>
    <col min="4" max="4" width="9.875" style="81" customWidth="1"/>
    <col min="5" max="5" width="12" style="79" customWidth="1"/>
    <col min="6" max="6" width="12.125" style="79" customWidth="1"/>
    <col min="7" max="7" width="16.125" style="79" customWidth="1"/>
    <col min="8" max="8" width="12.625" style="80" customWidth="1"/>
    <col min="9" max="10" width="13.5" style="80" customWidth="1"/>
    <col min="11" max="11" width="32" style="240" customWidth="1"/>
    <col min="12" max="16" width="11" style="157" customWidth="1"/>
    <col min="17" max="17" width="11" style="39" customWidth="1"/>
    <col min="18" max="16384" width="11" style="39"/>
  </cols>
  <sheetData>
    <row r="1" spans="1:16" ht="47.25" x14ac:dyDescent="0.25">
      <c r="A1" s="166" t="s">
        <v>405</v>
      </c>
      <c r="B1" s="78" t="s">
        <v>403</v>
      </c>
      <c r="D1" s="217" t="s">
        <v>837</v>
      </c>
      <c r="E1" s="217"/>
      <c r="F1" s="217"/>
      <c r="H1" s="216"/>
      <c r="I1" s="216"/>
      <c r="J1" s="216"/>
      <c r="K1" s="230"/>
      <c r="L1" s="230"/>
    </row>
    <row r="2" spans="1:16" s="31" customFormat="1" ht="47.25" x14ac:dyDescent="0.25">
      <c r="A2" s="31" t="s">
        <v>8</v>
      </c>
      <c r="B2" s="32" t="s">
        <v>9</v>
      </c>
      <c r="C2" s="32" t="s">
        <v>2</v>
      </c>
      <c r="D2" s="34" t="s">
        <v>163</v>
      </c>
      <c r="E2" s="32" t="s">
        <v>3</v>
      </c>
      <c r="F2" s="32" t="s">
        <v>10</v>
      </c>
      <c r="G2" s="32" t="s">
        <v>200</v>
      </c>
      <c r="H2" s="43" t="s">
        <v>220</v>
      </c>
      <c r="I2" s="43" t="s">
        <v>11</v>
      </c>
      <c r="J2" s="43" t="s">
        <v>12</v>
      </c>
      <c r="K2" s="231"/>
      <c r="L2" s="241"/>
      <c r="M2" s="158"/>
      <c r="N2" s="158"/>
      <c r="O2" s="158"/>
      <c r="P2" s="158"/>
    </row>
    <row r="3" spans="1:16" s="31" customFormat="1" x14ac:dyDescent="0.25">
      <c r="A3" s="316" t="s">
        <v>359</v>
      </c>
      <c r="B3" s="317">
        <v>500</v>
      </c>
      <c r="C3" s="317">
        <f>AAO!B6</f>
        <v>0</v>
      </c>
      <c r="D3" s="318">
        <f>AAO!B7</f>
        <v>0</v>
      </c>
      <c r="E3" s="317">
        <f>AAO!B8</f>
        <v>500</v>
      </c>
      <c r="F3" s="317">
        <f t="shared" ref="F3:F29" si="0">B3+C3-D3-E3</f>
        <v>0</v>
      </c>
      <c r="G3" s="319" t="s">
        <v>419</v>
      </c>
      <c r="H3" s="320" t="s">
        <v>344</v>
      </c>
      <c r="I3" s="320" t="s">
        <v>344</v>
      </c>
      <c r="J3" s="321" t="s">
        <v>344</v>
      </c>
      <c r="K3" s="322"/>
      <c r="L3" s="231"/>
      <c r="M3" s="158"/>
      <c r="N3" s="158"/>
      <c r="O3" s="158"/>
      <c r="P3" s="158"/>
    </row>
    <row r="4" spans="1:16" s="145" customFormat="1" x14ac:dyDescent="0.25">
      <c r="A4" s="142" t="s">
        <v>161</v>
      </c>
      <c r="B4" s="137">
        <v>2300</v>
      </c>
      <c r="C4" s="137">
        <f>African!B6</f>
        <v>0</v>
      </c>
      <c r="D4" s="143">
        <f>African!B7</f>
        <v>0</v>
      </c>
      <c r="E4" s="137">
        <f>African!B8</f>
        <v>2103</v>
      </c>
      <c r="F4" s="137">
        <f t="shared" si="0"/>
        <v>197</v>
      </c>
      <c r="G4" s="242" t="s">
        <v>168</v>
      </c>
      <c r="H4" s="144" t="s">
        <v>344</v>
      </c>
      <c r="I4" s="144" t="s">
        <v>344</v>
      </c>
      <c r="J4" s="226" t="s">
        <v>344</v>
      </c>
      <c r="K4" s="230"/>
      <c r="L4" s="230"/>
      <c r="M4" s="157"/>
      <c r="N4" s="157"/>
      <c r="O4" s="157"/>
      <c r="P4" s="157"/>
    </row>
    <row r="5" spans="1:16" s="145" customFormat="1" x14ac:dyDescent="0.25">
      <c r="A5" s="142" t="s">
        <v>68</v>
      </c>
      <c r="B5" s="137">
        <v>2500</v>
      </c>
      <c r="C5" s="137">
        <f>ACT!B6</f>
        <v>0</v>
      </c>
      <c r="D5" s="143">
        <f>ACT!B7</f>
        <v>0</v>
      </c>
      <c r="E5" s="137">
        <f>ACT!B8</f>
        <v>0</v>
      </c>
      <c r="F5" s="137">
        <f t="shared" si="0"/>
        <v>2500</v>
      </c>
      <c r="G5" s="242" t="s">
        <v>100</v>
      </c>
      <c r="H5" s="144" t="s">
        <v>344</v>
      </c>
      <c r="I5" s="144" t="s">
        <v>344</v>
      </c>
      <c r="J5" s="226" t="s">
        <v>344</v>
      </c>
      <c r="K5" s="230"/>
      <c r="L5" s="230"/>
      <c r="M5" s="157"/>
      <c r="N5" s="157"/>
      <c r="O5" s="157"/>
      <c r="P5" s="157"/>
    </row>
    <row r="6" spans="1:16" s="167" customFormat="1" x14ac:dyDescent="0.25">
      <c r="A6" s="220" t="s">
        <v>293</v>
      </c>
      <c r="B6" s="221">
        <v>0</v>
      </c>
      <c r="C6" s="221">
        <f>AGT!B6</f>
        <v>0</v>
      </c>
      <c r="D6" s="222">
        <f>B6/3</f>
        <v>0</v>
      </c>
      <c r="E6" s="221">
        <f>AGT!B8</f>
        <v>0</v>
      </c>
      <c r="F6" s="221">
        <f t="shared" si="0"/>
        <v>0</v>
      </c>
      <c r="G6" s="243"/>
      <c r="H6" s="267"/>
      <c r="I6" s="267"/>
      <c r="J6" s="267"/>
      <c r="K6" s="233"/>
      <c r="L6" s="232"/>
    </row>
    <row r="7" spans="1:16" s="167" customFormat="1" x14ac:dyDescent="0.25">
      <c r="A7" s="280" t="s">
        <v>373</v>
      </c>
      <c r="B7" s="281">
        <v>300</v>
      </c>
      <c r="C7" s="281">
        <f>AKP!B6</f>
        <v>0</v>
      </c>
      <c r="D7" s="282">
        <v>300</v>
      </c>
      <c r="E7" s="281">
        <f>AKP!B8</f>
        <v>0</v>
      </c>
      <c r="F7" s="281">
        <f t="shared" si="0"/>
        <v>0</v>
      </c>
      <c r="G7" s="283" t="s">
        <v>420</v>
      </c>
      <c r="H7" s="284" t="s">
        <v>344</v>
      </c>
      <c r="I7" s="284" t="s">
        <v>344</v>
      </c>
      <c r="J7" s="285"/>
      <c r="K7" s="287"/>
      <c r="L7" s="232"/>
    </row>
    <row r="8" spans="1:16" s="145" customFormat="1" x14ac:dyDescent="0.25">
      <c r="A8" s="142" t="s">
        <v>13</v>
      </c>
      <c r="B8" s="137">
        <v>5600</v>
      </c>
      <c r="C8" s="137">
        <f>APO!B6</f>
        <v>0</v>
      </c>
      <c r="D8" s="143">
        <f>APO!B7</f>
        <v>0</v>
      </c>
      <c r="E8" s="137">
        <f>APO!B8</f>
        <v>2813.8599999999997</v>
      </c>
      <c r="F8" s="137">
        <f t="shared" si="0"/>
        <v>2786.1400000000003</v>
      </c>
      <c r="G8" s="242" t="s">
        <v>101</v>
      </c>
      <c r="H8" s="144" t="s">
        <v>344</v>
      </c>
      <c r="I8" s="144" t="s">
        <v>344</v>
      </c>
      <c r="J8" s="226" t="s">
        <v>344</v>
      </c>
      <c r="K8" s="232"/>
      <c r="L8" s="230"/>
      <c r="M8" s="157"/>
      <c r="N8" s="157"/>
      <c r="O8" s="157"/>
      <c r="P8" s="157"/>
    </row>
    <row r="9" spans="1:16" s="89" customFormat="1" x14ac:dyDescent="0.25">
      <c r="A9" s="286" t="s">
        <v>253</v>
      </c>
      <c r="B9" s="281">
        <v>80</v>
      </c>
      <c r="C9" s="281">
        <f>AlphaPsiOmega!B6</f>
        <v>0</v>
      </c>
      <c r="D9" s="282">
        <f>AlphaPsiOmega!B7</f>
        <v>80</v>
      </c>
      <c r="E9" s="281">
        <f>AlphaPsiOmega!B8</f>
        <v>0</v>
      </c>
      <c r="F9" s="281">
        <f t="shared" si="0"/>
        <v>0</v>
      </c>
      <c r="G9" s="283" t="s">
        <v>254</v>
      </c>
      <c r="H9" s="285"/>
      <c r="I9" s="285"/>
      <c r="J9" s="285"/>
      <c r="K9" s="287"/>
      <c r="L9" s="232"/>
      <c r="M9" s="167"/>
      <c r="N9" s="145"/>
      <c r="O9" s="145"/>
      <c r="P9" s="145"/>
    </row>
    <row r="10" spans="1:16" s="167" customFormat="1" x14ac:dyDescent="0.25">
      <c r="A10" s="161" t="s">
        <v>339</v>
      </c>
      <c r="B10" s="162">
        <v>250</v>
      </c>
      <c r="C10" s="162">
        <f>AADE!B6</f>
        <v>0</v>
      </c>
      <c r="D10" s="163">
        <f>AADE!B7</f>
        <v>0</v>
      </c>
      <c r="E10" s="162">
        <f>AADE!B8</f>
        <v>286</v>
      </c>
      <c r="F10" s="162">
        <f t="shared" si="0"/>
        <v>-36</v>
      </c>
      <c r="G10" s="244" t="s">
        <v>341</v>
      </c>
      <c r="H10" s="164" t="s">
        <v>344</v>
      </c>
      <c r="I10" s="164" t="s">
        <v>344</v>
      </c>
      <c r="J10" s="227" t="s">
        <v>344</v>
      </c>
      <c r="K10" s="232"/>
      <c r="L10" s="232"/>
    </row>
    <row r="11" spans="1:16" s="145" customFormat="1" ht="31.5" x14ac:dyDescent="0.25">
      <c r="A11" s="161" t="s">
        <v>80</v>
      </c>
      <c r="B11" s="162">
        <v>900</v>
      </c>
      <c r="C11" s="162">
        <f>AAFCS!B6</f>
        <v>0</v>
      </c>
      <c r="D11" s="163">
        <f>AAFCS!B7</f>
        <v>300</v>
      </c>
      <c r="E11" s="162">
        <f>AAFCS!B8</f>
        <v>0</v>
      </c>
      <c r="F11" s="162">
        <f t="shared" si="0"/>
        <v>600</v>
      </c>
      <c r="G11" s="244" t="s">
        <v>102</v>
      </c>
      <c r="H11" s="164" t="s">
        <v>457</v>
      </c>
      <c r="I11" s="164" t="s">
        <v>344</v>
      </c>
      <c r="J11" s="227" t="s">
        <v>344</v>
      </c>
      <c r="K11" s="232"/>
      <c r="L11" s="230"/>
      <c r="M11" s="157"/>
      <c r="N11" s="157"/>
      <c r="O11" s="157"/>
      <c r="P11" s="157"/>
    </row>
    <row r="12" spans="1:16" s="145" customFormat="1" ht="15.75" customHeight="1" x14ac:dyDescent="0.25">
      <c r="A12" s="142" t="s">
        <v>184</v>
      </c>
      <c r="B12" s="137">
        <v>1440</v>
      </c>
      <c r="C12" s="137">
        <f>AAPG!B6</f>
        <v>0</v>
      </c>
      <c r="D12" s="143">
        <f>AAPG!B7</f>
        <v>0</v>
      </c>
      <c r="E12" s="137">
        <f>AAPG!B8</f>
        <v>0</v>
      </c>
      <c r="F12" s="137">
        <f t="shared" si="0"/>
        <v>1440</v>
      </c>
      <c r="G12" s="242" t="s">
        <v>216</v>
      </c>
      <c r="H12" s="144" t="s">
        <v>344</v>
      </c>
      <c r="I12" s="144" t="s">
        <v>344</v>
      </c>
      <c r="J12" s="226" t="s">
        <v>344</v>
      </c>
      <c r="K12" s="230"/>
      <c r="L12" s="230"/>
      <c r="M12" s="157"/>
      <c r="N12" s="157"/>
      <c r="O12" s="157"/>
      <c r="P12" s="157"/>
    </row>
    <row r="13" spans="1:16" s="145" customFormat="1" ht="15.75" customHeight="1" x14ac:dyDescent="0.25">
      <c r="A13" s="142" t="s">
        <v>14</v>
      </c>
      <c r="B13" s="137">
        <v>1300</v>
      </c>
      <c r="C13" s="137">
        <f>'ACS-SA'!B6</f>
        <v>0</v>
      </c>
      <c r="D13" s="143">
        <f>'ACS-SA'!B7</f>
        <v>0</v>
      </c>
      <c r="E13" s="137">
        <f>'ACS-SA'!B8</f>
        <v>0</v>
      </c>
      <c r="F13" s="137">
        <f t="shared" si="0"/>
        <v>1300</v>
      </c>
      <c r="G13" s="242" t="s">
        <v>108</v>
      </c>
      <c r="H13" s="144" t="s">
        <v>344</v>
      </c>
      <c r="I13" s="144" t="s">
        <v>344</v>
      </c>
      <c r="J13" s="226" t="s">
        <v>344</v>
      </c>
      <c r="K13" s="232"/>
      <c r="L13" s="230"/>
      <c r="M13" s="157"/>
      <c r="N13" s="157"/>
      <c r="O13" s="157"/>
      <c r="P13" s="157"/>
    </row>
    <row r="14" spans="1:16" s="145" customFormat="1" x14ac:dyDescent="0.25">
      <c r="A14" s="142" t="s">
        <v>70</v>
      </c>
      <c r="B14" s="137">
        <v>5000</v>
      </c>
      <c r="C14" s="137">
        <f>AIChE!B6</f>
        <v>0</v>
      </c>
      <c r="D14" s="143">
        <f>AIChE!B7</f>
        <v>0</v>
      </c>
      <c r="E14" s="137">
        <f>AIChE!B8</f>
        <v>4856.079999999999</v>
      </c>
      <c r="F14" s="137">
        <f t="shared" si="0"/>
        <v>143.92000000000098</v>
      </c>
      <c r="G14" s="242" t="s">
        <v>159</v>
      </c>
      <c r="H14" s="144" t="s">
        <v>344</v>
      </c>
      <c r="I14" s="144" t="s">
        <v>344</v>
      </c>
      <c r="J14" s="226" t="s">
        <v>344</v>
      </c>
      <c r="K14" s="232"/>
      <c r="L14" s="230"/>
      <c r="M14" s="157"/>
      <c r="N14" s="157"/>
      <c r="O14" s="157"/>
      <c r="P14" s="157"/>
    </row>
    <row r="15" spans="1:16" s="145" customFormat="1" x14ac:dyDescent="0.25">
      <c r="A15" s="209" t="s">
        <v>402</v>
      </c>
      <c r="B15" s="137">
        <v>500</v>
      </c>
      <c r="C15" s="137">
        <f>AMSA!B6</f>
        <v>0</v>
      </c>
      <c r="D15" s="143">
        <f>AMSA!C7</f>
        <v>0</v>
      </c>
      <c r="E15" s="137">
        <f>AMSA!B8</f>
        <v>327</v>
      </c>
      <c r="F15" s="137">
        <f t="shared" si="0"/>
        <v>173</v>
      </c>
      <c r="G15" s="242" t="s">
        <v>421</v>
      </c>
      <c r="H15" s="144" t="s">
        <v>344</v>
      </c>
      <c r="I15" s="144" t="s">
        <v>344</v>
      </c>
      <c r="J15" s="226" t="s">
        <v>344</v>
      </c>
      <c r="K15" s="232"/>
      <c r="L15" s="230"/>
      <c r="M15" s="157"/>
      <c r="N15" s="157"/>
      <c r="O15" s="157"/>
      <c r="P15" s="157"/>
    </row>
    <row r="16" spans="1:16" s="167" customFormat="1" x14ac:dyDescent="0.25">
      <c r="A16" s="286" t="s">
        <v>104</v>
      </c>
      <c r="B16" s="281">
        <v>800</v>
      </c>
      <c r="C16" s="281">
        <f>AMWA!B6</f>
        <v>0</v>
      </c>
      <c r="D16" s="282">
        <v>800</v>
      </c>
      <c r="E16" s="288">
        <f>AMWA!B8</f>
        <v>0</v>
      </c>
      <c r="F16" s="281">
        <f t="shared" si="0"/>
        <v>0</v>
      </c>
      <c r="G16" s="283" t="s">
        <v>190</v>
      </c>
      <c r="H16" s="284" t="s">
        <v>344</v>
      </c>
      <c r="I16" s="284" t="s">
        <v>344</v>
      </c>
      <c r="J16" s="285"/>
      <c r="K16" s="287"/>
      <c r="L16" s="232"/>
    </row>
    <row r="17" spans="1:16" s="167" customFormat="1" x14ac:dyDescent="0.25">
      <c r="A17" s="208" t="s">
        <v>374</v>
      </c>
      <c r="B17" s="162">
        <v>700</v>
      </c>
      <c r="C17" s="162">
        <f>AMWH!B6</f>
        <v>0</v>
      </c>
      <c r="D17" s="143">
        <f>AMSA!C9</f>
        <v>0</v>
      </c>
      <c r="E17" s="162">
        <f>AMWH!B8</f>
        <v>700</v>
      </c>
      <c r="F17" s="162">
        <f t="shared" si="0"/>
        <v>0</v>
      </c>
      <c r="G17" s="244"/>
      <c r="H17" s="164" t="s">
        <v>344</v>
      </c>
      <c r="I17" s="164" t="s">
        <v>344</v>
      </c>
      <c r="J17" s="227" t="s">
        <v>344</v>
      </c>
      <c r="K17" s="232"/>
      <c r="L17" s="232"/>
    </row>
    <row r="18" spans="1:16" s="145" customFormat="1" x14ac:dyDescent="0.25">
      <c r="A18" s="286" t="s">
        <v>340</v>
      </c>
      <c r="B18" s="281">
        <v>210</v>
      </c>
      <c r="C18" s="281">
        <f>APWA!B6</f>
        <v>0</v>
      </c>
      <c r="D18" s="282">
        <v>210</v>
      </c>
      <c r="E18" s="281">
        <f>APWA!B8</f>
        <v>0</v>
      </c>
      <c r="F18" s="281">
        <f t="shared" si="0"/>
        <v>0</v>
      </c>
      <c r="G18" s="283"/>
      <c r="H18" s="284" t="s">
        <v>344</v>
      </c>
      <c r="I18" s="284" t="s">
        <v>344</v>
      </c>
      <c r="J18" s="285"/>
      <c r="K18" s="287"/>
      <c r="L18" s="230"/>
      <c r="M18" s="157"/>
      <c r="N18" s="157"/>
      <c r="O18" s="157"/>
      <c r="P18" s="157"/>
    </row>
    <row r="19" spans="1:16" s="145" customFormat="1" x14ac:dyDescent="0.25">
      <c r="A19" s="142" t="s">
        <v>15</v>
      </c>
      <c r="B19" s="137">
        <v>5000</v>
      </c>
      <c r="C19" s="137">
        <f>ASCE!B6</f>
        <v>0</v>
      </c>
      <c r="D19" s="143">
        <f>ASCE!B7</f>
        <v>0</v>
      </c>
      <c r="E19" s="214">
        <f>ASCE!B8</f>
        <v>0</v>
      </c>
      <c r="F19" s="137">
        <f t="shared" si="0"/>
        <v>5000</v>
      </c>
      <c r="G19" s="242" t="s">
        <v>191</v>
      </c>
      <c r="H19" s="144" t="s">
        <v>344</v>
      </c>
      <c r="I19" s="144" t="s">
        <v>344</v>
      </c>
      <c r="J19" s="226" t="s">
        <v>344</v>
      </c>
      <c r="K19" s="230"/>
      <c r="L19" s="230"/>
      <c r="M19" s="157"/>
      <c r="N19" s="157"/>
      <c r="O19" s="157"/>
      <c r="P19" s="157"/>
    </row>
    <row r="20" spans="1:16" s="145" customFormat="1" x14ac:dyDescent="0.25">
      <c r="A20" s="142" t="s">
        <v>71</v>
      </c>
      <c r="B20" s="137">
        <v>5000</v>
      </c>
      <c r="C20" s="137">
        <f>ASID!B6</f>
        <v>0</v>
      </c>
      <c r="D20" s="143">
        <f>ASID!B7</f>
        <v>0</v>
      </c>
      <c r="E20" s="214">
        <f>ASID!B8</f>
        <v>1679</v>
      </c>
      <c r="F20" s="137">
        <f t="shared" si="0"/>
        <v>3321</v>
      </c>
      <c r="G20" s="242" t="s">
        <v>109</v>
      </c>
      <c r="H20" s="144" t="s">
        <v>344</v>
      </c>
      <c r="I20" s="144" t="s">
        <v>344</v>
      </c>
      <c r="J20" s="226" t="s">
        <v>344</v>
      </c>
      <c r="K20" s="230"/>
      <c r="L20" s="230"/>
      <c r="M20" s="157"/>
      <c r="N20" s="157"/>
      <c r="O20" s="157"/>
      <c r="P20" s="157"/>
    </row>
    <row r="21" spans="1:16" s="145" customFormat="1" x14ac:dyDescent="0.25">
      <c r="A21" s="142" t="s">
        <v>16</v>
      </c>
      <c r="B21" s="137">
        <v>8500</v>
      </c>
      <c r="C21" s="137">
        <f>ASME!B6</f>
        <v>0</v>
      </c>
      <c r="D21" s="143">
        <f>ASID!B7</f>
        <v>0</v>
      </c>
      <c r="E21" s="214">
        <f>ASME!B8</f>
        <v>557.70000000000005</v>
      </c>
      <c r="F21" s="137">
        <f t="shared" si="0"/>
        <v>7942.3</v>
      </c>
      <c r="G21" s="242" t="s">
        <v>160</v>
      </c>
      <c r="H21" s="144" t="s">
        <v>344</v>
      </c>
      <c r="I21" s="144" t="s">
        <v>344</v>
      </c>
      <c r="J21" s="226" t="s">
        <v>344</v>
      </c>
      <c r="K21" s="230"/>
      <c r="L21" s="230"/>
      <c r="M21" s="157"/>
      <c r="N21" s="157"/>
      <c r="O21" s="157"/>
      <c r="P21" s="157"/>
    </row>
    <row r="22" spans="1:16" s="167" customFormat="1" ht="31.5" x14ac:dyDescent="0.25">
      <c r="A22" s="161" t="s">
        <v>185</v>
      </c>
      <c r="B22" s="162">
        <v>1080</v>
      </c>
      <c r="C22" s="162">
        <f>AFSAQC!B6</f>
        <v>0</v>
      </c>
      <c r="D22" s="163">
        <f>AFSAQC!B7</f>
        <v>0</v>
      </c>
      <c r="E22" s="213">
        <f>AFSAQC!B8</f>
        <v>0</v>
      </c>
      <c r="F22" s="162">
        <f t="shared" si="0"/>
        <v>1080</v>
      </c>
      <c r="G22" s="244"/>
      <c r="H22" s="164" t="s">
        <v>344</v>
      </c>
      <c r="I22" s="164" t="s">
        <v>344</v>
      </c>
      <c r="J22" s="227" t="s">
        <v>344</v>
      </c>
      <c r="K22" s="232"/>
      <c r="L22" s="232"/>
    </row>
    <row r="23" spans="1:16" s="145" customFormat="1" x14ac:dyDescent="0.25">
      <c r="A23" s="161" t="s">
        <v>88</v>
      </c>
      <c r="B23" s="162">
        <v>1300</v>
      </c>
      <c r="C23" s="162">
        <f>ArmyROTC!B6</f>
        <v>0</v>
      </c>
      <c r="D23" s="143">
        <f>AMSA!C15</f>
        <v>0</v>
      </c>
      <c r="E23" s="162">
        <f>ArmyROTC!B8</f>
        <v>1287.75</v>
      </c>
      <c r="F23" s="162">
        <f t="shared" si="0"/>
        <v>12.25</v>
      </c>
      <c r="G23" s="244" t="s">
        <v>110</v>
      </c>
      <c r="H23" s="164" t="s">
        <v>344</v>
      </c>
      <c r="I23" s="164" t="s">
        <v>344</v>
      </c>
      <c r="J23" s="227" t="s">
        <v>344</v>
      </c>
      <c r="K23" s="230"/>
      <c r="L23" s="230"/>
      <c r="M23" s="157"/>
      <c r="N23" s="157"/>
      <c r="O23" s="157"/>
      <c r="P23" s="157"/>
    </row>
    <row r="24" spans="1:16" s="167" customFormat="1" x14ac:dyDescent="0.25">
      <c r="A24" s="220" t="s">
        <v>312</v>
      </c>
      <c r="B24" s="221">
        <v>0</v>
      </c>
      <c r="C24" s="221">
        <f>ArnoldAir!B6</f>
        <v>0</v>
      </c>
      <c r="D24" s="222">
        <f>B24/3</f>
        <v>0</v>
      </c>
      <c r="E24" s="221">
        <f>ArnoldAir!B8</f>
        <v>0</v>
      </c>
      <c r="F24" s="221">
        <f t="shared" si="0"/>
        <v>0</v>
      </c>
      <c r="G24" s="243" t="s">
        <v>342</v>
      </c>
      <c r="H24" s="267"/>
      <c r="I24" s="267"/>
      <c r="J24" s="267"/>
      <c r="K24" s="233" t="s">
        <v>687</v>
      </c>
      <c r="L24" s="232"/>
    </row>
    <row r="25" spans="1:16" s="167" customFormat="1" x14ac:dyDescent="0.25">
      <c r="A25" s="286" t="s">
        <v>204</v>
      </c>
      <c r="B25" s="281">
        <v>0</v>
      </c>
      <c r="C25" s="281">
        <f>AsscGenContractors!B6</f>
        <v>0</v>
      </c>
      <c r="D25" s="282">
        <f>B25/3</f>
        <v>0</v>
      </c>
      <c r="E25" s="281">
        <f>AsscGenContractors!B8</f>
        <v>0</v>
      </c>
      <c r="F25" s="281">
        <f t="shared" si="0"/>
        <v>0</v>
      </c>
      <c r="G25" s="283" t="s">
        <v>215</v>
      </c>
      <c r="H25" s="285"/>
      <c r="I25" s="285"/>
      <c r="J25" s="285"/>
      <c r="K25" s="287" t="s">
        <v>518</v>
      </c>
      <c r="L25" s="232"/>
    </row>
    <row r="26" spans="1:16" s="145" customFormat="1" x14ac:dyDescent="0.25">
      <c r="A26" s="286" t="s">
        <v>313</v>
      </c>
      <c r="B26" s="281">
        <v>400</v>
      </c>
      <c r="C26" s="281">
        <f>ACM!B6</f>
        <v>0</v>
      </c>
      <c r="D26" s="282">
        <v>400</v>
      </c>
      <c r="E26" s="281">
        <f>ACM!B8</f>
        <v>0</v>
      </c>
      <c r="F26" s="281">
        <f t="shared" si="0"/>
        <v>0</v>
      </c>
      <c r="G26" s="283" t="s">
        <v>422</v>
      </c>
      <c r="H26" s="285"/>
      <c r="I26" s="285"/>
      <c r="J26" s="285"/>
      <c r="K26" s="287" t="s">
        <v>518</v>
      </c>
      <c r="L26" s="230"/>
      <c r="M26" s="157"/>
      <c r="N26" s="157"/>
      <c r="O26" s="157"/>
      <c r="P26" s="157"/>
    </row>
    <row r="27" spans="1:16" s="167" customFormat="1" ht="29.25" customHeight="1" x14ac:dyDescent="0.25">
      <c r="A27" s="161" t="s">
        <v>221</v>
      </c>
      <c r="B27" s="162">
        <v>1400</v>
      </c>
      <c r="C27" s="162">
        <f>ABSS!B6</f>
        <v>0</v>
      </c>
      <c r="D27" s="163">
        <f>ABSS!B7</f>
        <v>0</v>
      </c>
      <c r="E27" s="213">
        <f>ABSS!B8</f>
        <v>609.97</v>
      </c>
      <c r="F27" s="162">
        <f t="shared" si="0"/>
        <v>790.03</v>
      </c>
      <c r="G27" s="244" t="s">
        <v>235</v>
      </c>
      <c r="H27" s="164" t="s">
        <v>344</v>
      </c>
      <c r="I27" s="164" t="s">
        <v>344</v>
      </c>
      <c r="J27" s="227" t="s">
        <v>344</v>
      </c>
      <c r="K27" s="232"/>
      <c r="L27" s="232"/>
    </row>
    <row r="28" spans="1:16" s="167" customFormat="1" x14ac:dyDescent="0.25">
      <c r="A28" s="220" t="s">
        <v>198</v>
      </c>
      <c r="B28" s="221">
        <v>0</v>
      </c>
      <c r="C28" s="221">
        <f>'AsscChineseStud&amp;Scholars'!B6</f>
        <v>0</v>
      </c>
      <c r="D28" s="222">
        <f>B28/3</f>
        <v>0</v>
      </c>
      <c r="E28" s="221"/>
      <c r="F28" s="221">
        <f t="shared" si="0"/>
        <v>0</v>
      </c>
      <c r="G28" s="243" t="s">
        <v>214</v>
      </c>
      <c r="H28" s="267"/>
      <c r="I28" s="267"/>
      <c r="J28" s="267"/>
      <c r="K28" s="233" t="s">
        <v>687</v>
      </c>
      <c r="L28" s="232"/>
    </row>
    <row r="29" spans="1:16" s="167" customFormat="1" ht="31.5" x14ac:dyDescent="0.25">
      <c r="A29" s="161" t="s">
        <v>164</v>
      </c>
      <c r="B29" s="162">
        <v>4000</v>
      </c>
      <c r="C29" s="162">
        <f>AITP!B6</f>
        <v>0</v>
      </c>
      <c r="D29" s="163">
        <f>AITP!B7</f>
        <v>0</v>
      </c>
      <c r="E29" s="213">
        <f>AITP!B8</f>
        <v>211.5</v>
      </c>
      <c r="F29" s="162">
        <f t="shared" si="0"/>
        <v>3788.5</v>
      </c>
      <c r="G29" s="244" t="s">
        <v>169</v>
      </c>
      <c r="H29" s="164" t="s">
        <v>344</v>
      </c>
      <c r="I29" s="164" t="s">
        <v>344</v>
      </c>
      <c r="J29" s="227" t="s">
        <v>344</v>
      </c>
      <c r="K29" s="232"/>
      <c r="L29" s="232"/>
    </row>
    <row r="30" spans="1:16" s="167" customFormat="1" x14ac:dyDescent="0.25">
      <c r="A30" s="224" t="s">
        <v>375</v>
      </c>
      <c r="B30" s="221">
        <v>0</v>
      </c>
      <c r="C30" s="221"/>
      <c r="D30" s="222"/>
      <c r="E30" s="221"/>
      <c r="F30" s="221"/>
      <c r="G30" s="243" t="s">
        <v>423</v>
      </c>
      <c r="H30" s="267"/>
      <c r="I30" s="223" t="s">
        <v>344</v>
      </c>
      <c r="J30" s="267"/>
      <c r="K30" s="233" t="s">
        <v>687</v>
      </c>
      <c r="L30" s="232"/>
    </row>
    <row r="31" spans="1:16" s="145" customFormat="1" x14ac:dyDescent="0.25">
      <c r="A31" s="142" t="s">
        <v>17</v>
      </c>
      <c r="B31" s="137">
        <v>6500</v>
      </c>
      <c r="C31" s="137">
        <f>ASAS!B6</f>
        <v>0</v>
      </c>
      <c r="D31" s="143">
        <f>ASAS!B7</f>
        <v>0</v>
      </c>
      <c r="E31" s="214">
        <f>ASAS!B8</f>
        <v>5686.96</v>
      </c>
      <c r="F31" s="137">
        <f t="shared" ref="F31:F62" si="1">B31+C31-D31-E31</f>
        <v>813.04</v>
      </c>
      <c r="G31" s="242" t="s">
        <v>111</v>
      </c>
      <c r="H31" s="144" t="s">
        <v>344</v>
      </c>
      <c r="I31" s="144" t="s">
        <v>344</v>
      </c>
      <c r="J31" s="226" t="s">
        <v>344</v>
      </c>
      <c r="K31" s="230"/>
      <c r="L31" s="230"/>
      <c r="M31" s="157"/>
      <c r="N31" s="157"/>
      <c r="O31" s="157"/>
      <c r="P31" s="157"/>
    </row>
    <row r="32" spans="1:16" s="167" customFormat="1" ht="34.5" customHeight="1" x14ac:dyDescent="0.25">
      <c r="A32" s="220" t="s">
        <v>255</v>
      </c>
      <c r="B32" s="221">
        <v>0</v>
      </c>
      <c r="C32" s="221">
        <f>ATSO!B6</f>
        <v>0</v>
      </c>
      <c r="D32" s="222">
        <f>B32/3</f>
        <v>0</v>
      </c>
      <c r="E32" s="221">
        <f>ATSO!B8</f>
        <v>0</v>
      </c>
      <c r="F32" s="221">
        <f t="shared" si="1"/>
        <v>0</v>
      </c>
      <c r="G32" s="245" t="s">
        <v>404</v>
      </c>
      <c r="H32" s="267"/>
      <c r="I32" s="267"/>
      <c r="J32" s="267"/>
      <c r="K32" s="233" t="s">
        <v>687</v>
      </c>
      <c r="L32" s="232"/>
    </row>
    <row r="33" spans="1:16" s="145" customFormat="1" x14ac:dyDescent="0.25">
      <c r="A33" s="142" t="s">
        <v>186</v>
      </c>
      <c r="B33" s="137">
        <v>600</v>
      </c>
      <c r="C33" s="137">
        <f>BB!B6</f>
        <v>0</v>
      </c>
      <c r="D33" s="143">
        <f>BB!B7</f>
        <v>0</v>
      </c>
      <c r="E33" s="214">
        <f>BB!B8</f>
        <v>529.63</v>
      </c>
      <c r="F33" s="137">
        <f t="shared" si="1"/>
        <v>70.37</v>
      </c>
      <c r="G33" s="242"/>
      <c r="H33" s="144" t="s">
        <v>344</v>
      </c>
      <c r="I33" s="144" t="s">
        <v>344</v>
      </c>
      <c r="J33" s="226" t="s">
        <v>344</v>
      </c>
      <c r="K33" s="230"/>
      <c r="L33" s="230"/>
      <c r="M33" s="157"/>
      <c r="N33" s="157"/>
      <c r="O33" s="157"/>
      <c r="P33" s="157"/>
    </row>
    <row r="34" spans="1:16" s="145" customFormat="1" x14ac:dyDescent="0.25">
      <c r="A34" s="208" t="s">
        <v>376</v>
      </c>
      <c r="B34" s="162">
        <v>500</v>
      </c>
      <c r="C34" s="162">
        <f>BOSS!B6</f>
        <v>0</v>
      </c>
      <c r="D34" s="163">
        <v>0</v>
      </c>
      <c r="E34" s="162">
        <f>BOSS!B8</f>
        <v>0</v>
      </c>
      <c r="F34" s="162">
        <f t="shared" si="1"/>
        <v>500</v>
      </c>
      <c r="G34" s="247"/>
      <c r="H34" s="164" t="s">
        <v>344</v>
      </c>
      <c r="I34" s="164" t="s">
        <v>344</v>
      </c>
      <c r="J34" s="227" t="s">
        <v>344</v>
      </c>
      <c r="K34" s="232"/>
      <c r="L34" s="230"/>
      <c r="M34" s="157"/>
      <c r="N34" s="157"/>
      <c r="O34" s="157"/>
      <c r="P34" s="157"/>
    </row>
    <row r="35" spans="1:16" s="167" customFormat="1" x14ac:dyDescent="0.25">
      <c r="A35" s="256" t="s">
        <v>315</v>
      </c>
      <c r="B35" s="257">
        <v>700</v>
      </c>
      <c r="C35" s="257">
        <f>BSA!B6</f>
        <v>0</v>
      </c>
      <c r="D35" s="258">
        <f>BSA!B7</f>
        <v>388.89</v>
      </c>
      <c r="E35" s="313">
        <f>BSA!B9</f>
        <v>311.11</v>
      </c>
      <c r="F35" s="257">
        <f t="shared" si="1"/>
        <v>0</v>
      </c>
      <c r="G35" s="314" t="s">
        <v>343</v>
      </c>
      <c r="H35" s="260" t="s">
        <v>344</v>
      </c>
      <c r="I35" s="260" t="s">
        <v>344</v>
      </c>
      <c r="J35" s="261" t="s">
        <v>344</v>
      </c>
      <c r="K35" s="262"/>
      <c r="L35" s="232"/>
    </row>
    <row r="36" spans="1:16" s="145" customFormat="1" x14ac:dyDescent="0.25">
      <c r="A36" s="142" t="s">
        <v>18</v>
      </c>
      <c r="B36" s="137">
        <v>4050</v>
      </c>
      <c r="C36" s="137">
        <f>'B&amp;B'!B6</f>
        <v>0</v>
      </c>
      <c r="D36" s="143">
        <f>'B&amp;B'!B7</f>
        <v>0</v>
      </c>
      <c r="E36" s="214">
        <f>'B&amp;B'!B8</f>
        <v>4000</v>
      </c>
      <c r="F36" s="137">
        <f t="shared" si="1"/>
        <v>50</v>
      </c>
      <c r="G36" s="242" t="s">
        <v>112</v>
      </c>
      <c r="H36" s="144" t="s">
        <v>344</v>
      </c>
      <c r="I36" s="144" t="s">
        <v>344</v>
      </c>
      <c r="J36" s="226" t="s">
        <v>344</v>
      </c>
      <c r="K36" s="230"/>
      <c r="L36" s="230"/>
      <c r="M36" s="157"/>
      <c r="N36" s="157"/>
      <c r="O36" s="157"/>
      <c r="P36" s="157"/>
    </row>
    <row r="37" spans="1:16" s="145" customFormat="1" x14ac:dyDescent="0.25">
      <c r="A37" s="142" t="s">
        <v>19</v>
      </c>
      <c r="B37" s="137">
        <v>13000</v>
      </c>
      <c r="C37" s="137">
        <f>TechCRU!B6</f>
        <v>0</v>
      </c>
      <c r="D37" s="143">
        <f>TechCRU!B7</f>
        <v>0</v>
      </c>
      <c r="E37" s="214">
        <f>TechCRU!B8</f>
        <v>5320.59</v>
      </c>
      <c r="F37" s="137">
        <f t="shared" si="1"/>
        <v>7679.41</v>
      </c>
      <c r="G37" s="242" t="s">
        <v>113</v>
      </c>
      <c r="H37" s="144" t="s">
        <v>344</v>
      </c>
      <c r="I37" s="144" t="s">
        <v>344</v>
      </c>
      <c r="J37" s="226" t="s">
        <v>344</v>
      </c>
      <c r="K37" s="230"/>
      <c r="L37" s="230"/>
      <c r="M37" s="157"/>
      <c r="N37" s="157"/>
      <c r="O37" s="157"/>
      <c r="P37" s="157"/>
    </row>
    <row r="38" spans="1:16" s="89" customFormat="1" x14ac:dyDescent="0.25">
      <c r="A38" s="220" t="s">
        <v>317</v>
      </c>
      <c r="B38" s="221">
        <v>0</v>
      </c>
      <c r="C38" s="221">
        <f>Caribbean!B6</f>
        <v>0</v>
      </c>
      <c r="D38" s="222">
        <f>B38/3</f>
        <v>0</v>
      </c>
      <c r="E38" s="221">
        <f>Caribbean!B8</f>
        <v>0</v>
      </c>
      <c r="F38" s="221">
        <f t="shared" si="1"/>
        <v>0</v>
      </c>
      <c r="G38" s="248"/>
      <c r="H38" s="267"/>
      <c r="I38" s="267"/>
      <c r="J38" s="267"/>
      <c r="K38" s="233" t="s">
        <v>687</v>
      </c>
      <c r="L38" s="230"/>
      <c r="M38" s="157"/>
      <c r="N38" s="157"/>
      <c r="O38" s="157"/>
      <c r="P38" s="157"/>
    </row>
    <row r="39" spans="1:16" s="89" customFormat="1" x14ac:dyDescent="0.25">
      <c r="A39" s="161" t="s">
        <v>20</v>
      </c>
      <c r="B39" s="162">
        <v>9000</v>
      </c>
      <c r="C39" s="162">
        <f>CSA!B6</f>
        <v>0</v>
      </c>
      <c r="D39" s="143">
        <f>AMSA!C31</f>
        <v>0</v>
      </c>
      <c r="E39" s="162">
        <f>CSA!B8</f>
        <v>8350.08</v>
      </c>
      <c r="F39" s="162">
        <f t="shared" si="1"/>
        <v>649.92000000000007</v>
      </c>
      <c r="G39" s="244" t="s">
        <v>114</v>
      </c>
      <c r="H39" s="164" t="s">
        <v>344</v>
      </c>
      <c r="I39" s="164" t="s">
        <v>344</v>
      </c>
      <c r="J39" s="227" t="s">
        <v>344</v>
      </c>
      <c r="K39" s="232"/>
      <c r="L39" s="230"/>
      <c r="M39" s="157"/>
      <c r="N39" s="157"/>
      <c r="O39" s="157"/>
      <c r="P39" s="157"/>
    </row>
    <row r="40" spans="1:16" s="145" customFormat="1" x14ac:dyDescent="0.25">
      <c r="A40" s="286" t="s">
        <v>105</v>
      </c>
      <c r="B40" s="281">
        <v>800</v>
      </c>
      <c r="C40" s="281">
        <f>CECT!B6</f>
        <v>0</v>
      </c>
      <c r="D40" s="282">
        <f>CECT!B7</f>
        <v>800</v>
      </c>
      <c r="E40" s="281">
        <f>CECT!B8</f>
        <v>0</v>
      </c>
      <c r="F40" s="281">
        <f t="shared" si="1"/>
        <v>0</v>
      </c>
      <c r="G40" s="283" t="s">
        <v>238</v>
      </c>
      <c r="H40" s="284" t="s">
        <v>344</v>
      </c>
      <c r="I40" s="284" t="s">
        <v>344</v>
      </c>
      <c r="J40" s="285"/>
      <c r="K40" s="287"/>
      <c r="L40" s="230"/>
      <c r="M40" s="157"/>
      <c r="N40" s="157"/>
      <c r="O40" s="157"/>
      <c r="P40" s="157"/>
    </row>
    <row r="41" spans="1:16" s="167" customFormat="1" x14ac:dyDescent="0.25">
      <c r="A41" s="220" t="s">
        <v>285</v>
      </c>
      <c r="B41" s="221">
        <v>0</v>
      </c>
      <c r="C41" s="221">
        <v>0</v>
      </c>
      <c r="D41" s="222">
        <f>B41/3</f>
        <v>0</v>
      </c>
      <c r="E41" s="221"/>
      <c r="F41" s="221">
        <f t="shared" si="1"/>
        <v>0</v>
      </c>
      <c r="G41" s="243" t="s">
        <v>424</v>
      </c>
      <c r="H41" s="267"/>
      <c r="I41" s="267"/>
      <c r="J41" s="267"/>
      <c r="K41" s="233" t="s">
        <v>687</v>
      </c>
      <c r="L41" s="232"/>
    </row>
    <row r="42" spans="1:16" s="167" customFormat="1" x14ac:dyDescent="0.25">
      <c r="A42" s="220" t="s">
        <v>318</v>
      </c>
      <c r="B42" s="221">
        <v>0</v>
      </c>
      <c r="C42" s="221">
        <f>ChiEpsilon!B6</f>
        <v>0</v>
      </c>
      <c r="D42" s="222">
        <f>AMSA!C34</f>
        <v>0</v>
      </c>
      <c r="E42" s="221">
        <f>ChiEpsilon!B8</f>
        <v>0</v>
      </c>
      <c r="F42" s="221">
        <f t="shared" si="1"/>
        <v>0</v>
      </c>
      <c r="G42" s="243" t="s">
        <v>425</v>
      </c>
      <c r="H42" s="223" t="s">
        <v>344</v>
      </c>
      <c r="I42" s="267"/>
      <c r="J42" s="229" t="s">
        <v>344</v>
      </c>
      <c r="K42" s="233" t="s">
        <v>687</v>
      </c>
      <c r="L42" s="232"/>
    </row>
    <row r="43" spans="1:16" s="145" customFormat="1" x14ac:dyDescent="0.25">
      <c r="A43" s="286" t="s">
        <v>21</v>
      </c>
      <c r="B43" s="281">
        <v>1150</v>
      </c>
      <c r="C43" s="281">
        <f>ChiRho!B6</f>
        <v>0</v>
      </c>
      <c r="D43" s="282">
        <f>ChiRho!B7</f>
        <v>1150</v>
      </c>
      <c r="E43" s="281">
        <f>ChiRho!B8</f>
        <v>0</v>
      </c>
      <c r="F43" s="281">
        <f t="shared" si="1"/>
        <v>0</v>
      </c>
      <c r="G43" s="283" t="s">
        <v>115</v>
      </c>
      <c r="H43" s="285"/>
      <c r="I43" s="284" t="s">
        <v>344</v>
      </c>
      <c r="J43" s="285"/>
      <c r="K43" s="287"/>
      <c r="L43" s="230"/>
      <c r="M43" s="157"/>
      <c r="N43" s="157"/>
      <c r="O43" s="157"/>
      <c r="P43" s="157"/>
    </row>
    <row r="44" spans="1:16" s="89" customFormat="1" x14ac:dyDescent="0.25">
      <c r="A44" s="220" t="s">
        <v>22</v>
      </c>
      <c r="B44" s="221">
        <v>0</v>
      </c>
      <c r="C44" s="221">
        <f>XTE!B6</f>
        <v>0</v>
      </c>
      <c r="D44" s="222">
        <f>B44/3</f>
        <v>0</v>
      </c>
      <c r="E44" s="221">
        <f>XTE!B8</f>
        <v>0</v>
      </c>
      <c r="F44" s="221">
        <f t="shared" si="1"/>
        <v>0</v>
      </c>
      <c r="G44" s="243" t="s">
        <v>116</v>
      </c>
      <c r="H44" s="267"/>
      <c r="I44" s="267"/>
      <c r="J44" s="267"/>
      <c r="K44" s="233" t="s">
        <v>687</v>
      </c>
      <c r="L44" s="230"/>
      <c r="M44" s="157"/>
      <c r="N44" s="157"/>
      <c r="O44" s="157"/>
      <c r="P44" s="157"/>
    </row>
    <row r="45" spans="1:16" s="145" customFormat="1" ht="15.75" customHeight="1" x14ac:dyDescent="0.25">
      <c r="A45" s="161" t="s">
        <v>89</v>
      </c>
      <c r="B45" s="162">
        <v>6500</v>
      </c>
      <c r="C45" s="162">
        <f>Christians!B6</f>
        <v>0</v>
      </c>
      <c r="D45" s="163">
        <v>0</v>
      </c>
      <c r="E45" s="213">
        <f>Christians!B8</f>
        <v>0</v>
      </c>
      <c r="F45" s="162">
        <f t="shared" si="1"/>
        <v>6500</v>
      </c>
      <c r="G45" s="244"/>
      <c r="H45" s="164" t="s">
        <v>344</v>
      </c>
      <c r="I45" s="164" t="s">
        <v>344</v>
      </c>
      <c r="J45" s="227" t="s">
        <v>344</v>
      </c>
      <c r="K45" s="232"/>
      <c r="L45" s="230"/>
      <c r="M45" s="157"/>
      <c r="N45" s="157"/>
      <c r="O45" s="157"/>
      <c r="P45" s="157"/>
    </row>
    <row r="46" spans="1:16" s="167" customFormat="1" ht="36.75" customHeight="1" x14ac:dyDescent="0.25">
      <c r="A46" s="161" t="s">
        <v>406</v>
      </c>
      <c r="B46" s="162">
        <v>200</v>
      </c>
      <c r="C46" s="162">
        <f>HHMISSO!B6</f>
        <v>0</v>
      </c>
      <c r="D46" s="143">
        <f>AMSA!C38</f>
        <v>0</v>
      </c>
      <c r="E46" s="162">
        <f>HHMISSO!B8</f>
        <v>0</v>
      </c>
      <c r="F46" s="162">
        <f t="shared" si="1"/>
        <v>200</v>
      </c>
      <c r="G46" s="247" t="s">
        <v>171</v>
      </c>
      <c r="H46" s="164" t="s">
        <v>344</v>
      </c>
      <c r="I46" s="164" t="s">
        <v>344</v>
      </c>
      <c r="J46" s="227" t="s">
        <v>344</v>
      </c>
      <c r="K46" s="232"/>
      <c r="L46" s="232"/>
    </row>
    <row r="47" spans="1:16" s="145" customFormat="1" ht="15.75" customHeight="1" x14ac:dyDescent="0.25">
      <c r="A47" s="142" t="s">
        <v>206</v>
      </c>
      <c r="B47" s="137">
        <v>1000</v>
      </c>
      <c r="C47" s="137">
        <v>0</v>
      </c>
      <c r="D47" s="143">
        <f>'A&amp;S Ambassadors'!B7</f>
        <v>0</v>
      </c>
      <c r="E47" s="214">
        <f>'A&amp;S Ambassadors'!B8</f>
        <v>559.25</v>
      </c>
      <c r="F47" s="137">
        <f t="shared" si="1"/>
        <v>440.75</v>
      </c>
      <c r="G47" s="242" t="s">
        <v>233</v>
      </c>
      <c r="H47" s="144" t="s">
        <v>344</v>
      </c>
      <c r="I47" s="144" t="s">
        <v>344</v>
      </c>
      <c r="J47" s="226" t="s">
        <v>344</v>
      </c>
      <c r="K47" s="230"/>
      <c r="L47" s="230"/>
      <c r="M47" s="157"/>
      <c r="N47" s="157"/>
      <c r="O47" s="157"/>
      <c r="P47" s="157"/>
    </row>
    <row r="48" spans="1:16" s="145" customFormat="1" x14ac:dyDescent="0.25">
      <c r="A48" s="220" t="s">
        <v>294</v>
      </c>
      <c r="B48" s="221">
        <v>0</v>
      </c>
      <c r="C48" s="221">
        <f>CFFA!B6</f>
        <v>0</v>
      </c>
      <c r="D48" s="222">
        <f>CFFA!B7</f>
        <v>0</v>
      </c>
      <c r="E48" s="221">
        <f>CFFA!B8</f>
        <v>0</v>
      </c>
      <c r="F48" s="221">
        <f t="shared" si="1"/>
        <v>0</v>
      </c>
      <c r="G48" s="243" t="s">
        <v>426</v>
      </c>
      <c r="H48" s="267"/>
      <c r="I48" s="223" t="s">
        <v>344</v>
      </c>
      <c r="J48" s="267"/>
      <c r="K48" s="233" t="s">
        <v>687</v>
      </c>
      <c r="L48" s="230"/>
      <c r="M48" s="157"/>
      <c r="N48" s="157"/>
      <c r="O48" s="157"/>
      <c r="P48" s="157"/>
    </row>
    <row r="49" spans="1:16" s="145" customFormat="1" x14ac:dyDescent="0.25">
      <c r="A49" s="280" t="s">
        <v>377</v>
      </c>
      <c r="B49" s="281">
        <v>100</v>
      </c>
      <c r="C49" s="281">
        <f>'C100'!B6</f>
        <v>0</v>
      </c>
      <c r="D49" s="282">
        <f>'C100'!B7</f>
        <v>100</v>
      </c>
      <c r="E49" s="281">
        <f>'C100'!B8</f>
        <v>0</v>
      </c>
      <c r="F49" s="281">
        <f t="shared" si="1"/>
        <v>0</v>
      </c>
      <c r="G49" s="293"/>
      <c r="H49" s="285"/>
      <c r="I49" s="284" t="s">
        <v>344</v>
      </c>
      <c r="J49" s="285"/>
      <c r="K49" s="287"/>
      <c r="L49" s="230"/>
      <c r="M49" s="157"/>
      <c r="N49" s="157"/>
      <c r="O49" s="157"/>
      <c r="P49" s="157"/>
    </row>
    <row r="50" spans="1:16" s="167" customFormat="1" x14ac:dyDescent="0.25">
      <c r="A50" s="256" t="s">
        <v>319</v>
      </c>
      <c r="B50" s="257">
        <v>300</v>
      </c>
      <c r="C50" s="257">
        <f>CommStudies!B6</f>
        <v>0</v>
      </c>
      <c r="D50" s="258">
        <f>CommStudies!B7</f>
        <v>0</v>
      </c>
      <c r="E50" s="313">
        <f>CommStudies!B8</f>
        <v>300</v>
      </c>
      <c r="F50" s="257">
        <f t="shared" si="1"/>
        <v>0</v>
      </c>
      <c r="G50" s="314" t="s">
        <v>427</v>
      </c>
      <c r="H50" s="260" t="s">
        <v>344</v>
      </c>
      <c r="I50" s="260" t="s">
        <v>344</v>
      </c>
      <c r="J50" s="261" t="s">
        <v>344</v>
      </c>
      <c r="K50" s="262"/>
      <c r="L50" s="232"/>
    </row>
    <row r="51" spans="1:16" s="167" customFormat="1" x14ac:dyDescent="0.25">
      <c r="A51" s="310" t="s">
        <v>378</v>
      </c>
      <c r="B51" s="257">
        <v>400</v>
      </c>
      <c r="C51" s="257">
        <f>DWS!B6</f>
        <v>200</v>
      </c>
      <c r="D51" s="258">
        <f>AMSA!C43</f>
        <v>0</v>
      </c>
      <c r="E51" s="257">
        <f>DWS!B8</f>
        <v>600</v>
      </c>
      <c r="F51" s="257">
        <f t="shared" si="1"/>
        <v>0</v>
      </c>
      <c r="G51" s="314" t="s">
        <v>428</v>
      </c>
      <c r="H51" s="260" t="s">
        <v>344</v>
      </c>
      <c r="I51" s="260" t="s">
        <v>344</v>
      </c>
      <c r="J51" s="261" t="s">
        <v>344</v>
      </c>
      <c r="K51" s="262"/>
      <c r="L51" s="232"/>
    </row>
    <row r="52" spans="1:16" s="167" customFormat="1" x14ac:dyDescent="0.25">
      <c r="A52" s="280" t="s">
        <v>379</v>
      </c>
      <c r="B52" s="281">
        <v>500</v>
      </c>
      <c r="C52" s="281">
        <f>DA!B6</f>
        <v>0</v>
      </c>
      <c r="D52" s="282">
        <f>DA!B7</f>
        <v>500</v>
      </c>
      <c r="E52" s="281">
        <f>DA!B8</f>
        <v>0</v>
      </c>
      <c r="F52" s="281">
        <f t="shared" si="1"/>
        <v>0</v>
      </c>
      <c r="G52" s="293" t="s">
        <v>429</v>
      </c>
      <c r="H52" s="284" t="s">
        <v>344</v>
      </c>
      <c r="I52" s="284" t="s">
        <v>344</v>
      </c>
      <c r="J52" s="285"/>
      <c r="K52" s="287"/>
      <c r="L52" s="232"/>
    </row>
    <row r="53" spans="1:16" s="145" customFormat="1" x14ac:dyDescent="0.25">
      <c r="A53" s="161" t="s">
        <v>81</v>
      </c>
      <c r="B53" s="162">
        <v>6000</v>
      </c>
      <c r="C53" s="162">
        <f>DSP!B6</f>
        <v>0</v>
      </c>
      <c r="D53" s="163">
        <v>0</v>
      </c>
      <c r="E53" s="213">
        <f>DSP!B8</f>
        <v>0</v>
      </c>
      <c r="F53" s="162">
        <f t="shared" si="1"/>
        <v>6000</v>
      </c>
      <c r="G53" s="244" t="s">
        <v>117</v>
      </c>
      <c r="H53" s="164" t="s">
        <v>344</v>
      </c>
      <c r="I53" s="164" t="s">
        <v>344</v>
      </c>
      <c r="J53" s="227" t="s">
        <v>344</v>
      </c>
      <c r="K53" s="232"/>
      <c r="L53" s="230"/>
      <c r="M53" s="157"/>
      <c r="N53" s="157"/>
      <c r="O53" s="157"/>
      <c r="P53" s="157"/>
    </row>
    <row r="54" spans="1:16" s="145" customFormat="1" x14ac:dyDescent="0.25">
      <c r="A54" s="280" t="s">
        <v>380</v>
      </c>
      <c r="B54" s="281">
        <v>250</v>
      </c>
      <c r="C54" s="281">
        <f>DSC!B6</f>
        <v>0</v>
      </c>
      <c r="D54" s="282">
        <f>DSC!B7</f>
        <v>250</v>
      </c>
      <c r="E54" s="281">
        <f>DSC!B8</f>
        <v>0</v>
      </c>
      <c r="F54" s="281">
        <f t="shared" si="1"/>
        <v>0</v>
      </c>
      <c r="G54" s="283"/>
      <c r="H54" s="284" t="s">
        <v>344</v>
      </c>
      <c r="I54" s="284" t="s">
        <v>344</v>
      </c>
      <c r="J54" s="285"/>
      <c r="K54" s="287"/>
      <c r="L54" s="230"/>
      <c r="M54" s="157"/>
      <c r="N54" s="157"/>
      <c r="O54" s="157"/>
      <c r="P54" s="157"/>
    </row>
    <row r="55" spans="1:16" s="145" customFormat="1" ht="16.5" customHeight="1" x14ac:dyDescent="0.25">
      <c r="A55" s="286" t="s">
        <v>82</v>
      </c>
      <c r="B55" s="281">
        <v>260</v>
      </c>
      <c r="C55" s="281">
        <f>DBAHJPMS!B6</f>
        <v>0</v>
      </c>
      <c r="D55" s="282">
        <f>DBAHJPMS!B7</f>
        <v>260</v>
      </c>
      <c r="E55" s="281">
        <f>DBAHJPMS!B8</f>
        <v>0</v>
      </c>
      <c r="F55" s="281">
        <f t="shared" si="1"/>
        <v>0</v>
      </c>
      <c r="G55" s="283" t="s">
        <v>118</v>
      </c>
      <c r="H55" s="284" t="s">
        <v>344</v>
      </c>
      <c r="I55" s="284" t="s">
        <v>344</v>
      </c>
      <c r="J55" s="285"/>
      <c r="K55" s="287"/>
      <c r="L55" s="230"/>
      <c r="M55" s="157"/>
      <c r="N55" s="157"/>
      <c r="O55" s="157"/>
      <c r="P55" s="157"/>
    </row>
    <row r="56" spans="1:16" s="145" customFormat="1" x14ac:dyDescent="0.25">
      <c r="A56" s="142" t="s">
        <v>222</v>
      </c>
      <c r="B56" s="137">
        <v>800</v>
      </c>
      <c r="C56" s="137">
        <f>EWB!B6</f>
        <v>0</v>
      </c>
      <c r="D56" s="143">
        <f>EWB!B7</f>
        <v>0</v>
      </c>
      <c r="E56" s="137">
        <f>EWB!B8</f>
        <v>0</v>
      </c>
      <c r="F56" s="137">
        <f t="shared" si="1"/>
        <v>800</v>
      </c>
      <c r="G56" s="242" t="s">
        <v>230</v>
      </c>
      <c r="H56" s="144" t="s">
        <v>344</v>
      </c>
      <c r="I56" s="144" t="s">
        <v>344</v>
      </c>
      <c r="J56" s="226" t="s">
        <v>344</v>
      </c>
      <c r="K56" s="230"/>
      <c r="L56" s="230"/>
      <c r="M56" s="157"/>
      <c r="N56" s="157"/>
      <c r="O56" s="157"/>
      <c r="P56" s="157"/>
    </row>
    <row r="57" spans="1:16" s="145" customFormat="1" x14ac:dyDescent="0.25">
      <c r="A57" s="315" t="s">
        <v>23</v>
      </c>
      <c r="B57" s="257">
        <v>1000</v>
      </c>
      <c r="C57" s="257">
        <f>EON!B6</f>
        <v>0</v>
      </c>
      <c r="D57" s="258">
        <f>EON!B7</f>
        <v>0</v>
      </c>
      <c r="E57" s="313">
        <f>EON!B8</f>
        <v>1000</v>
      </c>
      <c r="F57" s="257">
        <f t="shared" si="1"/>
        <v>0</v>
      </c>
      <c r="G57" s="259" t="s">
        <v>119</v>
      </c>
      <c r="H57" s="260" t="s">
        <v>344</v>
      </c>
      <c r="I57" s="260" t="s">
        <v>344</v>
      </c>
      <c r="J57" s="261" t="s">
        <v>344</v>
      </c>
      <c r="K57" s="262"/>
      <c r="L57" s="230"/>
      <c r="M57" s="157"/>
      <c r="N57" s="157"/>
      <c r="O57" s="157"/>
      <c r="P57" s="157"/>
    </row>
    <row r="58" spans="1:16" s="145" customFormat="1" ht="31.5" x14ac:dyDescent="0.25">
      <c r="A58" s="142" t="s">
        <v>576</v>
      </c>
      <c r="B58" s="137">
        <v>200</v>
      </c>
      <c r="C58" s="137">
        <f>EtaSigDelta!B6</f>
        <v>0</v>
      </c>
      <c r="D58" s="143">
        <f>EtaSigDelta!B7</f>
        <v>0</v>
      </c>
      <c r="E58" s="137">
        <f>EtaSigDelta!B8</f>
        <v>0</v>
      </c>
      <c r="F58" s="137">
        <f t="shared" si="1"/>
        <v>200</v>
      </c>
      <c r="G58" s="242"/>
      <c r="H58" s="144" t="s">
        <v>344</v>
      </c>
      <c r="I58" s="144" t="s">
        <v>344</v>
      </c>
      <c r="J58" s="226" t="s">
        <v>344</v>
      </c>
      <c r="K58" s="230"/>
      <c r="L58" s="230"/>
      <c r="M58" s="157"/>
      <c r="N58" s="157"/>
      <c r="O58" s="157"/>
      <c r="P58" s="157"/>
    </row>
    <row r="59" spans="1:16" s="167" customFormat="1" x14ac:dyDescent="0.25">
      <c r="A59" s="220" t="s">
        <v>320</v>
      </c>
      <c r="B59" s="221"/>
      <c r="C59" s="221">
        <f>'Every Nation'!B6</f>
        <v>0</v>
      </c>
      <c r="D59" s="222">
        <f>AMSA!C51</f>
        <v>0</v>
      </c>
      <c r="E59" s="221">
        <f>'Every Nation'!B8</f>
        <v>0</v>
      </c>
      <c r="F59" s="221">
        <f t="shared" si="1"/>
        <v>0</v>
      </c>
      <c r="G59" s="243"/>
      <c r="H59" s="267"/>
      <c r="I59" s="267"/>
      <c r="J59" s="267"/>
      <c r="K59" s="233" t="s">
        <v>687</v>
      </c>
      <c r="L59" s="232"/>
    </row>
    <row r="60" spans="1:16" s="145" customFormat="1" x14ac:dyDescent="0.25">
      <c r="A60" s="142" t="s">
        <v>257</v>
      </c>
      <c r="B60" s="137">
        <v>250</v>
      </c>
      <c r="C60" s="137">
        <f>Filipino!B6</f>
        <v>0</v>
      </c>
      <c r="D60" s="143">
        <f>Filipino!B7</f>
        <v>0</v>
      </c>
      <c r="E60" s="137">
        <f>Filipino!B8</f>
        <v>0</v>
      </c>
      <c r="F60" s="137">
        <f t="shared" si="1"/>
        <v>250</v>
      </c>
      <c r="G60" s="242" t="s">
        <v>258</v>
      </c>
      <c r="H60" s="144" t="s">
        <v>344</v>
      </c>
      <c r="I60" s="144" t="s">
        <v>344</v>
      </c>
      <c r="J60" s="226" t="s">
        <v>344</v>
      </c>
      <c r="K60" s="230"/>
      <c r="L60" s="230"/>
      <c r="M60" s="157"/>
      <c r="N60" s="157"/>
      <c r="O60" s="157"/>
      <c r="P60" s="157"/>
    </row>
    <row r="61" spans="1:16" s="167" customFormat="1" x14ac:dyDescent="0.25">
      <c r="A61" s="237" t="s">
        <v>459</v>
      </c>
      <c r="B61" s="162">
        <v>6500</v>
      </c>
      <c r="C61" s="162">
        <f>FinAsso!B6</f>
        <v>0</v>
      </c>
      <c r="D61" s="163">
        <f>FinAsso!B7</f>
        <v>0</v>
      </c>
      <c r="E61" s="213">
        <f>FinAsso!B8</f>
        <v>0</v>
      </c>
      <c r="F61" s="162">
        <f t="shared" si="1"/>
        <v>6500</v>
      </c>
      <c r="G61" s="244" t="s">
        <v>120</v>
      </c>
      <c r="H61" s="164" t="s">
        <v>344</v>
      </c>
      <c r="I61" s="164" t="s">
        <v>344</v>
      </c>
      <c r="J61" s="227" t="s">
        <v>344</v>
      </c>
      <c r="K61" s="232"/>
      <c r="L61" s="232"/>
    </row>
    <row r="62" spans="1:16" s="145" customFormat="1" x14ac:dyDescent="0.25">
      <c r="A62" s="237" t="s">
        <v>524</v>
      </c>
      <c r="B62" s="137">
        <v>12500</v>
      </c>
      <c r="C62" s="137">
        <f>RRR!B6</f>
        <v>0</v>
      </c>
      <c r="D62" s="143">
        <f>RRR!B7</f>
        <v>0</v>
      </c>
      <c r="E62" s="214">
        <f>RRR!B8</f>
        <v>1550</v>
      </c>
      <c r="F62" s="137">
        <f t="shared" si="1"/>
        <v>10950</v>
      </c>
      <c r="G62" s="242" t="s">
        <v>103</v>
      </c>
      <c r="H62" s="144" t="s">
        <v>344</v>
      </c>
      <c r="I62" s="144" t="s">
        <v>344</v>
      </c>
      <c r="J62" s="226" t="s">
        <v>344</v>
      </c>
      <c r="K62" s="230"/>
      <c r="L62" s="230"/>
      <c r="M62" s="157"/>
      <c r="N62" s="157"/>
      <c r="O62" s="157"/>
      <c r="P62" s="157"/>
    </row>
    <row r="63" spans="1:16" s="167" customFormat="1" x14ac:dyDescent="0.25">
      <c r="A63" s="220" t="s">
        <v>296</v>
      </c>
      <c r="B63" s="221">
        <v>0</v>
      </c>
      <c r="C63" s="221">
        <f>GammaBetaPhi!B6</f>
        <v>0</v>
      </c>
      <c r="D63" s="222">
        <f>B63/3</f>
        <v>0</v>
      </c>
      <c r="E63" s="221">
        <f>GammaBetaPhi!B8</f>
        <v>0</v>
      </c>
      <c r="F63" s="221">
        <f t="shared" ref="F63:F94" si="2">B63+C63-D63-E63</f>
        <v>0</v>
      </c>
      <c r="G63" s="248" t="s">
        <v>430</v>
      </c>
      <c r="H63" s="267"/>
      <c r="I63" s="267"/>
      <c r="J63" s="267"/>
      <c r="K63" s="233" t="s">
        <v>687</v>
      </c>
      <c r="L63" s="232"/>
    </row>
    <row r="64" spans="1:16" s="167" customFormat="1" x14ac:dyDescent="0.25">
      <c r="A64" s="208" t="s">
        <v>381</v>
      </c>
      <c r="B64" s="162">
        <v>250</v>
      </c>
      <c r="C64" s="162">
        <f>GC!B6</f>
        <v>0</v>
      </c>
      <c r="D64" s="163">
        <f>GC!B7</f>
        <v>0</v>
      </c>
      <c r="E64" s="162">
        <f>GC!B8</f>
        <v>62.5</v>
      </c>
      <c r="F64" s="162">
        <f t="shared" si="2"/>
        <v>187.5</v>
      </c>
      <c r="G64" s="247"/>
      <c r="H64" s="164" t="s">
        <v>344</v>
      </c>
      <c r="I64" s="164" t="s">
        <v>344</v>
      </c>
      <c r="J64" s="227" t="s">
        <v>344</v>
      </c>
      <c r="K64" s="232"/>
      <c r="L64" s="232"/>
    </row>
    <row r="65" spans="1:16" s="145" customFormat="1" ht="31.5" x14ac:dyDescent="0.25">
      <c r="A65" s="286" t="s">
        <v>297</v>
      </c>
      <c r="B65" s="281">
        <v>130</v>
      </c>
      <c r="C65" s="281">
        <f>Geoscience!B6</f>
        <v>0</v>
      </c>
      <c r="D65" s="282">
        <f>Geoscience!B7</f>
        <v>130</v>
      </c>
      <c r="E65" s="281">
        <f>Geoscience!B8</f>
        <v>0</v>
      </c>
      <c r="F65" s="281">
        <f t="shared" si="2"/>
        <v>0</v>
      </c>
      <c r="G65" s="293"/>
      <c r="H65" s="285"/>
      <c r="I65" s="284" t="s">
        <v>344</v>
      </c>
      <c r="J65" s="285"/>
      <c r="K65" s="287"/>
      <c r="L65" s="230"/>
      <c r="M65" s="157"/>
      <c r="N65" s="157"/>
      <c r="O65" s="157"/>
      <c r="P65" s="157"/>
    </row>
    <row r="66" spans="1:16" s="145" customFormat="1" x14ac:dyDescent="0.25">
      <c r="A66" s="220" t="s">
        <v>66</v>
      </c>
      <c r="B66" s="221">
        <v>0</v>
      </c>
      <c r="C66" s="221">
        <f>German!B6</f>
        <v>0</v>
      </c>
      <c r="D66" s="222">
        <f>German!B7</f>
        <v>0</v>
      </c>
      <c r="E66" s="221">
        <f>German!B8</f>
        <v>0</v>
      </c>
      <c r="F66" s="221">
        <f t="shared" si="2"/>
        <v>0</v>
      </c>
      <c r="G66" s="248" t="s">
        <v>122</v>
      </c>
      <c r="H66" s="267"/>
      <c r="I66" s="267"/>
      <c r="J66" s="267"/>
      <c r="K66" s="233" t="s">
        <v>687</v>
      </c>
      <c r="L66" s="230"/>
      <c r="M66" s="157"/>
      <c r="N66" s="157"/>
      <c r="O66" s="157"/>
      <c r="P66" s="157"/>
    </row>
    <row r="67" spans="1:16" s="145" customFormat="1" x14ac:dyDescent="0.25">
      <c r="A67" s="142" t="s">
        <v>25</v>
      </c>
      <c r="B67" s="137">
        <v>1500</v>
      </c>
      <c r="C67" s="137">
        <f>'Goin'' Band'!B6</f>
        <v>0</v>
      </c>
      <c r="D67" s="143">
        <f>'Goin'' Band'!B7</f>
        <v>0</v>
      </c>
      <c r="E67" s="214">
        <f>'Goin'' Band'!B8</f>
        <v>0</v>
      </c>
      <c r="F67" s="137">
        <f t="shared" si="2"/>
        <v>1500</v>
      </c>
      <c r="G67" s="246"/>
      <c r="H67" s="268" t="s">
        <v>344</v>
      </c>
      <c r="I67" s="268" t="s">
        <v>344</v>
      </c>
      <c r="J67" s="269" t="s">
        <v>344</v>
      </c>
      <c r="K67" s="232"/>
      <c r="L67" s="230"/>
      <c r="M67" s="157"/>
      <c r="N67" s="157"/>
      <c r="O67" s="157"/>
      <c r="P67" s="157"/>
    </row>
    <row r="68" spans="1:16" s="167" customFormat="1" x14ac:dyDescent="0.25">
      <c r="A68" s="220" t="s">
        <v>321</v>
      </c>
      <c r="B68" s="221">
        <v>0</v>
      </c>
      <c r="C68" s="221">
        <f>GoldenKey!B6</f>
        <v>0</v>
      </c>
      <c r="D68" s="222">
        <f>B68/3</f>
        <v>0</v>
      </c>
      <c r="E68" s="221">
        <f>GoldenKey!B8</f>
        <v>0</v>
      </c>
      <c r="F68" s="221">
        <f t="shared" si="2"/>
        <v>0</v>
      </c>
      <c r="G68" s="248" t="s">
        <v>431</v>
      </c>
      <c r="H68" s="270"/>
      <c r="I68" s="270"/>
      <c r="J68" s="270"/>
      <c r="K68" s="233" t="s">
        <v>687</v>
      </c>
      <c r="L68" s="232"/>
    </row>
    <row r="69" spans="1:16" s="167" customFormat="1" x14ac:dyDescent="0.25">
      <c r="A69" s="220" t="s">
        <v>26</v>
      </c>
      <c r="B69" s="221">
        <v>0</v>
      </c>
      <c r="C69" s="221">
        <f>GreekWide!B6</f>
        <v>0</v>
      </c>
      <c r="D69" s="222">
        <f>B69/3</f>
        <v>0</v>
      </c>
      <c r="E69" s="221">
        <f>GreekWide!B8</f>
        <v>0</v>
      </c>
      <c r="F69" s="221">
        <f t="shared" si="2"/>
        <v>0</v>
      </c>
      <c r="G69" s="248" t="s">
        <v>123</v>
      </c>
      <c r="H69" s="270"/>
      <c r="I69" s="270"/>
      <c r="J69" s="270"/>
      <c r="K69" s="233" t="s">
        <v>687</v>
      </c>
      <c r="L69" s="232"/>
    </row>
    <row r="70" spans="1:16" s="167" customFormat="1" x14ac:dyDescent="0.25">
      <c r="A70" s="220" t="s">
        <v>90</v>
      </c>
      <c r="B70" s="221">
        <v>0</v>
      </c>
      <c r="C70" s="221">
        <f>HSA!B6</f>
        <v>0</v>
      </c>
      <c r="D70" s="222">
        <f>B70/3</f>
        <v>0</v>
      </c>
      <c r="E70" s="225">
        <f>HSA!B8</f>
        <v>0</v>
      </c>
      <c r="F70" s="221">
        <f t="shared" si="2"/>
        <v>0</v>
      </c>
      <c r="G70" s="248" t="s">
        <v>170</v>
      </c>
      <c r="H70" s="270"/>
      <c r="I70" s="270"/>
      <c r="J70" s="270"/>
      <c r="K70" s="233" t="s">
        <v>687</v>
      </c>
      <c r="L70" s="232"/>
    </row>
    <row r="71" spans="1:16" s="167" customFormat="1" x14ac:dyDescent="0.25">
      <c r="A71" s="208" t="s">
        <v>441</v>
      </c>
      <c r="B71" s="162">
        <v>400</v>
      </c>
      <c r="C71" s="162">
        <v>0</v>
      </c>
      <c r="D71" s="163">
        <f>HR!B7</f>
        <v>133.33333333333331</v>
      </c>
      <c r="E71" s="213">
        <f>HR!B8</f>
        <v>0</v>
      </c>
      <c r="F71" s="162">
        <f t="shared" si="2"/>
        <v>266.66666666666669</v>
      </c>
      <c r="G71" s="247"/>
      <c r="H71" s="278" t="s">
        <v>344</v>
      </c>
      <c r="I71" s="278" t="s">
        <v>344</v>
      </c>
      <c r="J71" s="279" t="s">
        <v>344</v>
      </c>
      <c r="K71" s="232"/>
      <c r="L71" s="232"/>
    </row>
    <row r="72" spans="1:16" s="145" customFormat="1" x14ac:dyDescent="0.25">
      <c r="A72" s="142" t="s">
        <v>91</v>
      </c>
      <c r="B72" s="137">
        <v>3500</v>
      </c>
      <c r="C72" s="137">
        <f>HSS!B6</f>
        <v>0</v>
      </c>
      <c r="D72" s="143">
        <f>HSS!B7</f>
        <v>0</v>
      </c>
      <c r="E72" s="214">
        <f>HSS!B8</f>
        <v>2000</v>
      </c>
      <c r="F72" s="137">
        <f t="shared" si="2"/>
        <v>1500</v>
      </c>
      <c r="G72" s="246" t="s">
        <v>125</v>
      </c>
      <c r="H72" s="144" t="s">
        <v>344</v>
      </c>
      <c r="I72" s="144" t="s">
        <v>344</v>
      </c>
      <c r="J72" s="226" t="s">
        <v>344</v>
      </c>
      <c r="K72" s="230"/>
      <c r="L72" s="230"/>
      <c r="M72" s="157"/>
      <c r="N72" s="157"/>
      <c r="O72" s="157"/>
      <c r="P72" s="157"/>
    </row>
    <row r="73" spans="1:16" s="145" customFormat="1" x14ac:dyDescent="0.25">
      <c r="A73" s="142" t="s">
        <v>259</v>
      </c>
      <c r="B73" s="137">
        <v>200</v>
      </c>
      <c r="C73" s="137">
        <f>HistoryClub!B6</f>
        <v>0</v>
      </c>
      <c r="D73" s="143">
        <f>HistoryClub!B7</f>
        <v>0</v>
      </c>
      <c r="E73" s="214">
        <f>HistoryClub!B8</f>
        <v>0</v>
      </c>
      <c r="F73" s="137">
        <f t="shared" si="2"/>
        <v>200</v>
      </c>
      <c r="G73" s="246" t="s">
        <v>432</v>
      </c>
      <c r="H73" s="144" t="s">
        <v>344</v>
      </c>
      <c r="I73" s="144" t="s">
        <v>344</v>
      </c>
      <c r="J73" s="226" t="s">
        <v>344</v>
      </c>
      <c r="K73" s="230"/>
      <c r="L73" s="230"/>
      <c r="M73" s="157"/>
      <c r="N73" s="157"/>
      <c r="O73" s="157"/>
      <c r="P73" s="157"/>
    </row>
    <row r="74" spans="1:16" s="145" customFormat="1" ht="31.5" x14ac:dyDescent="0.25">
      <c r="A74" s="161" t="s">
        <v>87</v>
      </c>
      <c r="B74" s="162">
        <v>3000</v>
      </c>
      <c r="C74" s="162">
        <f>HSRecruiters!B6</f>
        <v>0</v>
      </c>
      <c r="D74" s="163">
        <f>HSRecruiters!B7</f>
        <v>0</v>
      </c>
      <c r="E74" s="213">
        <f>HSRecruiters!B8</f>
        <v>0</v>
      </c>
      <c r="F74" s="162">
        <f t="shared" si="2"/>
        <v>3000</v>
      </c>
      <c r="G74" s="247" t="s">
        <v>172</v>
      </c>
      <c r="H74" s="164" t="s">
        <v>344</v>
      </c>
      <c r="I74" s="164" t="s">
        <v>344</v>
      </c>
      <c r="J74" s="227" t="s">
        <v>344</v>
      </c>
      <c r="K74" s="232"/>
      <c r="L74" s="230"/>
      <c r="M74" s="157"/>
      <c r="N74" s="157"/>
      <c r="O74" s="157"/>
      <c r="P74" s="157"/>
    </row>
    <row r="75" spans="1:16" s="145" customFormat="1" x14ac:dyDescent="0.25">
      <c r="A75" s="142" t="s">
        <v>27</v>
      </c>
      <c r="B75" s="137">
        <v>2000</v>
      </c>
      <c r="C75" s="137">
        <f>ISA!B6</f>
        <v>0</v>
      </c>
      <c r="D75" s="143">
        <f>ISA!B7</f>
        <v>0</v>
      </c>
      <c r="E75" s="214">
        <f>ISA!B8</f>
        <v>1163.3</v>
      </c>
      <c r="F75" s="137">
        <f t="shared" si="2"/>
        <v>836.7</v>
      </c>
      <c r="G75" s="246" t="s">
        <v>126</v>
      </c>
      <c r="H75" s="144" t="s">
        <v>344</v>
      </c>
      <c r="I75" s="144" t="s">
        <v>344</v>
      </c>
      <c r="J75" s="226" t="s">
        <v>344</v>
      </c>
      <c r="K75" s="230"/>
      <c r="L75" s="230"/>
      <c r="M75" s="157"/>
      <c r="N75" s="157"/>
      <c r="O75" s="157"/>
      <c r="P75" s="157"/>
    </row>
    <row r="76" spans="1:16" s="145" customFormat="1" x14ac:dyDescent="0.25">
      <c r="A76" s="280" t="s">
        <v>442</v>
      </c>
      <c r="B76" s="281">
        <v>250</v>
      </c>
      <c r="C76" s="281">
        <v>0</v>
      </c>
      <c r="D76" s="282">
        <f>IH!B7</f>
        <v>250</v>
      </c>
      <c r="E76" s="288">
        <v>0</v>
      </c>
      <c r="F76" s="281">
        <f t="shared" si="2"/>
        <v>0</v>
      </c>
      <c r="G76" s="293"/>
      <c r="H76" s="285"/>
      <c r="I76" s="284" t="s">
        <v>344</v>
      </c>
      <c r="J76" s="285"/>
      <c r="K76" s="287"/>
      <c r="L76" s="230"/>
      <c r="M76" s="157"/>
      <c r="N76" s="157"/>
      <c r="O76" s="157"/>
      <c r="P76" s="157"/>
    </row>
    <row r="77" spans="1:16" s="145" customFormat="1" x14ac:dyDescent="0.25">
      <c r="A77" s="256" t="s">
        <v>223</v>
      </c>
      <c r="B77" s="257">
        <v>80</v>
      </c>
      <c r="C77" s="257">
        <f>IEEE!B6</f>
        <v>0</v>
      </c>
      <c r="D77" s="258">
        <f>IEEE!B7</f>
        <v>27</v>
      </c>
      <c r="E77" s="257">
        <f>IEEE!B8</f>
        <v>53</v>
      </c>
      <c r="F77" s="257">
        <f t="shared" si="2"/>
        <v>0</v>
      </c>
      <c r="G77" s="314" t="s">
        <v>251</v>
      </c>
      <c r="H77" s="323" t="s">
        <v>344</v>
      </c>
      <c r="I77" s="260" t="s">
        <v>344</v>
      </c>
      <c r="J77" s="323" t="s">
        <v>344</v>
      </c>
      <c r="K77" s="262"/>
      <c r="L77" s="230"/>
      <c r="M77" s="157"/>
      <c r="N77" s="157"/>
      <c r="O77" s="157"/>
      <c r="P77" s="157"/>
    </row>
    <row r="78" spans="1:16" s="145" customFormat="1" ht="31.5" x14ac:dyDescent="0.25">
      <c r="A78" s="161" t="s">
        <v>219</v>
      </c>
      <c r="B78" s="162">
        <v>2800</v>
      </c>
      <c r="C78" s="162">
        <f>IIE!B6</f>
        <v>0</v>
      </c>
      <c r="D78" s="163">
        <f>IIE!B7</f>
        <v>0</v>
      </c>
      <c r="E78" s="213">
        <f>IIE!B8</f>
        <v>2800</v>
      </c>
      <c r="F78" s="162">
        <f t="shared" si="2"/>
        <v>0</v>
      </c>
      <c r="G78" s="247" t="s">
        <v>127</v>
      </c>
      <c r="H78" s="164" t="s">
        <v>344</v>
      </c>
      <c r="I78" s="164" t="s">
        <v>344</v>
      </c>
      <c r="J78" s="227" t="s">
        <v>344</v>
      </c>
      <c r="K78" s="230"/>
      <c r="L78" s="230"/>
      <c r="M78" s="157"/>
      <c r="N78" s="157"/>
      <c r="O78" s="157"/>
      <c r="P78" s="157"/>
    </row>
    <row r="79" spans="1:16" s="145" customFormat="1" x14ac:dyDescent="0.25">
      <c r="A79" s="296" t="s">
        <v>299</v>
      </c>
      <c r="B79" s="281">
        <v>280</v>
      </c>
      <c r="C79" s="281">
        <f>ITE!B6</f>
        <v>0</v>
      </c>
      <c r="D79" s="282">
        <f>ITE!B7</f>
        <v>280</v>
      </c>
      <c r="E79" s="281">
        <f>ITE!B8</f>
        <v>0</v>
      </c>
      <c r="F79" s="281">
        <f t="shared" si="2"/>
        <v>0</v>
      </c>
      <c r="G79" s="293" t="s">
        <v>433</v>
      </c>
      <c r="H79" s="285"/>
      <c r="I79" s="284" t="s">
        <v>344</v>
      </c>
      <c r="J79" s="285"/>
      <c r="K79" s="297"/>
      <c r="L79" s="230"/>
      <c r="M79" s="157"/>
      <c r="N79" s="157"/>
      <c r="O79" s="157"/>
      <c r="P79" s="157"/>
    </row>
    <row r="80" spans="1:16" s="145" customFormat="1" x14ac:dyDescent="0.25">
      <c r="A80" s="142" t="s">
        <v>29</v>
      </c>
      <c r="B80" s="137">
        <v>1200</v>
      </c>
      <c r="C80" s="137">
        <f>IIDA!B6</f>
        <v>0</v>
      </c>
      <c r="D80" s="143">
        <f>IIDA!B7</f>
        <v>0</v>
      </c>
      <c r="E80" s="214">
        <f>IIDA!B8</f>
        <v>1052</v>
      </c>
      <c r="F80" s="137">
        <f t="shared" si="2"/>
        <v>148</v>
      </c>
      <c r="G80" s="246" t="s">
        <v>128</v>
      </c>
      <c r="H80" s="144" t="s">
        <v>344</v>
      </c>
      <c r="I80" s="144" t="s">
        <v>344</v>
      </c>
      <c r="J80" s="226" t="s">
        <v>344</v>
      </c>
      <c r="K80" s="230"/>
      <c r="L80" s="230"/>
      <c r="M80" s="157"/>
      <c r="N80" s="157"/>
      <c r="O80" s="157"/>
      <c r="P80" s="157"/>
    </row>
    <row r="81" spans="1:16" s="89" customFormat="1" x14ac:dyDescent="0.25">
      <c r="A81" s="237" t="s">
        <v>460</v>
      </c>
      <c r="B81" s="162">
        <v>700</v>
      </c>
      <c r="C81" s="162">
        <f>SGC!B6</f>
        <v>0</v>
      </c>
      <c r="D81" s="143">
        <f>AMSA!C71</f>
        <v>0</v>
      </c>
      <c r="E81" s="162">
        <f>SGC!B8</f>
        <v>0</v>
      </c>
      <c r="F81" s="162">
        <f t="shared" si="2"/>
        <v>700</v>
      </c>
      <c r="G81" s="244" t="s">
        <v>148</v>
      </c>
      <c r="H81" s="164" t="s">
        <v>344</v>
      </c>
      <c r="I81" s="164" t="s">
        <v>344</v>
      </c>
      <c r="J81" s="227" t="s">
        <v>344</v>
      </c>
      <c r="K81" s="230"/>
      <c r="L81" s="230"/>
      <c r="M81" s="157"/>
      <c r="N81" s="157"/>
      <c r="O81" s="157"/>
      <c r="P81" s="157"/>
    </row>
    <row r="82" spans="1:16" s="145" customFormat="1" x14ac:dyDescent="0.25">
      <c r="A82" s="142" t="s">
        <v>30</v>
      </c>
      <c r="B82" s="137">
        <v>8500</v>
      </c>
      <c r="C82" s="137">
        <f>ITA!B6</f>
        <v>0</v>
      </c>
      <c r="D82" s="143">
        <f>ITA!B7</f>
        <v>0</v>
      </c>
      <c r="E82" s="214">
        <f>ITA!B8</f>
        <v>8126.5999999999995</v>
      </c>
      <c r="F82" s="137">
        <f t="shared" si="2"/>
        <v>373.40000000000055</v>
      </c>
      <c r="G82" s="246" t="s">
        <v>129</v>
      </c>
      <c r="H82" s="144" t="s">
        <v>344</v>
      </c>
      <c r="I82" s="144" t="s">
        <v>344</v>
      </c>
      <c r="J82" s="226" t="s">
        <v>344</v>
      </c>
      <c r="K82" s="230"/>
      <c r="L82" s="230"/>
      <c r="M82" s="157"/>
      <c r="N82" s="157"/>
      <c r="O82" s="157"/>
      <c r="P82" s="157"/>
    </row>
    <row r="83" spans="1:16" s="145" customFormat="1" x14ac:dyDescent="0.25">
      <c r="A83" s="220" t="s">
        <v>323</v>
      </c>
      <c r="B83" s="221">
        <v>0</v>
      </c>
      <c r="C83" s="221">
        <f>ItsOnUS!B6</f>
        <v>0</v>
      </c>
      <c r="D83" s="222">
        <f>ItsOnUS!B7</f>
        <v>0</v>
      </c>
      <c r="E83" s="221">
        <f>ItsOnUS!B8</f>
        <v>0</v>
      </c>
      <c r="F83" s="221">
        <f t="shared" si="2"/>
        <v>0</v>
      </c>
      <c r="G83" s="243"/>
      <c r="H83" s="267"/>
      <c r="I83" s="223" t="s">
        <v>344</v>
      </c>
      <c r="J83" s="267"/>
      <c r="K83" s="233" t="s">
        <v>687</v>
      </c>
      <c r="L83" s="230"/>
      <c r="M83" s="157"/>
      <c r="N83" s="157"/>
      <c r="O83" s="157"/>
      <c r="P83" s="157"/>
    </row>
    <row r="84" spans="1:16" s="145" customFormat="1" x14ac:dyDescent="0.25">
      <c r="A84" s="142" t="s">
        <v>31</v>
      </c>
      <c r="B84" s="137">
        <v>240</v>
      </c>
      <c r="C84" s="137">
        <f>KPsi!B6</f>
        <v>0</v>
      </c>
      <c r="D84" s="143">
        <f>KPsi!B7</f>
        <v>0</v>
      </c>
      <c r="E84" s="137">
        <f>KPsi!B8</f>
        <v>0</v>
      </c>
      <c r="F84" s="137">
        <f t="shared" si="2"/>
        <v>240</v>
      </c>
      <c r="G84" s="246" t="s">
        <v>130</v>
      </c>
      <c r="H84" s="268" t="s">
        <v>344</v>
      </c>
      <c r="I84" s="268" t="s">
        <v>344</v>
      </c>
      <c r="J84" s="269" t="s">
        <v>344</v>
      </c>
      <c r="K84" s="230"/>
      <c r="L84" s="230"/>
      <c r="M84" s="157"/>
      <c r="N84" s="157"/>
      <c r="O84" s="157"/>
      <c r="P84" s="157"/>
    </row>
    <row r="85" spans="1:16" s="145" customFormat="1" x14ac:dyDescent="0.25">
      <c r="A85" s="220" t="s">
        <v>260</v>
      </c>
      <c r="B85" s="221">
        <v>0</v>
      </c>
      <c r="C85" s="221">
        <f>KappaXi!B6</f>
        <v>0</v>
      </c>
      <c r="D85" s="222">
        <f>KappaXi!B7</f>
        <v>0</v>
      </c>
      <c r="E85" s="221">
        <f>KappaXi!B8</f>
        <v>0</v>
      </c>
      <c r="F85" s="221">
        <f t="shared" si="2"/>
        <v>0</v>
      </c>
      <c r="G85" s="248" t="s">
        <v>261</v>
      </c>
      <c r="H85" s="270"/>
      <c r="I85" s="270"/>
      <c r="J85" s="270"/>
      <c r="K85" s="233" t="s">
        <v>687</v>
      </c>
      <c r="L85" s="230"/>
      <c r="M85" s="157"/>
      <c r="N85" s="157"/>
      <c r="O85" s="157"/>
      <c r="P85" s="157"/>
    </row>
    <row r="86" spans="1:16" s="145" customFormat="1" ht="22.5" customHeight="1" x14ac:dyDescent="0.25">
      <c r="A86" s="142" t="s">
        <v>290</v>
      </c>
      <c r="B86" s="137">
        <v>1750</v>
      </c>
      <c r="C86" s="137">
        <f>KSMDA!B6</f>
        <v>0</v>
      </c>
      <c r="D86" s="143">
        <f>KSMDA!B7</f>
        <v>0</v>
      </c>
      <c r="E86" s="214">
        <f>KSMDA!B8</f>
        <v>44</v>
      </c>
      <c r="F86" s="137">
        <f t="shared" si="2"/>
        <v>1706</v>
      </c>
      <c r="G86" s="246" t="s">
        <v>291</v>
      </c>
      <c r="H86" s="271" t="s">
        <v>344</v>
      </c>
      <c r="I86" s="271" t="s">
        <v>344</v>
      </c>
      <c r="J86" s="272" t="s">
        <v>344</v>
      </c>
      <c r="K86" s="234"/>
      <c r="L86" s="230"/>
      <c r="M86" s="157"/>
      <c r="N86" s="157"/>
      <c r="O86" s="157"/>
      <c r="P86" s="157"/>
    </row>
    <row r="87" spans="1:16" s="145" customFormat="1" x14ac:dyDescent="0.25">
      <c r="A87" s="209" t="s">
        <v>382</v>
      </c>
      <c r="B87" s="137">
        <v>6000</v>
      </c>
      <c r="C87" s="137">
        <f>KRCC!B6</f>
        <v>0</v>
      </c>
      <c r="D87" s="143">
        <f>AMSA!C77</f>
        <v>0</v>
      </c>
      <c r="E87" s="137">
        <f>KRCC!B8</f>
        <v>0</v>
      </c>
      <c r="F87" s="137">
        <f t="shared" si="2"/>
        <v>6000</v>
      </c>
      <c r="G87" s="246" t="s">
        <v>434</v>
      </c>
      <c r="H87" s="144" t="s">
        <v>344</v>
      </c>
      <c r="I87" s="144" t="s">
        <v>344</v>
      </c>
      <c r="J87" s="226" t="s">
        <v>344</v>
      </c>
      <c r="K87" s="234"/>
      <c r="L87" s="230"/>
      <c r="M87" s="157"/>
      <c r="N87" s="157"/>
      <c r="O87" s="157"/>
      <c r="P87" s="157"/>
    </row>
    <row r="88" spans="1:16" s="207" customFormat="1" x14ac:dyDescent="0.25">
      <c r="A88" s="266" t="s">
        <v>262</v>
      </c>
      <c r="B88" s="206">
        <v>500</v>
      </c>
      <c r="C88" s="206">
        <f>KEYOP!B6</f>
        <v>0</v>
      </c>
      <c r="D88" s="163">
        <f>KEYOP!B7</f>
        <v>0</v>
      </c>
      <c r="E88" s="206">
        <f>KEYOP!B8</f>
        <v>199.5</v>
      </c>
      <c r="F88" s="206">
        <f t="shared" si="2"/>
        <v>300.5</v>
      </c>
      <c r="G88" s="249"/>
      <c r="H88" s="215" t="s">
        <v>344</v>
      </c>
      <c r="I88" s="215" t="s">
        <v>344</v>
      </c>
      <c r="J88" s="228" t="s">
        <v>344</v>
      </c>
      <c r="K88" s="235"/>
      <c r="L88" s="235"/>
    </row>
    <row r="89" spans="1:16" s="207" customFormat="1" x14ac:dyDescent="0.25">
      <c r="A89" s="208" t="s">
        <v>383</v>
      </c>
      <c r="B89" s="206">
        <v>260</v>
      </c>
      <c r="C89" s="206">
        <f>KCSA!B6</f>
        <v>0</v>
      </c>
      <c r="D89" s="143">
        <f>AMSA!C79</f>
        <v>0</v>
      </c>
      <c r="E89" s="206">
        <f>KCSA!B8</f>
        <v>0</v>
      </c>
      <c r="F89" s="206">
        <f t="shared" si="2"/>
        <v>260</v>
      </c>
      <c r="G89" s="249"/>
      <c r="H89" s="215" t="s">
        <v>344</v>
      </c>
      <c r="I89" s="215" t="s">
        <v>344</v>
      </c>
      <c r="J89" s="228" t="s">
        <v>344</v>
      </c>
      <c r="K89" s="235"/>
      <c r="L89" s="235"/>
    </row>
    <row r="90" spans="1:16" s="145" customFormat="1" x14ac:dyDescent="0.25">
      <c r="A90" s="256" t="s">
        <v>324</v>
      </c>
      <c r="B90" s="257">
        <v>260</v>
      </c>
      <c r="C90" s="257">
        <f>Korean!B6</f>
        <v>0</v>
      </c>
      <c r="D90" s="258">
        <f>Korean!B7</f>
        <v>0</v>
      </c>
      <c r="E90" s="257">
        <f>Korean!B8</f>
        <v>260</v>
      </c>
      <c r="F90" s="257">
        <f t="shared" si="2"/>
        <v>0</v>
      </c>
      <c r="G90" s="259" t="s">
        <v>435</v>
      </c>
      <c r="H90" s="260" t="s">
        <v>344</v>
      </c>
      <c r="I90" s="260" t="s">
        <v>344</v>
      </c>
      <c r="J90" s="261" t="s">
        <v>344</v>
      </c>
      <c r="K90" s="262"/>
      <c r="L90" s="230"/>
      <c r="M90" s="157"/>
      <c r="N90" s="157"/>
      <c r="O90" s="157"/>
      <c r="P90" s="157"/>
    </row>
    <row r="91" spans="1:16" s="145" customFormat="1" x14ac:dyDescent="0.25">
      <c r="A91" s="142" t="s">
        <v>32</v>
      </c>
      <c r="B91" s="137">
        <v>15000</v>
      </c>
      <c r="C91" s="137">
        <f>Livestock!B6</f>
        <v>0</v>
      </c>
      <c r="D91" s="143">
        <f>Livestock!B7</f>
        <v>0</v>
      </c>
      <c r="E91" s="214">
        <f>Livestock!B8</f>
        <v>12992.05</v>
      </c>
      <c r="F91" s="137">
        <f t="shared" si="2"/>
        <v>2007.9500000000007</v>
      </c>
      <c r="G91" s="246" t="s">
        <v>131</v>
      </c>
      <c r="H91" s="144" t="s">
        <v>344</v>
      </c>
      <c r="I91" s="144" t="s">
        <v>344</v>
      </c>
      <c r="J91" s="226" t="s">
        <v>344</v>
      </c>
      <c r="K91" s="230"/>
      <c r="L91" s="230"/>
      <c r="M91" s="157"/>
      <c r="N91" s="157"/>
      <c r="O91" s="157"/>
      <c r="P91" s="157"/>
    </row>
    <row r="92" spans="1:16" s="145" customFormat="1" x14ac:dyDescent="0.25">
      <c r="A92" s="142" t="s">
        <v>325</v>
      </c>
      <c r="B92" s="137">
        <v>500</v>
      </c>
      <c r="C92" s="137">
        <f>'LBK Youth'!B6</f>
        <v>0</v>
      </c>
      <c r="D92" s="143">
        <f>'LBK Youth'!B7</f>
        <v>0</v>
      </c>
      <c r="E92" s="214">
        <f>'LBK Youth'!B8</f>
        <v>499.1</v>
      </c>
      <c r="F92" s="137">
        <f t="shared" si="2"/>
        <v>0.89999999999997726</v>
      </c>
      <c r="G92" s="242" t="s">
        <v>436</v>
      </c>
      <c r="H92" s="268" t="s">
        <v>344</v>
      </c>
      <c r="I92" s="268" t="s">
        <v>344</v>
      </c>
      <c r="J92" s="269" t="s">
        <v>344</v>
      </c>
      <c r="K92" s="230"/>
      <c r="L92" s="230"/>
      <c r="M92" s="157"/>
      <c r="N92" s="157"/>
      <c r="O92" s="157"/>
      <c r="P92" s="157"/>
    </row>
    <row r="93" spans="1:16" s="167" customFormat="1" x14ac:dyDescent="0.25">
      <c r="A93" s="220" t="s">
        <v>263</v>
      </c>
      <c r="B93" s="221">
        <v>0</v>
      </c>
      <c r="C93" s="221">
        <f>Lutheran!B6</f>
        <v>0</v>
      </c>
      <c r="D93" s="222">
        <f>B93/3</f>
        <v>0</v>
      </c>
      <c r="E93" s="221">
        <f>Lutheran!B8</f>
        <v>0</v>
      </c>
      <c r="F93" s="221">
        <f t="shared" si="2"/>
        <v>0</v>
      </c>
      <c r="G93" s="248" t="s">
        <v>264</v>
      </c>
      <c r="H93" s="270"/>
      <c r="I93" s="270"/>
      <c r="J93" s="270"/>
      <c r="K93" s="233" t="s">
        <v>687</v>
      </c>
      <c r="L93" s="232"/>
    </row>
    <row r="94" spans="1:16" s="145" customFormat="1" x14ac:dyDescent="0.25">
      <c r="A94" s="142" t="s">
        <v>265</v>
      </c>
      <c r="B94" s="137">
        <v>400</v>
      </c>
      <c r="C94" s="137">
        <f>'Made n Cote'!B6</f>
        <v>0</v>
      </c>
      <c r="D94" s="143">
        <f>'Made n Cote'!B7</f>
        <v>0</v>
      </c>
      <c r="E94" s="137">
        <f>'Made n Cote'!B8</f>
        <v>0</v>
      </c>
      <c r="F94" s="137">
        <f t="shared" si="2"/>
        <v>400</v>
      </c>
      <c r="G94" s="242" t="s">
        <v>288</v>
      </c>
      <c r="H94" s="273" t="s">
        <v>344</v>
      </c>
      <c r="I94" s="273" t="s">
        <v>344</v>
      </c>
      <c r="J94" s="274" t="s">
        <v>344</v>
      </c>
      <c r="K94" s="230"/>
      <c r="L94" s="230"/>
      <c r="M94" s="157"/>
      <c r="N94" s="157"/>
      <c r="O94" s="157"/>
      <c r="P94" s="157"/>
    </row>
    <row r="95" spans="1:16" s="167" customFormat="1" x14ac:dyDescent="0.25">
      <c r="A95" s="220" t="s">
        <v>327</v>
      </c>
      <c r="B95" s="221">
        <v>0</v>
      </c>
      <c r="C95" s="221">
        <f>'Mane Society'!B6</f>
        <v>0</v>
      </c>
      <c r="D95" s="222">
        <f>B95/3</f>
        <v>0</v>
      </c>
      <c r="E95" s="221">
        <f>'Mane Society'!B8</f>
        <v>0</v>
      </c>
      <c r="F95" s="221">
        <f t="shared" ref="F95:F108" si="3">B95+C95-D95-E95</f>
        <v>0</v>
      </c>
      <c r="G95" s="248"/>
      <c r="H95" s="270"/>
      <c r="I95" s="270"/>
      <c r="J95" s="270"/>
      <c r="K95" s="233" t="s">
        <v>687</v>
      </c>
      <c r="L95" s="232"/>
    </row>
    <row r="96" spans="1:16" s="145" customFormat="1" x14ac:dyDescent="0.25">
      <c r="A96" s="142" t="s">
        <v>43</v>
      </c>
      <c r="B96" s="137">
        <v>3000</v>
      </c>
      <c r="C96" s="137">
        <f>Eval!B6</f>
        <v>0</v>
      </c>
      <c r="D96" s="143">
        <f>Eval!B7</f>
        <v>0</v>
      </c>
      <c r="E96" s="137">
        <f>Eval!B8</f>
        <v>3000</v>
      </c>
      <c r="F96" s="137">
        <f t="shared" si="3"/>
        <v>0</v>
      </c>
      <c r="G96" s="246" t="s">
        <v>173</v>
      </c>
      <c r="H96" s="271" t="s">
        <v>344</v>
      </c>
      <c r="I96" s="271" t="s">
        <v>344</v>
      </c>
      <c r="J96" s="272" t="s">
        <v>344</v>
      </c>
      <c r="K96" s="230"/>
      <c r="L96" s="230"/>
      <c r="M96" s="157"/>
      <c r="N96" s="157"/>
      <c r="O96" s="157"/>
      <c r="P96" s="157"/>
    </row>
    <row r="97" spans="1:16" s="167" customFormat="1" x14ac:dyDescent="0.25">
      <c r="A97" s="256" t="s">
        <v>33</v>
      </c>
      <c r="B97" s="257">
        <v>15000</v>
      </c>
      <c r="C97" s="257">
        <f>Meat!B6</f>
        <v>3750</v>
      </c>
      <c r="D97" s="258">
        <f>Meat!B7</f>
        <v>0</v>
      </c>
      <c r="E97" s="313">
        <f>Meat!B8</f>
        <v>18750</v>
      </c>
      <c r="F97" s="257">
        <f t="shared" si="3"/>
        <v>0</v>
      </c>
      <c r="G97" s="314"/>
      <c r="H97" s="260" t="s">
        <v>344</v>
      </c>
      <c r="I97" s="260" t="s">
        <v>344</v>
      </c>
      <c r="J97" s="261" t="s">
        <v>344</v>
      </c>
      <c r="K97" s="262"/>
      <c r="L97" s="232"/>
    </row>
    <row r="98" spans="1:16" s="145" customFormat="1" x14ac:dyDescent="0.25">
      <c r="A98" s="142" t="s">
        <v>225</v>
      </c>
      <c r="B98" s="137">
        <v>720</v>
      </c>
      <c r="C98" s="137">
        <f>MSAQBT!B6</f>
        <v>0</v>
      </c>
      <c r="D98" s="143">
        <f>MSAQBT!B7</f>
        <v>0</v>
      </c>
      <c r="E98" s="137">
        <f>MSAQBT!B8</f>
        <v>0</v>
      </c>
      <c r="F98" s="137">
        <f t="shared" si="3"/>
        <v>720</v>
      </c>
      <c r="G98" s="242"/>
      <c r="H98" s="144" t="s">
        <v>457</v>
      </c>
      <c r="I98" s="144" t="s">
        <v>457</v>
      </c>
      <c r="J98" s="226" t="s">
        <v>457</v>
      </c>
      <c r="K98" s="232"/>
      <c r="L98" s="232"/>
      <c r="M98" s="167"/>
      <c r="N98" s="167"/>
      <c r="O98" s="167"/>
      <c r="P98" s="157"/>
    </row>
    <row r="99" spans="1:16" s="145" customFormat="1" x14ac:dyDescent="0.25">
      <c r="A99" s="142" t="s">
        <v>34</v>
      </c>
      <c r="B99" s="137">
        <v>7000</v>
      </c>
      <c r="C99" s="137">
        <f>MSA!B6</f>
        <v>0</v>
      </c>
      <c r="D99" s="143">
        <f>MSA!B7</f>
        <v>0</v>
      </c>
      <c r="E99" s="137">
        <f>MSA!B8</f>
        <v>0</v>
      </c>
      <c r="F99" s="137">
        <f t="shared" si="3"/>
        <v>7000</v>
      </c>
      <c r="G99" s="246" t="s">
        <v>132</v>
      </c>
      <c r="H99" s="144" t="s">
        <v>344</v>
      </c>
      <c r="I99" s="144" t="s">
        <v>344</v>
      </c>
      <c r="J99" s="226" t="s">
        <v>344</v>
      </c>
      <c r="K99" s="232"/>
      <c r="L99" s="232"/>
      <c r="M99" s="167"/>
      <c r="N99" s="167"/>
      <c r="O99" s="167"/>
      <c r="P99" s="157"/>
    </row>
    <row r="100" spans="1:16" s="145" customFormat="1" x14ac:dyDescent="0.25">
      <c r="A100" s="280" t="s">
        <v>384</v>
      </c>
      <c r="B100" s="281">
        <v>200</v>
      </c>
      <c r="C100" s="281">
        <f>MDGB!B6</f>
        <v>0</v>
      </c>
      <c r="D100" s="282">
        <f>MDGB!B7</f>
        <v>200</v>
      </c>
      <c r="E100" s="281">
        <f>MDGB!B8</f>
        <v>0</v>
      </c>
      <c r="F100" s="281">
        <f t="shared" si="3"/>
        <v>0</v>
      </c>
      <c r="G100" s="293" t="s">
        <v>437</v>
      </c>
      <c r="H100" s="295" t="s">
        <v>344</v>
      </c>
      <c r="I100" s="285"/>
      <c r="J100" s="285"/>
      <c r="K100" s="287"/>
      <c r="L100" s="232"/>
      <c r="M100" s="167"/>
      <c r="N100" s="167"/>
      <c r="O100" s="167"/>
      <c r="P100" s="157"/>
    </row>
    <row r="101" spans="1:16" s="145" customFormat="1" x14ac:dyDescent="0.25">
      <c r="A101" s="220" t="s">
        <v>266</v>
      </c>
      <c r="B101" s="221">
        <v>0</v>
      </c>
      <c r="C101" s="221">
        <f>MenofGod!B6</f>
        <v>0</v>
      </c>
      <c r="D101" s="222">
        <f>MenofGod!B7</f>
        <v>0</v>
      </c>
      <c r="E101" s="221">
        <f>MenofGod!B8</f>
        <v>0</v>
      </c>
      <c r="F101" s="221">
        <f t="shared" si="3"/>
        <v>0</v>
      </c>
      <c r="G101" s="248" t="s">
        <v>267</v>
      </c>
      <c r="H101" s="270"/>
      <c r="I101" s="270"/>
      <c r="J101" s="270"/>
      <c r="K101" s="233" t="s">
        <v>687</v>
      </c>
      <c r="L101" s="232"/>
      <c r="M101" s="167"/>
      <c r="N101" s="167"/>
      <c r="O101" s="167"/>
      <c r="P101" s="157"/>
    </row>
    <row r="102" spans="1:16" s="145" customFormat="1" x14ac:dyDescent="0.25">
      <c r="A102" s="142" t="s">
        <v>77</v>
      </c>
      <c r="B102" s="137">
        <v>1000</v>
      </c>
      <c r="C102" s="137">
        <f>MTSO!B6</f>
        <v>0</v>
      </c>
      <c r="D102" s="143">
        <f>MTSO!B7</f>
        <v>0</v>
      </c>
      <c r="E102" s="214">
        <f>MTSO!B8</f>
        <v>0</v>
      </c>
      <c r="F102" s="137">
        <f t="shared" si="3"/>
        <v>1000</v>
      </c>
      <c r="G102" s="246" t="s">
        <v>133</v>
      </c>
      <c r="H102" s="271" t="s">
        <v>344</v>
      </c>
      <c r="I102" s="271" t="s">
        <v>344</v>
      </c>
      <c r="J102" s="272" t="s">
        <v>344</v>
      </c>
      <c r="K102" s="232"/>
      <c r="L102" s="232"/>
      <c r="M102" s="167"/>
      <c r="N102" s="167"/>
      <c r="O102" s="167"/>
      <c r="P102" s="157"/>
    </row>
    <row r="103" spans="1:16" s="167" customFormat="1" x14ac:dyDescent="0.25">
      <c r="A103" s="256" t="s">
        <v>35</v>
      </c>
      <c r="B103" s="257">
        <v>5000</v>
      </c>
      <c r="C103" s="257">
        <f>Metals!B6</f>
        <v>0</v>
      </c>
      <c r="D103" s="258">
        <f>Metals!B7</f>
        <v>0</v>
      </c>
      <c r="E103" s="313">
        <f>Metals!B8</f>
        <v>5000</v>
      </c>
      <c r="F103" s="257">
        <f t="shared" si="3"/>
        <v>0</v>
      </c>
      <c r="G103" s="314" t="s">
        <v>134</v>
      </c>
      <c r="H103" s="260" t="s">
        <v>344</v>
      </c>
      <c r="I103" s="260" t="s">
        <v>344</v>
      </c>
      <c r="J103" s="261" t="s">
        <v>344</v>
      </c>
      <c r="K103" s="262"/>
      <c r="L103" s="232"/>
    </row>
    <row r="104" spans="1:16" s="167" customFormat="1" ht="31.5" x14ac:dyDescent="0.25">
      <c r="A104" s="286" t="s">
        <v>268</v>
      </c>
      <c r="B104" s="281">
        <v>300</v>
      </c>
      <c r="C104" s="281">
        <f>MANRRS!B6</f>
        <v>0</v>
      </c>
      <c r="D104" s="282">
        <f>MANRRS!B7</f>
        <v>300</v>
      </c>
      <c r="E104" s="288">
        <f>MANRRS!B8</f>
        <v>0</v>
      </c>
      <c r="F104" s="281">
        <f t="shared" si="3"/>
        <v>0</v>
      </c>
      <c r="G104" s="283"/>
      <c r="H104" s="285"/>
      <c r="I104" s="284" t="s">
        <v>344</v>
      </c>
      <c r="J104" s="285"/>
      <c r="K104" s="287"/>
      <c r="L104" s="232"/>
    </row>
    <row r="105" spans="1:16" s="145" customFormat="1" x14ac:dyDescent="0.25">
      <c r="A105" s="161" t="s">
        <v>269</v>
      </c>
      <c r="B105" s="162">
        <v>500</v>
      </c>
      <c r="C105" s="162">
        <f>MUN!B6</f>
        <v>0</v>
      </c>
      <c r="D105" s="163">
        <f>MUN!B7</f>
        <v>166.66666666666666</v>
      </c>
      <c r="E105" s="213">
        <f>MUN!B8</f>
        <v>333.33000000000004</v>
      </c>
      <c r="F105" s="162">
        <f t="shared" si="3"/>
        <v>3.3333333333303017E-3</v>
      </c>
      <c r="G105" s="244"/>
      <c r="H105" s="164" t="s">
        <v>344</v>
      </c>
      <c r="I105" s="164" t="s">
        <v>344</v>
      </c>
      <c r="J105" s="227" t="s">
        <v>344</v>
      </c>
      <c r="K105" s="232"/>
      <c r="L105" s="230"/>
      <c r="M105" s="157"/>
      <c r="N105" s="157"/>
      <c r="O105" s="157"/>
      <c r="P105" s="157"/>
    </row>
    <row r="106" spans="1:16" s="145" customFormat="1" x14ac:dyDescent="0.25">
      <c r="A106" s="142" t="s">
        <v>36</v>
      </c>
      <c r="B106" s="137">
        <v>1200</v>
      </c>
      <c r="C106" s="137">
        <f>MortarBoard!B6</f>
        <v>0</v>
      </c>
      <c r="D106" s="143">
        <f>MortarBoard!B7</f>
        <v>0</v>
      </c>
      <c r="E106" s="137">
        <f>MortarBoard!B8</f>
        <v>1165.5</v>
      </c>
      <c r="F106" s="137">
        <f t="shared" si="3"/>
        <v>34.5</v>
      </c>
      <c r="G106" s="246" t="s">
        <v>135</v>
      </c>
      <c r="H106" s="144" t="s">
        <v>344</v>
      </c>
      <c r="I106" s="144" t="s">
        <v>344</v>
      </c>
      <c r="J106" s="226" t="s">
        <v>344</v>
      </c>
      <c r="K106" s="230"/>
      <c r="L106" s="230"/>
      <c r="M106" s="157"/>
      <c r="N106" s="157"/>
      <c r="O106" s="157"/>
      <c r="P106" s="157"/>
    </row>
    <row r="107" spans="1:16" s="145" customFormat="1" x14ac:dyDescent="0.25">
      <c r="A107" s="208" t="s">
        <v>385</v>
      </c>
      <c r="B107" s="162">
        <v>250</v>
      </c>
      <c r="C107" s="162">
        <f>MAPMS!B6</f>
        <v>0</v>
      </c>
      <c r="D107" s="163">
        <f>MAPMS!B7</f>
        <v>83.333333333333329</v>
      </c>
      <c r="E107" s="162">
        <f>MAPMS!B8</f>
        <v>0</v>
      </c>
      <c r="F107" s="162">
        <f t="shared" si="3"/>
        <v>166.66666666666669</v>
      </c>
      <c r="G107" s="247"/>
      <c r="H107" s="164" t="s">
        <v>344</v>
      </c>
      <c r="I107" s="164" t="s">
        <v>344</v>
      </c>
      <c r="J107" s="227" t="s">
        <v>344</v>
      </c>
      <c r="K107" s="232"/>
      <c r="L107" s="230"/>
      <c r="M107" s="157"/>
      <c r="N107" s="157"/>
      <c r="O107" s="157"/>
      <c r="P107" s="157"/>
    </row>
    <row r="108" spans="1:16" s="145" customFormat="1" x14ac:dyDescent="0.25">
      <c r="A108" s="280" t="s">
        <v>386</v>
      </c>
      <c r="B108" s="281">
        <v>250</v>
      </c>
      <c r="C108" s="281">
        <f>MGC!B6</f>
        <v>0</v>
      </c>
      <c r="D108" s="282">
        <f>MGC!B7</f>
        <v>250</v>
      </c>
      <c r="E108" s="281">
        <f>MGC!B8</f>
        <v>0</v>
      </c>
      <c r="F108" s="281">
        <f t="shared" si="3"/>
        <v>0</v>
      </c>
      <c r="G108" s="293"/>
      <c r="H108" s="284" t="s">
        <v>344</v>
      </c>
      <c r="I108" s="284" t="s">
        <v>344</v>
      </c>
      <c r="J108" s="285"/>
      <c r="K108" s="287"/>
      <c r="L108" s="230"/>
      <c r="M108" s="157"/>
      <c r="N108" s="157"/>
      <c r="O108" s="157"/>
      <c r="P108" s="157"/>
    </row>
    <row r="109" spans="1:16" s="145" customFormat="1" x14ac:dyDescent="0.25">
      <c r="A109" s="224" t="s">
        <v>387</v>
      </c>
      <c r="B109" s="221">
        <v>0</v>
      </c>
      <c r="C109" s="221">
        <f>MPDA!B6</f>
        <v>0</v>
      </c>
      <c r="D109" s="222">
        <f>AMSA!C99</f>
        <v>0</v>
      </c>
      <c r="E109" s="221">
        <f>MPDA!B8</f>
        <v>0</v>
      </c>
      <c r="F109" s="221"/>
      <c r="G109" s="248"/>
      <c r="H109" s="267"/>
      <c r="I109" s="267"/>
      <c r="J109" s="267"/>
      <c r="K109" s="233" t="s">
        <v>687</v>
      </c>
      <c r="L109" s="230"/>
      <c r="M109" s="157"/>
      <c r="N109" s="157"/>
      <c r="O109" s="157"/>
      <c r="P109" s="157"/>
    </row>
    <row r="110" spans="1:16" s="145" customFormat="1" x14ac:dyDescent="0.25">
      <c r="A110" s="286" t="s">
        <v>328</v>
      </c>
      <c r="B110" s="281">
        <v>120</v>
      </c>
      <c r="C110" s="281">
        <f>MSBA!B6</f>
        <v>0</v>
      </c>
      <c r="D110" s="282">
        <v>120</v>
      </c>
      <c r="E110" s="281">
        <f>MSBA!B8</f>
        <v>0</v>
      </c>
      <c r="F110" s="281">
        <f t="shared" ref="F110:F129" si="4">B110+C110-D110-E110</f>
        <v>0</v>
      </c>
      <c r="G110" s="283" t="s">
        <v>438</v>
      </c>
      <c r="H110" s="284" t="s">
        <v>344</v>
      </c>
      <c r="I110" s="284" t="s">
        <v>344</v>
      </c>
      <c r="J110" s="285"/>
      <c r="K110" s="287"/>
      <c r="L110" s="230"/>
      <c r="M110" s="157"/>
      <c r="N110" s="157"/>
      <c r="O110" s="157"/>
      <c r="P110" s="157"/>
    </row>
    <row r="111" spans="1:16" s="145" customFormat="1" ht="17.25" customHeight="1" x14ac:dyDescent="0.25">
      <c r="A111" s="142" t="s">
        <v>37</v>
      </c>
      <c r="B111" s="137">
        <v>800</v>
      </c>
      <c r="C111" s="137">
        <f>MuslimSA!B6</f>
        <v>0</v>
      </c>
      <c r="D111" s="143">
        <f>MuslimSA!B7</f>
        <v>0</v>
      </c>
      <c r="E111" s="137">
        <f>MuslimSA!B8</f>
        <v>0</v>
      </c>
      <c r="F111" s="137">
        <f t="shared" si="4"/>
        <v>800</v>
      </c>
      <c r="G111" s="246" t="s">
        <v>136</v>
      </c>
      <c r="H111" s="268" t="s">
        <v>344</v>
      </c>
      <c r="I111" s="268" t="s">
        <v>344</v>
      </c>
      <c r="J111" s="269" t="s">
        <v>344</v>
      </c>
      <c r="K111" s="230"/>
      <c r="L111" s="230"/>
      <c r="M111" s="157"/>
      <c r="N111" s="157"/>
      <c r="O111" s="157"/>
      <c r="P111" s="157"/>
    </row>
    <row r="112" spans="1:16" s="167" customFormat="1" x14ac:dyDescent="0.25">
      <c r="A112" s="220" t="s">
        <v>330</v>
      </c>
      <c r="B112" s="221">
        <v>0</v>
      </c>
      <c r="C112" s="221">
        <f>NPHC!B6</f>
        <v>0</v>
      </c>
      <c r="D112" s="222">
        <f>B112/3</f>
        <v>0</v>
      </c>
      <c r="E112" s="221">
        <f>NPHC!B8</f>
        <v>0</v>
      </c>
      <c r="F112" s="221">
        <f t="shared" si="4"/>
        <v>0</v>
      </c>
      <c r="G112" s="248"/>
      <c r="H112" s="270"/>
      <c r="I112" s="270"/>
      <c r="J112" s="270"/>
      <c r="K112" s="233" t="s">
        <v>687</v>
      </c>
      <c r="L112" s="232"/>
    </row>
    <row r="113" spans="1:16" s="145" customFormat="1" x14ac:dyDescent="0.25">
      <c r="A113" s="142" t="s">
        <v>38</v>
      </c>
      <c r="B113" s="137">
        <v>8250</v>
      </c>
      <c r="C113" s="137">
        <f>NSBE!B6</f>
        <v>0</v>
      </c>
      <c r="D113" s="143">
        <f>NSBE!B7</f>
        <v>0</v>
      </c>
      <c r="E113" s="137">
        <f>NSBE!B8</f>
        <v>7976.91</v>
      </c>
      <c r="F113" s="137">
        <f t="shared" si="4"/>
        <v>273.09000000000015</v>
      </c>
      <c r="G113" s="242" t="s">
        <v>137</v>
      </c>
      <c r="H113" s="271" t="s">
        <v>344</v>
      </c>
      <c r="I113" s="271" t="s">
        <v>344</v>
      </c>
      <c r="J113" s="272" t="s">
        <v>344</v>
      </c>
      <c r="K113" s="230"/>
      <c r="L113" s="230"/>
      <c r="M113" s="157"/>
      <c r="N113" s="157"/>
      <c r="O113" s="157"/>
      <c r="P113" s="157"/>
    </row>
    <row r="114" spans="1:16" s="167" customFormat="1" x14ac:dyDescent="0.25">
      <c r="A114" s="161" t="s">
        <v>331</v>
      </c>
      <c r="B114" s="162">
        <v>200</v>
      </c>
      <c r="C114" s="162">
        <f>NCSC!B6</f>
        <v>0</v>
      </c>
      <c r="D114" s="143">
        <f>AMSA!C105</f>
        <v>0</v>
      </c>
      <c r="E114" s="162">
        <f>NCSC!B8</f>
        <v>0</v>
      </c>
      <c r="F114" s="162">
        <f t="shared" si="4"/>
        <v>200</v>
      </c>
      <c r="G114" s="244" t="s">
        <v>439</v>
      </c>
      <c r="H114" s="164" t="s">
        <v>344</v>
      </c>
      <c r="I114" s="164" t="s">
        <v>344</v>
      </c>
      <c r="J114" s="227" t="s">
        <v>344</v>
      </c>
      <c r="K114" s="232"/>
      <c r="L114" s="232"/>
    </row>
    <row r="115" spans="1:16" s="89" customFormat="1" x14ac:dyDescent="0.25">
      <c r="A115" s="161" t="s">
        <v>39</v>
      </c>
      <c r="B115" s="162">
        <v>3000</v>
      </c>
      <c r="C115" s="162">
        <f>Navigators!B6</f>
        <v>0</v>
      </c>
      <c r="D115" s="163">
        <f>Navigators!B7</f>
        <v>1000</v>
      </c>
      <c r="E115" s="162">
        <f>Navigators!B8</f>
        <v>0</v>
      </c>
      <c r="F115" s="162">
        <f t="shared" si="4"/>
        <v>2000</v>
      </c>
      <c r="G115" s="244" t="s">
        <v>138</v>
      </c>
      <c r="H115" s="164" t="s">
        <v>344</v>
      </c>
      <c r="I115" s="164" t="s">
        <v>344</v>
      </c>
      <c r="J115" s="227" t="s">
        <v>344</v>
      </c>
      <c r="K115" s="232"/>
      <c r="L115" s="230"/>
      <c r="M115" s="157"/>
      <c r="N115" s="157"/>
      <c r="O115" s="157"/>
      <c r="P115" s="157"/>
    </row>
    <row r="116" spans="1:16" s="145" customFormat="1" x14ac:dyDescent="0.25">
      <c r="A116" s="142" t="s">
        <v>92</v>
      </c>
      <c r="B116" s="137">
        <v>1750</v>
      </c>
      <c r="C116" s="137">
        <f>NSA!B6</f>
        <v>0</v>
      </c>
      <c r="D116" s="143">
        <f>NSA!B7</f>
        <v>0</v>
      </c>
      <c r="E116" s="214">
        <f>NSA!B8</f>
        <v>0</v>
      </c>
      <c r="F116" s="137">
        <f t="shared" si="4"/>
        <v>1750</v>
      </c>
      <c r="G116" s="242" t="s">
        <v>139</v>
      </c>
      <c r="H116" s="144" t="s">
        <v>344</v>
      </c>
      <c r="I116" s="144" t="s">
        <v>344</v>
      </c>
      <c r="J116" s="226" t="s">
        <v>344</v>
      </c>
      <c r="K116" s="230"/>
      <c r="L116" s="230"/>
      <c r="M116" s="157"/>
      <c r="N116" s="157"/>
      <c r="O116" s="157"/>
      <c r="P116" s="157"/>
    </row>
    <row r="117" spans="1:16" s="145" customFormat="1" x14ac:dyDescent="0.25">
      <c r="A117" s="280" t="s">
        <v>444</v>
      </c>
      <c r="B117" s="281">
        <v>150</v>
      </c>
      <c r="C117" s="281">
        <v>0</v>
      </c>
      <c r="D117" s="282">
        <f>ODK!B7</f>
        <v>150</v>
      </c>
      <c r="E117" s="288">
        <v>0</v>
      </c>
      <c r="F117" s="281">
        <f t="shared" si="4"/>
        <v>0</v>
      </c>
      <c r="G117" s="283"/>
      <c r="H117" s="284" t="s">
        <v>344</v>
      </c>
      <c r="I117" s="284" t="s">
        <v>344</v>
      </c>
      <c r="J117" s="285"/>
      <c r="K117" s="287"/>
      <c r="L117" s="230"/>
      <c r="M117" s="157"/>
      <c r="N117" s="157"/>
      <c r="O117" s="157"/>
      <c r="P117" s="157"/>
    </row>
    <row r="118" spans="1:16" s="167" customFormat="1" x14ac:dyDescent="0.25">
      <c r="A118" s="286" t="s">
        <v>181</v>
      </c>
      <c r="B118" s="281">
        <v>350</v>
      </c>
      <c r="C118" s="281">
        <f>Persian!B6</f>
        <v>0</v>
      </c>
      <c r="D118" s="282">
        <f>Persian!B7</f>
        <v>350</v>
      </c>
      <c r="E118" s="281">
        <f>Persian!B8</f>
        <v>0</v>
      </c>
      <c r="F118" s="281">
        <f t="shared" si="4"/>
        <v>0</v>
      </c>
      <c r="G118" s="283" t="s">
        <v>192</v>
      </c>
      <c r="H118" s="285"/>
      <c r="I118" s="284" t="s">
        <v>344</v>
      </c>
      <c r="J118" s="285"/>
      <c r="K118" s="287"/>
      <c r="L118" s="232"/>
    </row>
    <row r="119" spans="1:16" s="145" customFormat="1" x14ac:dyDescent="0.25">
      <c r="A119" s="142" t="s">
        <v>40</v>
      </c>
      <c r="B119" s="137">
        <v>5000</v>
      </c>
      <c r="C119" s="137">
        <f>PFPA!B6</f>
        <v>0</v>
      </c>
      <c r="D119" s="143">
        <f>PFPA!B7</f>
        <v>0</v>
      </c>
      <c r="E119" s="214">
        <f>PFPA!B8</f>
        <v>0</v>
      </c>
      <c r="F119" s="137">
        <f t="shared" si="4"/>
        <v>5000</v>
      </c>
      <c r="G119" s="242" t="s">
        <v>140</v>
      </c>
      <c r="H119" s="144" t="s">
        <v>344</v>
      </c>
      <c r="I119" s="144" t="s">
        <v>344</v>
      </c>
      <c r="J119" s="226" t="s">
        <v>344</v>
      </c>
      <c r="K119" s="230"/>
      <c r="L119" s="230"/>
      <c r="M119" s="157"/>
      <c r="N119" s="157"/>
      <c r="O119" s="157"/>
      <c r="P119" s="157"/>
    </row>
    <row r="120" spans="1:16" s="167" customFormat="1" x14ac:dyDescent="0.25">
      <c r="A120" s="161" t="s">
        <v>41</v>
      </c>
      <c r="B120" s="162">
        <v>1800</v>
      </c>
      <c r="C120" s="162">
        <f>PAD!B6</f>
        <v>0</v>
      </c>
      <c r="D120" s="163">
        <f>PAD!B7</f>
        <v>0</v>
      </c>
      <c r="E120" s="213">
        <f>PAD!B8</f>
        <v>699.5</v>
      </c>
      <c r="F120" s="162">
        <f t="shared" si="4"/>
        <v>1100.5</v>
      </c>
      <c r="G120" s="244" t="s">
        <v>193</v>
      </c>
      <c r="H120" s="275" t="s">
        <v>344</v>
      </c>
      <c r="I120" s="275" t="s">
        <v>457</v>
      </c>
      <c r="J120" s="276" t="s">
        <v>344</v>
      </c>
      <c r="K120" s="232"/>
      <c r="L120" s="232"/>
    </row>
    <row r="121" spans="1:16" s="145" customFormat="1" x14ac:dyDescent="0.25">
      <c r="A121" s="220" t="s">
        <v>332</v>
      </c>
      <c r="B121" s="221">
        <v>0</v>
      </c>
      <c r="C121" s="221">
        <f>PTKAA!B6</f>
        <v>0</v>
      </c>
      <c r="D121" s="222">
        <f>PTKAA!B7</f>
        <v>0</v>
      </c>
      <c r="E121" s="221">
        <f>PTKAA!B8</f>
        <v>0</v>
      </c>
      <c r="F121" s="221">
        <f t="shared" si="4"/>
        <v>0</v>
      </c>
      <c r="G121" s="248"/>
      <c r="H121" s="270"/>
      <c r="I121" s="270"/>
      <c r="J121" s="270"/>
      <c r="K121" s="233" t="s">
        <v>687</v>
      </c>
      <c r="L121" s="230"/>
      <c r="M121" s="157"/>
      <c r="N121" s="157"/>
      <c r="O121" s="157"/>
      <c r="P121" s="157"/>
    </row>
    <row r="122" spans="1:16" s="145" customFormat="1" x14ac:dyDescent="0.25">
      <c r="A122" s="142" t="s">
        <v>165</v>
      </c>
      <c r="B122" s="137">
        <v>1200</v>
      </c>
      <c r="C122" s="137">
        <f>PASO!B6</f>
        <v>0</v>
      </c>
      <c r="D122" s="143">
        <f>PASO!B7</f>
        <v>0</v>
      </c>
      <c r="E122" s="137">
        <f>PASO!B8</f>
        <v>0</v>
      </c>
      <c r="F122" s="137">
        <f t="shared" si="4"/>
        <v>1200</v>
      </c>
      <c r="G122" s="242" t="s">
        <v>203</v>
      </c>
      <c r="H122" s="271" t="s">
        <v>344</v>
      </c>
      <c r="I122" s="271" t="s">
        <v>344</v>
      </c>
      <c r="J122" s="272" t="s">
        <v>344</v>
      </c>
      <c r="K122" s="232"/>
      <c r="L122" s="230"/>
      <c r="M122" s="157"/>
      <c r="N122" s="157"/>
      <c r="O122" s="157"/>
      <c r="P122" s="157"/>
    </row>
    <row r="123" spans="1:16" s="167" customFormat="1" x14ac:dyDescent="0.25">
      <c r="A123" s="161" t="s">
        <v>67</v>
      </c>
      <c r="B123" s="162">
        <v>2000</v>
      </c>
      <c r="C123" s="162">
        <f>PTS!B6</f>
        <v>0</v>
      </c>
      <c r="D123" s="163">
        <f>PTS!B7</f>
        <v>0</v>
      </c>
      <c r="E123" s="213">
        <f>PTS!B8</f>
        <v>1782.2900000000002</v>
      </c>
      <c r="F123" s="162">
        <f t="shared" si="4"/>
        <v>217.70999999999981</v>
      </c>
      <c r="G123" s="244" t="s">
        <v>141</v>
      </c>
      <c r="H123" s="164" t="s">
        <v>344</v>
      </c>
      <c r="I123" s="164" t="s">
        <v>344</v>
      </c>
      <c r="J123" s="227" t="s">
        <v>344</v>
      </c>
      <c r="K123" s="232"/>
      <c r="L123" s="232"/>
    </row>
    <row r="124" spans="1:16" s="167" customFormat="1" x14ac:dyDescent="0.25">
      <c r="A124" s="280" t="s">
        <v>461</v>
      </c>
      <c r="B124" s="281">
        <v>600</v>
      </c>
      <c r="C124" s="281">
        <f>PRSA!B6</f>
        <v>0</v>
      </c>
      <c r="D124" s="282">
        <f>PRSA!B7</f>
        <v>600</v>
      </c>
      <c r="E124" s="288">
        <f>PRSA!B8</f>
        <v>0</v>
      </c>
      <c r="F124" s="281">
        <f>B124-C124-D124-E124</f>
        <v>0</v>
      </c>
      <c r="G124" s="283"/>
      <c r="H124" s="295" t="s">
        <v>344</v>
      </c>
      <c r="I124" s="295" t="s">
        <v>344</v>
      </c>
      <c r="J124" s="285"/>
      <c r="K124" s="287"/>
      <c r="L124" s="232"/>
    </row>
    <row r="125" spans="1:16" s="167" customFormat="1" x14ac:dyDescent="0.25">
      <c r="A125" s="220" t="s">
        <v>300</v>
      </c>
      <c r="B125" s="221">
        <v>0</v>
      </c>
      <c r="C125" s="221">
        <f>PYQ!B6</f>
        <v>0</v>
      </c>
      <c r="D125" s="222">
        <f>B125/3</f>
        <v>0</v>
      </c>
      <c r="E125" s="221">
        <f>PYQ!B8</f>
        <v>0</v>
      </c>
      <c r="F125" s="221">
        <f t="shared" si="4"/>
        <v>0</v>
      </c>
      <c r="G125" s="248"/>
      <c r="H125" s="270"/>
      <c r="I125" s="270"/>
      <c r="J125" s="270"/>
      <c r="K125" s="233" t="s">
        <v>688</v>
      </c>
      <c r="L125" s="232"/>
    </row>
    <row r="126" spans="1:16" s="167" customFormat="1" x14ac:dyDescent="0.25">
      <c r="A126" s="280" t="s">
        <v>389</v>
      </c>
      <c r="B126" s="281">
        <v>150</v>
      </c>
      <c r="C126" s="281">
        <f>PPT!B6</f>
        <v>0</v>
      </c>
      <c r="D126" s="282">
        <v>150</v>
      </c>
      <c r="E126" s="281">
        <f>PPT!B8</f>
        <v>0</v>
      </c>
      <c r="F126" s="281">
        <f t="shared" si="4"/>
        <v>0</v>
      </c>
      <c r="G126" s="283" t="s">
        <v>440</v>
      </c>
      <c r="H126" s="294" t="s">
        <v>344</v>
      </c>
      <c r="I126" s="294" t="s">
        <v>344</v>
      </c>
      <c r="J126" s="285"/>
      <c r="K126" s="287"/>
      <c r="L126" s="232"/>
    </row>
    <row r="127" spans="1:16" s="167" customFormat="1" x14ac:dyDescent="0.25">
      <c r="A127" s="280" t="s">
        <v>448</v>
      </c>
      <c r="B127" s="281">
        <v>500</v>
      </c>
      <c r="C127" s="281">
        <v>0</v>
      </c>
      <c r="D127" s="282">
        <v>500</v>
      </c>
      <c r="E127" s="281">
        <v>0</v>
      </c>
      <c r="F127" s="281">
        <f t="shared" si="4"/>
        <v>0</v>
      </c>
      <c r="G127" s="283"/>
      <c r="H127" s="285"/>
      <c r="I127" s="284" t="s">
        <v>344</v>
      </c>
      <c r="J127" s="285"/>
      <c r="K127" s="287"/>
      <c r="L127" s="232"/>
    </row>
    <row r="128" spans="1:16" s="167" customFormat="1" x14ac:dyDescent="0.25">
      <c r="A128" s="208" t="s">
        <v>390</v>
      </c>
      <c r="B128" s="162">
        <v>100</v>
      </c>
      <c r="C128" s="162">
        <f>PC!B6</f>
        <v>0</v>
      </c>
      <c r="D128" s="143">
        <f>PC!B7</f>
        <v>0</v>
      </c>
      <c r="E128" s="162">
        <f>PC!B8</f>
        <v>0</v>
      </c>
      <c r="F128" s="162">
        <f t="shared" si="4"/>
        <v>100</v>
      </c>
      <c r="G128" s="244"/>
      <c r="H128" s="164" t="s">
        <v>344</v>
      </c>
      <c r="I128" s="164" t="s">
        <v>344</v>
      </c>
      <c r="J128" s="227" t="s">
        <v>344</v>
      </c>
      <c r="K128" s="232"/>
      <c r="L128" s="232"/>
    </row>
    <row r="129" spans="1:16" s="167" customFormat="1" ht="31.5" x14ac:dyDescent="0.25">
      <c r="A129" s="310" t="s">
        <v>388</v>
      </c>
      <c r="B129" s="257">
        <v>1000</v>
      </c>
      <c r="C129" s="257">
        <f>POWER!B6</f>
        <v>0</v>
      </c>
      <c r="D129" s="258">
        <f>POWER!B7</f>
        <v>0</v>
      </c>
      <c r="E129" s="257">
        <f>POWER!B8</f>
        <v>1000</v>
      </c>
      <c r="F129" s="257">
        <f t="shared" si="4"/>
        <v>0</v>
      </c>
      <c r="G129" s="259"/>
      <c r="H129" s="311" t="s">
        <v>344</v>
      </c>
      <c r="I129" s="311" t="s">
        <v>344</v>
      </c>
      <c r="J129" s="312" t="s">
        <v>344</v>
      </c>
      <c r="K129" s="262"/>
      <c r="L129" s="232"/>
    </row>
    <row r="130" spans="1:16" s="167" customFormat="1" x14ac:dyDescent="0.25">
      <c r="A130" s="224" t="s">
        <v>391</v>
      </c>
      <c r="B130" s="221">
        <v>0</v>
      </c>
      <c r="C130" s="221">
        <f>QR!B6</f>
        <v>0</v>
      </c>
      <c r="D130" s="222">
        <f>AMSA!B7</f>
        <v>0</v>
      </c>
      <c r="E130" s="221">
        <f>QR!B8</f>
        <v>0</v>
      </c>
      <c r="F130" s="221"/>
      <c r="G130" s="248"/>
      <c r="H130" s="270"/>
      <c r="I130" s="270"/>
      <c r="J130" s="270"/>
      <c r="K130" s="233" t="s">
        <v>687</v>
      </c>
      <c r="L130" s="232"/>
    </row>
    <row r="131" spans="1:16" s="145" customFormat="1" x14ac:dyDescent="0.25">
      <c r="A131" s="286" t="s">
        <v>270</v>
      </c>
      <c r="B131" s="281">
        <v>250</v>
      </c>
      <c r="C131" s="281">
        <f>RAS!B6</f>
        <v>0</v>
      </c>
      <c r="D131" s="282">
        <v>250</v>
      </c>
      <c r="E131" s="281">
        <f>RAS!B8</f>
        <v>0</v>
      </c>
      <c r="F131" s="281">
        <f t="shared" ref="F131:F140" si="5">B131+C131-D131-E131</f>
        <v>0</v>
      </c>
      <c r="G131" s="293" t="s">
        <v>271</v>
      </c>
      <c r="H131" s="285"/>
      <c r="I131" s="294" t="s">
        <v>344</v>
      </c>
      <c r="J131" s="285"/>
      <c r="K131" s="287"/>
      <c r="L131" s="230"/>
      <c r="M131" s="157"/>
      <c r="N131" s="157"/>
      <c r="O131" s="157"/>
      <c r="P131" s="157"/>
    </row>
    <row r="132" spans="1:16" s="145" customFormat="1" x14ac:dyDescent="0.25">
      <c r="A132" s="209" t="s">
        <v>415</v>
      </c>
      <c r="B132" s="137">
        <v>120</v>
      </c>
      <c r="C132" s="137">
        <f>RMSS!B6</f>
        <v>0</v>
      </c>
      <c r="D132" s="143">
        <f>RMSS!B7</f>
        <v>0</v>
      </c>
      <c r="E132" s="137">
        <f>RMSS!B8</f>
        <v>0</v>
      </c>
      <c r="F132" s="137">
        <f t="shared" si="5"/>
        <v>120</v>
      </c>
      <c r="G132" s="246"/>
      <c r="H132" s="144" t="s">
        <v>344</v>
      </c>
      <c r="I132" s="144" t="s">
        <v>344</v>
      </c>
      <c r="J132" s="226" t="s">
        <v>344</v>
      </c>
      <c r="K132" s="230"/>
      <c r="L132" s="230"/>
      <c r="M132" s="157"/>
      <c r="N132" s="157"/>
      <c r="O132" s="157"/>
      <c r="P132" s="157"/>
    </row>
    <row r="133" spans="1:16" s="145" customFormat="1" x14ac:dyDescent="0.25">
      <c r="A133" s="315" t="s">
        <v>414</v>
      </c>
      <c r="B133" s="257">
        <v>100</v>
      </c>
      <c r="C133" s="257">
        <f>RPOP!B6</f>
        <v>0</v>
      </c>
      <c r="D133" s="258">
        <f>RPOP!B7</f>
        <v>0</v>
      </c>
      <c r="E133" s="257">
        <f>RPOP!B8</f>
        <v>100</v>
      </c>
      <c r="F133" s="257">
        <f t="shared" si="5"/>
        <v>0</v>
      </c>
      <c r="G133" s="314"/>
      <c r="H133" s="260" t="s">
        <v>344</v>
      </c>
      <c r="I133" s="260" t="s">
        <v>344</v>
      </c>
      <c r="J133" s="261" t="s">
        <v>344</v>
      </c>
      <c r="K133" s="262"/>
      <c r="L133" s="230"/>
      <c r="M133" s="157"/>
      <c r="N133" s="157"/>
      <c r="O133" s="157"/>
      <c r="P133" s="157"/>
    </row>
    <row r="134" spans="1:16" s="145" customFormat="1" x14ac:dyDescent="0.25">
      <c r="A134" s="286" t="s">
        <v>333</v>
      </c>
      <c r="B134" s="281">
        <v>200</v>
      </c>
      <c r="C134" s="281">
        <f>RaiderSailing!B6</f>
        <v>0</v>
      </c>
      <c r="D134" s="282">
        <v>200</v>
      </c>
      <c r="E134" s="281">
        <f>RaiderSailing!B8</f>
        <v>0</v>
      </c>
      <c r="F134" s="281">
        <f t="shared" si="5"/>
        <v>0</v>
      </c>
      <c r="G134" s="290"/>
      <c r="H134" s="284" t="s">
        <v>344</v>
      </c>
      <c r="I134" s="284" t="s">
        <v>344</v>
      </c>
      <c r="J134" s="285"/>
      <c r="K134" s="287"/>
      <c r="L134" s="230"/>
      <c r="M134" s="157"/>
      <c r="N134" s="157"/>
      <c r="O134" s="157"/>
      <c r="P134" s="157"/>
    </row>
    <row r="135" spans="1:16" s="145" customFormat="1" x14ac:dyDescent="0.25">
      <c r="A135" s="292" t="s">
        <v>392</v>
      </c>
      <c r="B135" s="281">
        <v>200</v>
      </c>
      <c r="C135" s="281">
        <f>RNASA!B6</f>
        <v>0</v>
      </c>
      <c r="D135" s="282">
        <v>200</v>
      </c>
      <c r="E135" s="281">
        <f>RNASA!B8</f>
        <v>0</v>
      </c>
      <c r="F135" s="281">
        <f t="shared" si="5"/>
        <v>0</v>
      </c>
      <c r="G135" s="290"/>
      <c r="H135" s="285"/>
      <c r="I135" s="285"/>
      <c r="J135" s="285"/>
      <c r="K135" s="287"/>
      <c r="L135" s="230"/>
      <c r="M135" s="157"/>
      <c r="N135" s="157"/>
      <c r="O135" s="157"/>
      <c r="P135" s="157"/>
    </row>
    <row r="136" spans="1:16" s="145" customFormat="1" x14ac:dyDescent="0.25">
      <c r="A136" s="218" t="s">
        <v>301</v>
      </c>
      <c r="B136" s="162">
        <v>300</v>
      </c>
      <c r="C136" s="162">
        <f>RaidersDefend!B6</f>
        <v>0</v>
      </c>
      <c r="D136" s="163">
        <f>RaidersDefend!B7</f>
        <v>100</v>
      </c>
      <c r="E136" s="213">
        <f>RaidersDefend!B8</f>
        <v>150</v>
      </c>
      <c r="F136" s="162">
        <f t="shared" si="5"/>
        <v>50</v>
      </c>
      <c r="G136" s="244"/>
      <c r="H136" s="164" t="s">
        <v>344</v>
      </c>
      <c r="I136" s="164" t="s">
        <v>344</v>
      </c>
      <c r="J136" s="227" t="s">
        <v>344</v>
      </c>
      <c r="K136" s="232"/>
      <c r="L136" s="230"/>
      <c r="M136" s="157"/>
      <c r="N136" s="157"/>
      <c r="O136" s="157"/>
      <c r="P136" s="157"/>
    </row>
    <row r="137" spans="1:16" s="145" customFormat="1" x14ac:dyDescent="0.25">
      <c r="A137" s="286" t="s">
        <v>272</v>
      </c>
      <c r="B137" s="281">
        <v>900</v>
      </c>
      <c r="C137" s="281">
        <f>Raiderthon!B6</f>
        <v>0</v>
      </c>
      <c r="D137" s="282">
        <v>900</v>
      </c>
      <c r="E137" s="281">
        <f>Raiderthon!B8</f>
        <v>0</v>
      </c>
      <c r="F137" s="281">
        <f t="shared" si="5"/>
        <v>0</v>
      </c>
      <c r="G137" s="290" t="s">
        <v>273</v>
      </c>
      <c r="H137" s="291" t="s">
        <v>682</v>
      </c>
      <c r="I137" s="291" t="s">
        <v>682</v>
      </c>
      <c r="J137" s="291" t="s">
        <v>682</v>
      </c>
      <c r="K137" s="287" t="s">
        <v>518</v>
      </c>
      <c r="L137" s="230"/>
      <c r="M137" s="157"/>
      <c r="N137" s="157"/>
      <c r="O137" s="157"/>
      <c r="P137" s="157"/>
    </row>
    <row r="138" spans="1:16" s="145" customFormat="1" x14ac:dyDescent="0.25">
      <c r="A138" s="161" t="s">
        <v>44</v>
      </c>
      <c r="B138" s="162">
        <v>3000</v>
      </c>
      <c r="C138" s="162">
        <f>RanchHorse!B6</f>
        <v>0</v>
      </c>
      <c r="D138" s="163">
        <f>RanchHorse!B7</f>
        <v>0</v>
      </c>
      <c r="E138" s="162">
        <f>RanchHorse!B8</f>
        <v>0</v>
      </c>
      <c r="F138" s="162">
        <f t="shared" si="5"/>
        <v>3000</v>
      </c>
      <c r="G138" s="244" t="s">
        <v>174</v>
      </c>
      <c r="H138" s="164" t="s">
        <v>344</v>
      </c>
      <c r="I138" s="164" t="s">
        <v>344</v>
      </c>
      <c r="J138" s="227" t="s">
        <v>344</v>
      </c>
      <c r="K138" s="232"/>
      <c r="L138" s="230"/>
      <c r="M138" s="157"/>
      <c r="N138" s="157"/>
      <c r="O138" s="157"/>
      <c r="P138" s="157"/>
    </row>
    <row r="139" spans="1:16" s="145" customFormat="1" x14ac:dyDescent="0.25">
      <c r="A139" s="142" t="s">
        <v>274</v>
      </c>
      <c r="B139" s="137">
        <v>300</v>
      </c>
      <c r="C139" s="137">
        <f>RISA!B6</f>
        <v>0</v>
      </c>
      <c r="D139" s="143">
        <f>RISA!B7</f>
        <v>0</v>
      </c>
      <c r="E139" s="137">
        <f>RISA!B8</f>
        <v>0</v>
      </c>
      <c r="F139" s="137">
        <f t="shared" si="5"/>
        <v>300</v>
      </c>
      <c r="G139" s="242"/>
      <c r="H139" s="144" t="s">
        <v>344</v>
      </c>
      <c r="I139" s="144" t="s">
        <v>344</v>
      </c>
      <c r="J139" s="226" t="s">
        <v>344</v>
      </c>
      <c r="K139" s="230"/>
      <c r="L139" s="230"/>
      <c r="M139" s="157"/>
      <c r="N139" s="157"/>
      <c r="O139" s="157"/>
      <c r="P139" s="157"/>
    </row>
    <row r="140" spans="1:16" s="145" customFormat="1" x14ac:dyDescent="0.25">
      <c r="A140" s="218" t="s">
        <v>302</v>
      </c>
      <c r="B140" s="137">
        <v>260</v>
      </c>
      <c r="C140" s="137">
        <f>RHIM!B6</f>
        <v>0</v>
      </c>
      <c r="D140" s="143">
        <f>RHIM!B7</f>
        <v>0</v>
      </c>
      <c r="E140" s="137">
        <f>RHIM!B8</f>
        <v>260</v>
      </c>
      <c r="F140" s="137">
        <f t="shared" si="5"/>
        <v>0</v>
      </c>
      <c r="G140" s="242"/>
      <c r="H140" s="144" t="s">
        <v>344</v>
      </c>
      <c r="I140" s="144" t="s">
        <v>344</v>
      </c>
      <c r="J140" s="226" t="s">
        <v>344</v>
      </c>
      <c r="K140" s="230"/>
      <c r="L140" s="230"/>
      <c r="M140" s="157"/>
      <c r="N140" s="157"/>
      <c r="O140" s="157"/>
      <c r="P140" s="157"/>
    </row>
    <row r="141" spans="1:16" s="89" customFormat="1" x14ac:dyDescent="0.25">
      <c r="A141" s="161" t="s">
        <v>45</v>
      </c>
      <c r="B141" s="162">
        <v>400</v>
      </c>
      <c r="C141" s="162">
        <f>SFDT!B6</f>
        <v>0</v>
      </c>
      <c r="D141" s="163">
        <f>SFDT!B7</f>
        <v>0</v>
      </c>
      <c r="E141" s="213">
        <f>SFDT!B8</f>
        <v>0</v>
      </c>
      <c r="F141" s="162">
        <f t="shared" ref="F141:F153" si="6">B141+C141-D141-E141</f>
        <v>400</v>
      </c>
      <c r="G141" s="244" t="s">
        <v>142</v>
      </c>
      <c r="H141" s="164" t="s">
        <v>344</v>
      </c>
      <c r="I141" s="164" t="s">
        <v>344</v>
      </c>
      <c r="J141" s="227" t="s">
        <v>344</v>
      </c>
      <c r="K141" s="230"/>
      <c r="L141" s="230"/>
      <c r="M141" s="157"/>
      <c r="N141" s="157"/>
      <c r="O141" s="157"/>
      <c r="P141" s="157"/>
    </row>
    <row r="142" spans="1:16" s="145" customFormat="1" x14ac:dyDescent="0.25">
      <c r="A142" s="142" t="s">
        <v>46</v>
      </c>
      <c r="B142" s="137">
        <v>4000</v>
      </c>
      <c r="C142" s="137">
        <f>SDP!B6</f>
        <v>0</v>
      </c>
      <c r="D142" s="143">
        <f>SDP!B7</f>
        <v>0</v>
      </c>
      <c r="E142" s="214">
        <f>SDP!B8</f>
        <v>649.72</v>
      </c>
      <c r="F142" s="137">
        <f t="shared" si="6"/>
        <v>3350.2799999999997</v>
      </c>
      <c r="G142" s="242" t="s">
        <v>143</v>
      </c>
      <c r="H142" s="144" t="s">
        <v>344</v>
      </c>
      <c r="I142" s="144" t="s">
        <v>344</v>
      </c>
      <c r="J142" s="226" t="s">
        <v>344</v>
      </c>
      <c r="K142" s="230"/>
      <c r="L142" s="230"/>
      <c r="M142" s="157"/>
      <c r="N142" s="157"/>
      <c r="O142" s="157"/>
      <c r="P142" s="157"/>
    </row>
    <row r="143" spans="1:16" s="145" customFormat="1" x14ac:dyDescent="0.25">
      <c r="A143" s="220" t="s">
        <v>93</v>
      </c>
      <c r="B143" s="221">
        <v>0</v>
      </c>
      <c r="C143" s="221">
        <f>SIE!B6</f>
        <v>0</v>
      </c>
      <c r="D143" s="222">
        <f>SIE!B7</f>
        <v>0</v>
      </c>
      <c r="E143" s="221">
        <f>SIE!B8</f>
        <v>0</v>
      </c>
      <c r="F143" s="221">
        <f t="shared" si="6"/>
        <v>0</v>
      </c>
      <c r="G143" s="243" t="s">
        <v>175</v>
      </c>
      <c r="H143" s="267"/>
      <c r="I143" s="267"/>
      <c r="J143" s="267"/>
      <c r="K143" s="233" t="s">
        <v>463</v>
      </c>
      <c r="L143" s="230"/>
      <c r="M143" s="157"/>
      <c r="N143" s="157"/>
      <c r="O143" s="157"/>
      <c r="P143" s="157"/>
    </row>
    <row r="144" spans="1:16" s="145" customFormat="1" x14ac:dyDescent="0.25">
      <c r="A144" s="280" t="s">
        <v>393</v>
      </c>
      <c r="B144" s="281">
        <v>300</v>
      </c>
      <c r="C144" s="281">
        <f>SILVERWINGS!B6</f>
        <v>0</v>
      </c>
      <c r="D144" s="282">
        <v>300</v>
      </c>
      <c r="E144" s="281">
        <f>SILVERWINGS!B8</f>
        <v>0</v>
      </c>
      <c r="F144" s="281">
        <f t="shared" si="6"/>
        <v>0</v>
      </c>
      <c r="G144" s="283"/>
      <c r="H144" s="284" t="s">
        <v>344</v>
      </c>
      <c r="I144" s="284" t="s">
        <v>344</v>
      </c>
      <c r="J144" s="285"/>
      <c r="K144" s="287"/>
      <c r="L144" s="230"/>
      <c r="M144" s="157"/>
      <c r="N144" s="157"/>
      <c r="O144" s="157"/>
      <c r="P144" s="157"/>
    </row>
    <row r="145" spans="1:16" s="145" customFormat="1" x14ac:dyDescent="0.25">
      <c r="A145" s="142" t="s">
        <v>94</v>
      </c>
      <c r="B145" s="137">
        <v>2000</v>
      </c>
      <c r="C145" s="137">
        <f>SkyRaiders!B6</f>
        <v>0</v>
      </c>
      <c r="D145" s="143">
        <f>SkyRaiders!B7</f>
        <v>0</v>
      </c>
      <c r="E145" s="214">
        <f>SkyRaiders!B8</f>
        <v>0</v>
      </c>
      <c r="F145" s="137">
        <f t="shared" si="6"/>
        <v>2000</v>
      </c>
      <c r="G145" s="242" t="s">
        <v>144</v>
      </c>
      <c r="H145" s="144" t="s">
        <v>344</v>
      </c>
      <c r="I145" s="144" t="s">
        <v>344</v>
      </c>
      <c r="J145" s="226" t="s">
        <v>344</v>
      </c>
      <c r="K145" s="230"/>
      <c r="L145" s="230"/>
      <c r="M145" s="157"/>
      <c r="N145" s="157"/>
      <c r="O145" s="157"/>
      <c r="P145" s="157"/>
    </row>
    <row r="146" spans="1:16" s="145" customFormat="1" ht="47.25" x14ac:dyDescent="0.25">
      <c r="A146" s="142" t="s">
        <v>234</v>
      </c>
      <c r="B146" s="137">
        <v>150</v>
      </c>
      <c r="C146" s="137">
        <f>TechHRMS!B6</f>
        <v>0</v>
      </c>
      <c r="D146" s="143">
        <f>TechHRMS!B7</f>
        <v>0</v>
      </c>
      <c r="E146" s="137">
        <f>TechHRMS!B8</f>
        <v>0</v>
      </c>
      <c r="F146" s="137">
        <f t="shared" si="6"/>
        <v>150</v>
      </c>
      <c r="G146" s="242" t="s">
        <v>196</v>
      </c>
      <c r="H146" s="144" t="s">
        <v>344</v>
      </c>
      <c r="I146" s="144" t="s">
        <v>344</v>
      </c>
      <c r="J146" s="226" t="s">
        <v>344</v>
      </c>
      <c r="K146" s="230"/>
      <c r="L146" s="230"/>
      <c r="M146" s="157"/>
      <c r="N146" s="157"/>
      <c r="O146" s="157"/>
      <c r="P146" s="157"/>
    </row>
    <row r="147" spans="1:16" s="145" customFormat="1" ht="31.5" x14ac:dyDescent="0.25">
      <c r="A147" s="142" t="s">
        <v>47</v>
      </c>
      <c r="B147" s="137">
        <v>1000</v>
      </c>
      <c r="C147" s="137">
        <f>SACNAS!B6</f>
        <v>0</v>
      </c>
      <c r="D147" s="143">
        <f>SACNAS!B7</f>
        <v>0</v>
      </c>
      <c r="E147" s="137">
        <f>SACNAS!B8</f>
        <v>0</v>
      </c>
      <c r="F147" s="137">
        <f t="shared" si="6"/>
        <v>1000</v>
      </c>
      <c r="G147" s="242" t="s">
        <v>176</v>
      </c>
      <c r="H147" s="144" t="s">
        <v>344</v>
      </c>
      <c r="I147" s="144" t="s">
        <v>344</v>
      </c>
      <c r="J147" s="226" t="s">
        <v>344</v>
      </c>
      <c r="K147" s="230"/>
      <c r="L147" s="230"/>
      <c r="M147" s="157"/>
      <c r="N147" s="157"/>
      <c r="O147" s="157"/>
      <c r="P147" s="157"/>
    </row>
    <row r="148" spans="1:16" s="89" customFormat="1" x14ac:dyDescent="0.25">
      <c r="A148" s="161" t="s">
        <v>95</v>
      </c>
      <c r="B148" s="162">
        <v>120</v>
      </c>
      <c r="C148" s="162">
        <f>SEP!B6</f>
        <v>0</v>
      </c>
      <c r="D148" s="163">
        <v>0</v>
      </c>
      <c r="E148" s="162">
        <f>SEP!B8</f>
        <v>0</v>
      </c>
      <c r="F148" s="162">
        <f t="shared" si="6"/>
        <v>120</v>
      </c>
      <c r="G148" s="244" t="s">
        <v>177</v>
      </c>
      <c r="H148" s="164" t="s">
        <v>344</v>
      </c>
      <c r="I148" s="164" t="s">
        <v>344</v>
      </c>
      <c r="J148" s="227" t="s">
        <v>344</v>
      </c>
      <c r="K148" s="232"/>
      <c r="L148" s="230"/>
      <c r="M148" s="157"/>
      <c r="N148" s="157"/>
      <c r="O148" s="157"/>
      <c r="P148" s="157"/>
    </row>
    <row r="149" spans="1:16" s="145" customFormat="1" x14ac:dyDescent="0.25">
      <c r="A149" s="142" t="s">
        <v>48</v>
      </c>
      <c r="B149" s="137">
        <v>2000</v>
      </c>
      <c r="C149" s="137">
        <f>SHPE!B6</f>
        <v>0</v>
      </c>
      <c r="D149" s="143">
        <f>SHPE!B7</f>
        <v>0</v>
      </c>
      <c r="E149" s="137">
        <f>SHPE!B8</f>
        <v>1990.4299999999998</v>
      </c>
      <c r="F149" s="137">
        <f t="shared" si="6"/>
        <v>9.5700000000001637</v>
      </c>
      <c r="G149" s="242" t="s">
        <v>145</v>
      </c>
      <c r="H149" s="144" t="s">
        <v>344</v>
      </c>
      <c r="I149" s="144" t="s">
        <v>344</v>
      </c>
      <c r="J149" s="226" t="s">
        <v>344</v>
      </c>
      <c r="K149" s="230"/>
      <c r="L149" s="230"/>
      <c r="M149" s="157"/>
      <c r="N149" s="157"/>
      <c r="O149" s="157"/>
      <c r="P149" s="157"/>
    </row>
    <row r="150" spans="1:16" s="91" customFormat="1" x14ac:dyDescent="0.25">
      <c r="A150" s="161" t="s">
        <v>49</v>
      </c>
      <c r="B150" s="162">
        <v>15000</v>
      </c>
      <c r="C150" s="213">
        <f>SPE!B6</f>
        <v>0</v>
      </c>
      <c r="D150" s="163">
        <f>SPE!B7</f>
        <v>0</v>
      </c>
      <c r="E150" s="213">
        <f>SPE!B8</f>
        <v>650</v>
      </c>
      <c r="F150" s="162">
        <f t="shared" si="6"/>
        <v>14350</v>
      </c>
      <c r="G150" s="244" t="s">
        <v>194</v>
      </c>
      <c r="H150" s="164" t="s">
        <v>344</v>
      </c>
      <c r="I150" s="164" t="s">
        <v>344</v>
      </c>
      <c r="J150" s="227" t="s">
        <v>344</v>
      </c>
      <c r="K150" s="230"/>
      <c r="L150" s="230"/>
      <c r="M150" s="157"/>
      <c r="N150" s="157"/>
      <c r="O150" s="157"/>
      <c r="P150" s="157"/>
    </row>
    <row r="151" spans="1:16" s="145" customFormat="1" x14ac:dyDescent="0.25">
      <c r="A151" s="142" t="s">
        <v>226</v>
      </c>
      <c r="B151" s="137">
        <v>4000</v>
      </c>
      <c r="C151" s="137">
        <f>SPWLA!B6</f>
        <v>0</v>
      </c>
      <c r="D151" s="143">
        <f>SPWLA!B7</f>
        <v>0</v>
      </c>
      <c r="E151" s="214">
        <f>SPWLA!B8</f>
        <v>407.5</v>
      </c>
      <c r="F151" s="137">
        <f t="shared" si="6"/>
        <v>3592.5</v>
      </c>
      <c r="G151" s="246" t="s">
        <v>239</v>
      </c>
      <c r="H151" s="144" t="s">
        <v>344</v>
      </c>
      <c r="I151" s="144" t="s">
        <v>344</v>
      </c>
      <c r="J151" s="226" t="s">
        <v>344</v>
      </c>
      <c r="K151" s="230"/>
      <c r="L151" s="230"/>
      <c r="M151" s="157"/>
      <c r="N151" s="157"/>
      <c r="O151" s="157"/>
      <c r="P151" s="157"/>
    </row>
    <row r="152" spans="1:16" s="167" customFormat="1" x14ac:dyDescent="0.25">
      <c r="A152" s="161" t="s">
        <v>334</v>
      </c>
      <c r="B152" s="162">
        <v>500</v>
      </c>
      <c r="C152" s="162">
        <f>Plastics!B6</f>
        <v>0</v>
      </c>
      <c r="D152" s="163">
        <f>Plastics!B7</f>
        <v>0</v>
      </c>
      <c r="E152" s="213">
        <f>Plastics!B8</f>
        <v>0</v>
      </c>
      <c r="F152" s="162">
        <f t="shared" si="6"/>
        <v>500</v>
      </c>
      <c r="G152" s="244"/>
      <c r="H152" s="164" t="s">
        <v>344</v>
      </c>
      <c r="I152" s="164" t="s">
        <v>344</v>
      </c>
      <c r="J152" s="227" t="s">
        <v>344</v>
      </c>
      <c r="K152" s="232"/>
      <c r="L152" s="232"/>
    </row>
    <row r="153" spans="1:16" s="145" customFormat="1" x14ac:dyDescent="0.25">
      <c r="A153" s="142" t="s">
        <v>50</v>
      </c>
      <c r="B153" s="137">
        <v>7500</v>
      </c>
      <c r="C153" s="137">
        <f>SWE!B6</f>
        <v>0</v>
      </c>
      <c r="D153" s="143">
        <f>SWE!B7</f>
        <v>0</v>
      </c>
      <c r="E153" s="214">
        <f>SWE!B8</f>
        <v>107.1</v>
      </c>
      <c r="F153" s="137">
        <f t="shared" si="6"/>
        <v>7392.9</v>
      </c>
      <c r="G153" s="242" t="s">
        <v>146</v>
      </c>
      <c r="H153" s="144" t="s">
        <v>344</v>
      </c>
      <c r="I153" s="144" t="s">
        <v>344</v>
      </c>
      <c r="J153" s="226" t="s">
        <v>344</v>
      </c>
      <c r="K153" s="230"/>
      <c r="L153" s="230"/>
      <c r="M153" s="157"/>
      <c r="N153" s="157"/>
      <c r="O153" s="157"/>
      <c r="P153" s="157"/>
    </row>
    <row r="154" spans="1:16" s="145" customFormat="1" x14ac:dyDescent="0.25">
      <c r="A154" s="209" t="s">
        <v>561</v>
      </c>
      <c r="B154" s="137">
        <v>500</v>
      </c>
      <c r="C154" s="137">
        <v>0</v>
      </c>
      <c r="D154" s="143">
        <v>0</v>
      </c>
      <c r="E154" s="214">
        <f>SPANISH!B8</f>
        <v>0</v>
      </c>
      <c r="F154" s="137">
        <f>B154+C154-D154-E154</f>
        <v>500</v>
      </c>
      <c r="G154" s="242"/>
      <c r="H154" s="144" t="s">
        <v>344</v>
      </c>
      <c r="I154" s="144" t="s">
        <v>344</v>
      </c>
      <c r="J154" s="226" t="s">
        <v>344</v>
      </c>
      <c r="K154" s="230"/>
      <c r="L154" s="230"/>
      <c r="M154" s="157"/>
      <c r="N154" s="157"/>
      <c r="O154" s="157"/>
      <c r="P154" s="157"/>
    </row>
    <row r="155" spans="1:16" s="145" customFormat="1" x14ac:dyDescent="0.25">
      <c r="A155" s="142" t="s">
        <v>51</v>
      </c>
      <c r="B155" s="137">
        <v>6000</v>
      </c>
      <c r="C155" s="137">
        <f>SLSA!B6</f>
        <v>0</v>
      </c>
      <c r="D155" s="143">
        <f>SLSA!B7</f>
        <v>0</v>
      </c>
      <c r="E155" s="137">
        <f>SLSA!B8</f>
        <v>3973.1099999999997</v>
      </c>
      <c r="F155" s="137">
        <f t="shared" ref="F155:F192" si="7">B155+C155-D155-E155</f>
        <v>2026.8900000000003</v>
      </c>
      <c r="G155" s="242" t="s">
        <v>106</v>
      </c>
      <c r="H155" s="144" t="s">
        <v>344</v>
      </c>
      <c r="I155" s="144" t="s">
        <v>344</v>
      </c>
      <c r="J155" s="226" t="s">
        <v>344</v>
      </c>
      <c r="K155" s="230"/>
      <c r="L155" s="230"/>
      <c r="M155" s="157"/>
      <c r="N155" s="157"/>
      <c r="O155" s="157"/>
      <c r="P155" s="157"/>
    </row>
    <row r="156" spans="1:16" s="167" customFormat="1" x14ac:dyDescent="0.25">
      <c r="A156" s="237" t="s">
        <v>517</v>
      </c>
      <c r="B156" s="162">
        <v>800</v>
      </c>
      <c r="C156" s="162">
        <f>SDA!B6</f>
        <v>0</v>
      </c>
      <c r="D156" s="163">
        <f>SDA!B7</f>
        <v>266.66666666666663</v>
      </c>
      <c r="E156" s="162">
        <f>SDA!B8</f>
        <v>0</v>
      </c>
      <c r="F156" s="162">
        <f t="shared" si="7"/>
        <v>533.33333333333337</v>
      </c>
      <c r="G156" s="244" t="s">
        <v>237</v>
      </c>
      <c r="H156" s="164" t="s">
        <v>344</v>
      </c>
      <c r="I156" s="164" t="s">
        <v>344</v>
      </c>
      <c r="J156" s="227" t="s">
        <v>344</v>
      </c>
      <c r="K156" s="232"/>
      <c r="L156" s="232"/>
    </row>
    <row r="157" spans="1:16" s="145" customFormat="1" x14ac:dyDescent="0.25">
      <c r="A157" s="142" t="s">
        <v>52</v>
      </c>
      <c r="B157" s="137">
        <v>11000</v>
      </c>
      <c r="C157" s="137">
        <f>AgCouncil!B6</f>
        <v>1250</v>
      </c>
      <c r="D157" s="143">
        <f>AgCouncil!B7</f>
        <v>0</v>
      </c>
      <c r="E157" s="137">
        <f>AgCouncil!B8</f>
        <v>12250</v>
      </c>
      <c r="F157" s="137">
        <f t="shared" si="7"/>
        <v>0</v>
      </c>
      <c r="G157" s="242" t="s">
        <v>147</v>
      </c>
      <c r="H157" s="144" t="s">
        <v>344</v>
      </c>
      <c r="I157" s="144" t="s">
        <v>457</v>
      </c>
      <c r="J157" s="226" t="s">
        <v>344</v>
      </c>
      <c r="K157" s="230"/>
      <c r="L157" s="230"/>
      <c r="M157" s="157"/>
      <c r="N157" s="157"/>
      <c r="O157" s="157"/>
      <c r="P157" s="157"/>
    </row>
    <row r="158" spans="1:16" s="167" customFormat="1" ht="31.5" x14ac:dyDescent="0.25">
      <c r="A158" s="256" t="s">
        <v>304</v>
      </c>
      <c r="B158" s="257">
        <v>200</v>
      </c>
      <c r="C158" s="257">
        <f>SASLA!B6</f>
        <v>0</v>
      </c>
      <c r="D158" s="258">
        <f>SASLA!B7</f>
        <v>0</v>
      </c>
      <c r="E158" s="313">
        <f>SASLA!B8</f>
        <v>200</v>
      </c>
      <c r="F158" s="257">
        <f t="shared" si="7"/>
        <v>0</v>
      </c>
      <c r="G158" s="259" t="s">
        <v>345</v>
      </c>
      <c r="H158" s="260" t="s">
        <v>344</v>
      </c>
      <c r="I158" s="260" t="s">
        <v>344</v>
      </c>
      <c r="J158" s="261" t="s">
        <v>344</v>
      </c>
      <c r="K158" s="262"/>
      <c r="L158" s="232"/>
    </row>
    <row r="159" spans="1:16" s="167" customFormat="1" x14ac:dyDescent="0.25">
      <c r="A159" s="208" t="s">
        <v>394</v>
      </c>
      <c r="B159" s="162">
        <v>240</v>
      </c>
      <c r="C159" s="162">
        <f>SAFE!B6</f>
        <v>0</v>
      </c>
      <c r="D159" s="163">
        <f>SDA!C10</f>
        <v>0</v>
      </c>
      <c r="E159" s="162">
        <f>SAFE!B8</f>
        <v>0</v>
      </c>
      <c r="F159" s="162">
        <f t="shared" si="7"/>
        <v>240</v>
      </c>
      <c r="G159" s="244"/>
      <c r="H159" s="164" t="s">
        <v>344</v>
      </c>
      <c r="I159" s="164" t="s">
        <v>344</v>
      </c>
      <c r="J159" s="227" t="s">
        <v>344</v>
      </c>
      <c r="K159" s="232"/>
      <c r="L159" s="232"/>
    </row>
    <row r="160" spans="1:16" s="167" customFormat="1" x14ac:dyDescent="0.25">
      <c r="A160" s="220" t="s">
        <v>275</v>
      </c>
      <c r="B160" s="221">
        <v>0</v>
      </c>
      <c r="C160" s="221">
        <f>StudentMobile!B6</f>
        <v>0</v>
      </c>
      <c r="D160" s="222">
        <f>B160/3</f>
        <v>0</v>
      </c>
      <c r="E160" s="221">
        <f>StudentMobile!B8</f>
        <v>0</v>
      </c>
      <c r="F160" s="221">
        <f t="shared" si="7"/>
        <v>0</v>
      </c>
      <c r="G160" s="243"/>
      <c r="H160" s="223" t="s">
        <v>344</v>
      </c>
      <c r="I160" s="267"/>
      <c r="J160" s="267"/>
      <c r="K160" s="233" t="s">
        <v>463</v>
      </c>
      <c r="L160" s="232"/>
    </row>
    <row r="161" spans="1:16" s="145" customFormat="1" x14ac:dyDescent="0.25">
      <c r="A161" s="220" t="s">
        <v>336</v>
      </c>
      <c r="B161" s="221">
        <v>0</v>
      </c>
      <c r="C161" s="221">
        <f>StudyAbroad!B6</f>
        <v>0</v>
      </c>
      <c r="D161" s="222">
        <f>StudyAbroad!B7</f>
        <v>0</v>
      </c>
      <c r="E161" s="221">
        <f>StudyAbroad!B8</f>
        <v>0</v>
      </c>
      <c r="F161" s="221">
        <f t="shared" si="7"/>
        <v>0</v>
      </c>
      <c r="G161" s="243"/>
      <c r="H161" s="267"/>
      <c r="I161" s="223" t="s">
        <v>344</v>
      </c>
      <c r="J161" s="267"/>
      <c r="K161" s="233" t="s">
        <v>464</v>
      </c>
      <c r="L161" s="230"/>
      <c r="M161" s="157"/>
      <c r="N161" s="157"/>
      <c r="O161" s="157"/>
      <c r="P161" s="157"/>
    </row>
    <row r="162" spans="1:16" s="145" customFormat="1" x14ac:dyDescent="0.25">
      <c r="A162" s="286" t="s">
        <v>54</v>
      </c>
      <c r="B162" s="281">
        <v>400</v>
      </c>
      <c r="C162" s="281">
        <f>TBS!B6</f>
        <v>0</v>
      </c>
      <c r="D162" s="282">
        <v>400</v>
      </c>
      <c r="E162" s="281">
        <f>TBS!B8</f>
        <v>0</v>
      </c>
      <c r="F162" s="281">
        <f t="shared" si="7"/>
        <v>0</v>
      </c>
      <c r="G162" s="283" t="s">
        <v>149</v>
      </c>
      <c r="H162" s="284" t="s">
        <v>344</v>
      </c>
      <c r="I162" s="285"/>
      <c r="J162" s="285"/>
      <c r="K162" s="287"/>
      <c r="L162" s="230"/>
      <c r="M162" s="157"/>
      <c r="N162" s="157"/>
      <c r="O162" s="157"/>
      <c r="P162" s="157"/>
    </row>
    <row r="163" spans="1:16" s="167" customFormat="1" x14ac:dyDescent="0.25">
      <c r="A163" s="220" t="s">
        <v>337</v>
      </c>
      <c r="B163" s="221">
        <v>0</v>
      </c>
      <c r="C163" s="221">
        <f>TAF!B6</f>
        <v>0</v>
      </c>
      <c r="D163" s="222">
        <f>B163/3</f>
        <v>0</v>
      </c>
      <c r="E163" s="221">
        <f>TAF!B8</f>
        <v>0</v>
      </c>
      <c r="F163" s="221">
        <f t="shared" si="7"/>
        <v>0</v>
      </c>
      <c r="G163" s="243"/>
      <c r="H163" s="267"/>
      <c r="I163" s="267"/>
      <c r="J163" s="267"/>
      <c r="K163" s="233" t="s">
        <v>463</v>
      </c>
      <c r="L163" s="232"/>
    </row>
    <row r="164" spans="1:16" s="145" customFormat="1" x14ac:dyDescent="0.25">
      <c r="A164" s="256" t="s">
        <v>55</v>
      </c>
      <c r="B164" s="257">
        <v>650</v>
      </c>
      <c r="C164" s="257">
        <f>TAHS!B6</f>
        <v>0</v>
      </c>
      <c r="D164" s="258">
        <f>TAHS!B7</f>
        <v>0</v>
      </c>
      <c r="E164" s="257">
        <f>TAHS!B8</f>
        <v>650</v>
      </c>
      <c r="F164" s="257">
        <f t="shared" si="7"/>
        <v>0</v>
      </c>
      <c r="G164" s="259" t="s">
        <v>124</v>
      </c>
      <c r="H164" s="260" t="s">
        <v>344</v>
      </c>
      <c r="I164" s="260" t="s">
        <v>344</v>
      </c>
      <c r="J164" s="261" t="s">
        <v>344</v>
      </c>
      <c r="K164" s="262"/>
      <c r="L164" s="230"/>
      <c r="M164" s="157"/>
      <c r="N164" s="157"/>
      <c r="O164" s="157"/>
      <c r="P164" s="157"/>
    </row>
    <row r="165" spans="1:16" s="145" customFormat="1" x14ac:dyDescent="0.25">
      <c r="A165" s="161" t="s">
        <v>207</v>
      </c>
      <c r="B165" s="162">
        <v>250</v>
      </c>
      <c r="C165" s="162">
        <f>TBHC!B6</f>
        <v>0</v>
      </c>
      <c r="D165" s="163">
        <f>TBHC!B7</f>
        <v>0</v>
      </c>
      <c r="E165" s="162">
        <f>TBHC!B8</f>
        <v>0</v>
      </c>
      <c r="F165" s="162">
        <f t="shared" si="7"/>
        <v>250</v>
      </c>
      <c r="G165" s="244" t="s">
        <v>217</v>
      </c>
      <c r="H165" s="164" t="s">
        <v>344</v>
      </c>
      <c r="I165" s="164" t="s">
        <v>344</v>
      </c>
      <c r="J165" s="227" t="s">
        <v>344</v>
      </c>
      <c r="K165" s="232"/>
      <c r="L165" s="230"/>
      <c r="M165" s="157"/>
      <c r="N165" s="157"/>
      <c r="O165" s="157"/>
      <c r="P165" s="157"/>
    </row>
    <row r="166" spans="1:16" s="145" customFormat="1" x14ac:dyDescent="0.25">
      <c r="A166" s="209" t="s">
        <v>395</v>
      </c>
      <c r="B166" s="137">
        <v>300</v>
      </c>
      <c r="C166" s="137">
        <f>TBV!B6</f>
        <v>0</v>
      </c>
      <c r="D166" s="163">
        <f>SDA!C18</f>
        <v>0</v>
      </c>
      <c r="E166" s="137">
        <f>TBV!B8</f>
        <v>0</v>
      </c>
      <c r="F166" s="137">
        <f t="shared" si="7"/>
        <v>300</v>
      </c>
      <c r="G166" s="242"/>
      <c r="H166" s="144" t="s">
        <v>344</v>
      </c>
      <c r="I166" s="144" t="s">
        <v>344</v>
      </c>
      <c r="J166" s="226" t="s">
        <v>344</v>
      </c>
      <c r="K166" s="230"/>
      <c r="L166" s="230"/>
      <c r="M166" s="157"/>
      <c r="N166" s="157"/>
      <c r="O166" s="157"/>
      <c r="P166" s="157"/>
    </row>
    <row r="167" spans="1:16" s="145" customFormat="1" x14ac:dyDescent="0.25">
      <c r="A167" s="220" t="s">
        <v>84</v>
      </c>
      <c r="B167" s="221">
        <v>0</v>
      </c>
      <c r="C167" s="221">
        <f>TechClassic!B6</f>
        <v>0</v>
      </c>
      <c r="D167" s="222">
        <f>TechClassic!B7</f>
        <v>0</v>
      </c>
      <c r="E167" s="221">
        <f>TechClassic!B8</f>
        <v>0</v>
      </c>
      <c r="F167" s="221">
        <f t="shared" si="7"/>
        <v>0</v>
      </c>
      <c r="G167" s="263" t="s">
        <v>252</v>
      </c>
      <c r="H167" s="267"/>
      <c r="I167" s="267"/>
      <c r="J167" s="267"/>
      <c r="K167" s="233" t="s">
        <v>463</v>
      </c>
      <c r="L167" s="230"/>
      <c r="M167" s="157"/>
      <c r="N167" s="157"/>
      <c r="O167" s="157"/>
      <c r="P167" s="157"/>
    </row>
    <row r="168" spans="1:16" s="145" customFormat="1" ht="15.75" customHeight="1" x14ac:dyDescent="0.25">
      <c r="A168" s="142" t="s">
        <v>56</v>
      </c>
      <c r="B168" s="137">
        <v>4600</v>
      </c>
      <c r="C168" s="137">
        <f>TCFR!B6</f>
        <v>0</v>
      </c>
      <c r="D168" s="143">
        <f>TCFR!B7</f>
        <v>0</v>
      </c>
      <c r="E168" s="137">
        <f>TCFR!B8</f>
        <v>2633.16</v>
      </c>
      <c r="F168" s="137">
        <f t="shared" si="7"/>
        <v>1966.8400000000001</v>
      </c>
      <c r="G168" s="242" t="s">
        <v>150</v>
      </c>
      <c r="H168" s="144" t="s">
        <v>344</v>
      </c>
      <c r="I168" s="144" t="s">
        <v>344</v>
      </c>
      <c r="J168" s="226" t="s">
        <v>344</v>
      </c>
      <c r="K168" s="230"/>
      <c r="L168" s="230"/>
      <c r="M168" s="157"/>
      <c r="N168" s="157"/>
      <c r="O168" s="157"/>
      <c r="P168" s="157"/>
    </row>
    <row r="169" spans="1:16" s="167" customFormat="1" x14ac:dyDescent="0.25">
      <c r="A169" s="220" t="s">
        <v>218</v>
      </c>
      <c r="B169" s="221">
        <v>0</v>
      </c>
      <c r="C169" s="221">
        <f>TechDucks!B6</f>
        <v>0</v>
      </c>
      <c r="D169" s="222">
        <f>B169/3</f>
        <v>0</v>
      </c>
      <c r="E169" s="221">
        <f>TechDucks!B8</f>
        <v>0</v>
      </c>
      <c r="F169" s="221">
        <f t="shared" si="7"/>
        <v>0</v>
      </c>
      <c r="G169" s="243" t="s">
        <v>236</v>
      </c>
      <c r="H169" s="267"/>
      <c r="I169" s="223" t="s">
        <v>344</v>
      </c>
      <c r="J169" s="267"/>
      <c r="K169" s="233" t="s">
        <v>463</v>
      </c>
      <c r="L169" s="232"/>
    </row>
    <row r="170" spans="1:16" s="145" customFormat="1" x14ac:dyDescent="0.25">
      <c r="A170" s="142" t="s">
        <v>57</v>
      </c>
      <c r="B170" s="137">
        <v>12500</v>
      </c>
      <c r="C170" s="137">
        <f>TET!B8</f>
        <v>0</v>
      </c>
      <c r="D170" s="143">
        <f>TET!B9</f>
        <v>0</v>
      </c>
      <c r="E170" s="137">
        <f>TET!B10</f>
        <v>3734</v>
      </c>
      <c r="F170" s="137">
        <f t="shared" si="7"/>
        <v>8766</v>
      </c>
      <c r="G170" s="242" t="s">
        <v>151</v>
      </c>
      <c r="H170" s="144" t="s">
        <v>344</v>
      </c>
      <c r="I170" s="144" t="s">
        <v>344</v>
      </c>
      <c r="J170" s="226" t="s">
        <v>344</v>
      </c>
      <c r="K170" s="230"/>
      <c r="L170" s="230"/>
      <c r="M170" s="157"/>
      <c r="N170" s="157"/>
      <c r="O170" s="157"/>
      <c r="P170" s="157"/>
    </row>
    <row r="171" spans="1:16" s="145" customFormat="1" x14ac:dyDescent="0.25">
      <c r="A171" s="256" t="s">
        <v>227</v>
      </c>
      <c r="B171" s="257">
        <v>500</v>
      </c>
      <c r="C171" s="257">
        <f>Feral!B6</f>
        <v>0</v>
      </c>
      <c r="D171" s="258">
        <f>Feral!B7</f>
        <v>0</v>
      </c>
      <c r="E171" s="257">
        <f>Feral!B8</f>
        <v>500</v>
      </c>
      <c r="F171" s="257">
        <f t="shared" si="7"/>
        <v>0</v>
      </c>
      <c r="G171" s="259" t="s">
        <v>231</v>
      </c>
      <c r="H171" s="260" t="s">
        <v>344</v>
      </c>
      <c r="I171" s="260" t="s">
        <v>344</v>
      </c>
      <c r="J171" s="261" t="s">
        <v>344</v>
      </c>
      <c r="K171" s="262"/>
      <c r="L171" s="230"/>
      <c r="M171" s="157"/>
      <c r="N171" s="157"/>
      <c r="O171" s="157"/>
      <c r="P171" s="157"/>
    </row>
    <row r="172" spans="1:16" s="145" customFormat="1" x14ac:dyDescent="0.25">
      <c r="A172" s="142" t="s">
        <v>208</v>
      </c>
      <c r="B172" s="137">
        <v>1800</v>
      </c>
      <c r="C172" s="137">
        <f>TFLT!B6</f>
        <v>0</v>
      </c>
      <c r="D172" s="143">
        <f>TFLT!B7</f>
        <v>0</v>
      </c>
      <c r="E172" s="137">
        <f>TFLT!B8</f>
        <v>0</v>
      </c>
      <c r="F172" s="137">
        <f t="shared" si="7"/>
        <v>1800</v>
      </c>
      <c r="G172" s="242" t="s">
        <v>286</v>
      </c>
      <c r="H172" s="144" t="s">
        <v>344</v>
      </c>
      <c r="I172" s="144" t="s">
        <v>344</v>
      </c>
      <c r="J172" s="226" t="s">
        <v>344</v>
      </c>
      <c r="K172" s="230"/>
      <c r="L172" s="230"/>
      <c r="M172" s="157"/>
      <c r="N172" s="157"/>
      <c r="O172" s="157"/>
      <c r="P172" s="157"/>
    </row>
    <row r="173" spans="1:16" s="145" customFormat="1" x14ac:dyDescent="0.25">
      <c r="A173" s="289" t="s">
        <v>578</v>
      </c>
      <c r="B173" s="281">
        <v>600</v>
      </c>
      <c r="C173" s="281">
        <f>LGBTQIA!B6</f>
        <v>0</v>
      </c>
      <c r="D173" s="282">
        <v>600</v>
      </c>
      <c r="E173" s="281">
        <f>LGBTQIA!B8</f>
        <v>0</v>
      </c>
      <c r="F173" s="281">
        <f t="shared" si="7"/>
        <v>0</v>
      </c>
      <c r="G173" s="283" t="s">
        <v>121</v>
      </c>
      <c r="H173" s="285"/>
      <c r="I173" s="285"/>
      <c r="J173" s="285"/>
      <c r="K173" s="287" t="s">
        <v>577</v>
      </c>
      <c r="L173" s="230"/>
      <c r="M173" s="157"/>
      <c r="N173" s="157"/>
      <c r="O173" s="157"/>
      <c r="P173" s="157"/>
    </row>
    <row r="174" spans="1:16" s="145" customFormat="1" x14ac:dyDescent="0.25">
      <c r="A174" s="208" t="s">
        <v>445</v>
      </c>
      <c r="B174" s="162">
        <v>200</v>
      </c>
      <c r="C174" s="162">
        <v>0</v>
      </c>
      <c r="D174" s="163">
        <f>TechGeo!B7</f>
        <v>66.666666666666657</v>
      </c>
      <c r="E174" s="162">
        <v>0</v>
      </c>
      <c r="F174" s="162">
        <f t="shared" si="7"/>
        <v>133.33333333333334</v>
      </c>
      <c r="G174" s="244"/>
      <c r="H174" s="164" t="s">
        <v>344</v>
      </c>
      <c r="I174" s="164" t="s">
        <v>344</v>
      </c>
      <c r="J174" s="227" t="s">
        <v>344</v>
      </c>
      <c r="K174" s="232"/>
      <c r="L174" s="230"/>
      <c r="M174" s="157"/>
      <c r="N174" s="157"/>
      <c r="O174" s="157"/>
      <c r="P174" s="157"/>
    </row>
    <row r="175" spans="1:16" s="145" customFormat="1" x14ac:dyDescent="0.25">
      <c r="A175" s="220" t="s">
        <v>276</v>
      </c>
      <c r="B175" s="221">
        <v>0</v>
      </c>
      <c r="C175" s="221">
        <f>TechGolf!B6</f>
        <v>0</v>
      </c>
      <c r="D175" s="222">
        <f>TechGolf!B7</f>
        <v>0</v>
      </c>
      <c r="E175" s="221">
        <f>TechGolf!B8</f>
        <v>0</v>
      </c>
      <c r="F175" s="221">
        <f t="shared" si="7"/>
        <v>0</v>
      </c>
      <c r="G175" s="243"/>
      <c r="H175" s="267"/>
      <c r="I175" s="267"/>
      <c r="J175" s="267"/>
      <c r="K175" s="233" t="s">
        <v>687</v>
      </c>
      <c r="L175" s="230"/>
      <c r="M175" s="157"/>
      <c r="N175" s="157"/>
      <c r="O175" s="157"/>
      <c r="P175" s="157"/>
    </row>
    <row r="176" spans="1:16" s="145" customFormat="1" x14ac:dyDescent="0.25">
      <c r="A176" s="280" t="s">
        <v>446</v>
      </c>
      <c r="B176" s="281">
        <v>150</v>
      </c>
      <c r="C176" s="281">
        <v>0</v>
      </c>
      <c r="D176" s="282">
        <v>150</v>
      </c>
      <c r="E176" s="281">
        <v>0</v>
      </c>
      <c r="F176" s="281">
        <f t="shared" si="7"/>
        <v>0</v>
      </c>
      <c r="G176" s="283"/>
      <c r="H176" s="285"/>
      <c r="I176" s="285"/>
      <c r="J176" s="285"/>
      <c r="K176" s="287"/>
      <c r="L176" s="230"/>
      <c r="M176" s="157"/>
      <c r="N176" s="157"/>
      <c r="O176" s="157"/>
      <c r="P176" s="157"/>
    </row>
    <row r="177" spans="1:16" s="145" customFormat="1" x14ac:dyDescent="0.25">
      <c r="A177" s="142" t="s">
        <v>209</v>
      </c>
      <c r="B177" s="137">
        <v>1300</v>
      </c>
      <c r="C177" s="137">
        <f>TechHorn!B6</f>
        <v>0</v>
      </c>
      <c r="D177" s="143">
        <f>TechHorn!B7</f>
        <v>0</v>
      </c>
      <c r="E177" s="137">
        <f>TechHorn!B8</f>
        <v>1300</v>
      </c>
      <c r="F177" s="137">
        <f t="shared" si="7"/>
        <v>0</v>
      </c>
      <c r="G177" s="242" t="s">
        <v>213</v>
      </c>
      <c r="H177" s="144" t="s">
        <v>344</v>
      </c>
      <c r="I177" s="144" t="s">
        <v>344</v>
      </c>
      <c r="J177" s="226" t="s">
        <v>344</v>
      </c>
      <c r="K177" s="230"/>
      <c r="L177" s="230"/>
      <c r="M177" s="157"/>
      <c r="N177" s="157"/>
      <c r="O177" s="157"/>
      <c r="P177" s="157"/>
    </row>
    <row r="178" spans="1:16" s="167" customFormat="1" x14ac:dyDescent="0.25">
      <c r="A178" s="161" t="s">
        <v>85</v>
      </c>
      <c r="B178" s="162">
        <v>12500</v>
      </c>
      <c r="C178" s="162">
        <f>Horse!B6</f>
        <v>4601.8599999999997</v>
      </c>
      <c r="D178" s="163">
        <f>Horse!B7</f>
        <v>0</v>
      </c>
      <c r="E178" s="213">
        <f>Horse!B8</f>
        <v>16534.060000000001</v>
      </c>
      <c r="F178" s="162">
        <f t="shared" si="7"/>
        <v>567.79999999999927</v>
      </c>
      <c r="G178" s="244" t="s">
        <v>152</v>
      </c>
      <c r="H178" s="164" t="s">
        <v>344</v>
      </c>
      <c r="I178" s="164" t="s">
        <v>344</v>
      </c>
      <c r="J178" s="227" t="s">
        <v>344</v>
      </c>
      <c r="K178" s="232"/>
      <c r="L178" s="232"/>
    </row>
    <row r="179" spans="1:16" s="145" customFormat="1" x14ac:dyDescent="0.25">
      <c r="A179" s="286" t="s">
        <v>338</v>
      </c>
      <c r="B179" s="281">
        <v>300</v>
      </c>
      <c r="C179" s="281">
        <f>Italian!B6</f>
        <v>0</v>
      </c>
      <c r="D179" s="282">
        <f>Italian!B7</f>
        <v>100</v>
      </c>
      <c r="E179" s="281">
        <f>Italian!B8</f>
        <v>0</v>
      </c>
      <c r="F179" s="281">
        <f t="shared" si="7"/>
        <v>200</v>
      </c>
      <c r="G179" s="283"/>
      <c r="H179" s="285"/>
      <c r="I179" s="284" t="s">
        <v>344</v>
      </c>
      <c r="J179" s="285"/>
      <c r="K179" s="287"/>
      <c r="L179" s="230"/>
      <c r="M179" s="157"/>
      <c r="N179" s="157"/>
      <c r="O179" s="157"/>
      <c r="P179" s="157"/>
    </row>
    <row r="180" spans="1:16" s="145" customFormat="1" x14ac:dyDescent="0.25">
      <c r="A180" s="142" t="s">
        <v>199</v>
      </c>
      <c r="B180" s="137">
        <v>150</v>
      </c>
      <c r="C180" s="137">
        <f>Kahaani!B6</f>
        <v>0</v>
      </c>
      <c r="D180" s="143">
        <f>Kahaani!B7</f>
        <v>0</v>
      </c>
      <c r="E180" s="137">
        <f>Kahaani!B8</f>
        <v>150</v>
      </c>
      <c r="F180" s="137">
        <f t="shared" si="7"/>
        <v>0</v>
      </c>
      <c r="G180" s="242" t="s">
        <v>195</v>
      </c>
      <c r="H180" s="144" t="s">
        <v>344</v>
      </c>
      <c r="I180" s="144" t="s">
        <v>344</v>
      </c>
      <c r="J180" s="226" t="s">
        <v>344</v>
      </c>
      <c r="K180" s="230"/>
      <c r="L180" s="230"/>
      <c r="M180" s="157"/>
      <c r="N180" s="157"/>
      <c r="O180" s="157"/>
      <c r="P180" s="157"/>
    </row>
    <row r="181" spans="1:16" s="145" customFormat="1" x14ac:dyDescent="0.25">
      <c r="A181" s="161" t="s">
        <v>305</v>
      </c>
      <c r="B181" s="162">
        <v>500</v>
      </c>
      <c r="C181" s="162">
        <f>KPOP!B6</f>
        <v>0</v>
      </c>
      <c r="D181" s="163">
        <v>0</v>
      </c>
      <c r="E181" s="213">
        <f>PRSA!B8</f>
        <v>0</v>
      </c>
      <c r="F181" s="162">
        <f t="shared" si="7"/>
        <v>500</v>
      </c>
      <c r="G181" s="244"/>
      <c r="H181" s="164" t="s">
        <v>344</v>
      </c>
      <c r="I181" s="164" t="s">
        <v>344</v>
      </c>
      <c r="J181" s="227" t="s">
        <v>344</v>
      </c>
      <c r="K181" s="232"/>
      <c r="L181" s="230"/>
      <c r="M181" s="157"/>
      <c r="N181" s="157"/>
      <c r="O181" s="157"/>
      <c r="P181" s="157"/>
    </row>
    <row r="182" spans="1:16" s="145" customFormat="1" x14ac:dyDescent="0.25">
      <c r="A182" s="237" t="s">
        <v>58</v>
      </c>
      <c r="B182" s="137">
        <v>6000</v>
      </c>
      <c r="C182" s="137">
        <f>TMA!B6</f>
        <v>0</v>
      </c>
      <c r="D182" s="143">
        <f>TMA!B7</f>
        <v>0</v>
      </c>
      <c r="E182" s="213">
        <f>TMA!B8</f>
        <v>3374.99</v>
      </c>
      <c r="F182" s="137">
        <f t="shared" si="7"/>
        <v>2625.01</v>
      </c>
      <c r="G182" s="242" t="s">
        <v>107</v>
      </c>
      <c r="H182" s="144" t="s">
        <v>344</v>
      </c>
      <c r="I182" s="144" t="s">
        <v>344</v>
      </c>
      <c r="J182" s="226" t="s">
        <v>344</v>
      </c>
      <c r="K182" s="230"/>
      <c r="L182" s="230"/>
      <c r="M182" s="157"/>
      <c r="N182" s="157"/>
      <c r="O182" s="157"/>
      <c r="P182" s="157"/>
    </row>
    <row r="183" spans="1:16" s="145" customFormat="1" x14ac:dyDescent="0.25">
      <c r="A183" s="280" t="s">
        <v>396</v>
      </c>
      <c r="B183" s="281">
        <v>300</v>
      </c>
      <c r="C183" s="281">
        <f>TMP!B6</f>
        <v>0</v>
      </c>
      <c r="D183" s="282">
        <v>300</v>
      </c>
      <c r="E183" s="281">
        <f>TMP!B8</f>
        <v>0</v>
      </c>
      <c r="F183" s="281">
        <f t="shared" si="7"/>
        <v>0</v>
      </c>
      <c r="G183" s="283"/>
      <c r="H183" s="284" t="s">
        <v>344</v>
      </c>
      <c r="I183" s="284" t="s">
        <v>344</v>
      </c>
      <c r="J183" s="285"/>
      <c r="K183" s="287"/>
      <c r="L183" s="230"/>
      <c r="M183" s="157"/>
      <c r="N183" s="157"/>
      <c r="O183" s="157"/>
      <c r="P183" s="157"/>
    </row>
    <row r="184" spans="1:16" s="145" customFormat="1" x14ac:dyDescent="0.25">
      <c r="A184" s="303" t="s">
        <v>500</v>
      </c>
      <c r="B184" s="304">
        <v>1025</v>
      </c>
      <c r="C184" s="304">
        <f>TRA!B6</f>
        <v>0</v>
      </c>
      <c r="D184" s="305">
        <f>TRA!B7</f>
        <v>0</v>
      </c>
      <c r="E184" s="304">
        <f>TRA!B8</f>
        <v>1025</v>
      </c>
      <c r="F184" s="304">
        <f>B184+C184-D184-E184</f>
        <v>0</v>
      </c>
      <c r="G184" s="306" t="s">
        <v>154</v>
      </c>
      <c r="H184" s="307" t="s">
        <v>344</v>
      </c>
      <c r="I184" s="307" t="s">
        <v>344</v>
      </c>
      <c r="J184" s="308" t="s">
        <v>344</v>
      </c>
      <c r="K184" s="309"/>
      <c r="L184" s="230"/>
      <c r="M184" s="157"/>
      <c r="N184" s="157"/>
      <c r="O184" s="157"/>
      <c r="P184" s="157"/>
    </row>
    <row r="185" spans="1:16" s="145" customFormat="1" x14ac:dyDescent="0.25">
      <c r="A185" s="161" t="s">
        <v>277</v>
      </c>
      <c r="B185" s="162">
        <v>100</v>
      </c>
      <c r="C185" s="162">
        <f>TechPreOcc!B6</f>
        <v>0</v>
      </c>
      <c r="D185" s="163">
        <f>TechPreOcc!B7</f>
        <v>33.333333333333329</v>
      </c>
      <c r="E185" s="162">
        <f>TechPreOcc!B8</f>
        <v>0</v>
      </c>
      <c r="F185" s="162">
        <f t="shared" si="7"/>
        <v>66.666666666666671</v>
      </c>
      <c r="G185" s="244"/>
      <c r="H185" s="164" t="s">
        <v>344</v>
      </c>
      <c r="I185" s="164" t="s">
        <v>344</v>
      </c>
      <c r="J185" s="227" t="s">
        <v>344</v>
      </c>
      <c r="K185" s="232"/>
      <c r="L185" s="230"/>
      <c r="M185" s="157"/>
      <c r="N185" s="157"/>
      <c r="O185" s="157"/>
      <c r="P185" s="157"/>
    </row>
    <row r="186" spans="1:16" s="167" customFormat="1" x14ac:dyDescent="0.25">
      <c r="A186" s="161" t="s">
        <v>86</v>
      </c>
      <c r="B186" s="162">
        <v>120</v>
      </c>
      <c r="C186" s="162">
        <f>'Pre-Pharm'!B6</f>
        <v>0</v>
      </c>
      <c r="D186" s="163">
        <f>'Pre-Pharm'!B7</f>
        <v>40</v>
      </c>
      <c r="E186" s="213">
        <f>'Pre-Pharm'!B8</f>
        <v>0</v>
      </c>
      <c r="F186" s="162">
        <f t="shared" si="7"/>
        <v>80</v>
      </c>
      <c r="G186" s="244" t="s">
        <v>153</v>
      </c>
      <c r="H186" s="164" t="s">
        <v>344</v>
      </c>
      <c r="I186" s="164" t="s">
        <v>344</v>
      </c>
      <c r="J186" s="227" t="s">
        <v>344</v>
      </c>
      <c r="K186" s="232"/>
      <c r="L186" s="232"/>
    </row>
    <row r="187" spans="1:16" s="145" customFormat="1" x14ac:dyDescent="0.25">
      <c r="A187" s="161" t="s">
        <v>311</v>
      </c>
      <c r="B187" s="162">
        <v>350</v>
      </c>
      <c r="C187" s="162">
        <f>PreVet!B6</f>
        <v>0</v>
      </c>
      <c r="D187" s="163">
        <v>0</v>
      </c>
      <c r="E187" s="162">
        <f>PreVet!B8</f>
        <v>0</v>
      </c>
      <c r="F187" s="162">
        <f t="shared" si="7"/>
        <v>350</v>
      </c>
      <c r="G187" s="247"/>
      <c r="H187" s="164" t="s">
        <v>344</v>
      </c>
      <c r="I187" s="164" t="s">
        <v>344</v>
      </c>
      <c r="J187" s="227" t="s">
        <v>344</v>
      </c>
      <c r="K187" s="232"/>
      <c r="L187" s="230"/>
      <c r="M187" s="157"/>
      <c r="N187" s="157"/>
      <c r="O187" s="157"/>
      <c r="P187" s="157"/>
    </row>
    <row r="188" spans="1:16" s="167" customFormat="1" x14ac:dyDescent="0.25">
      <c r="A188" s="208" t="s">
        <v>397</v>
      </c>
      <c r="B188" s="162">
        <v>7000</v>
      </c>
      <c r="C188" s="162">
        <f>TECHRODEO!B6</f>
        <v>0</v>
      </c>
      <c r="D188" s="163">
        <f>SDA!C38</f>
        <v>0</v>
      </c>
      <c r="E188" s="162">
        <f>TECHRODEO!B8</f>
        <v>8484.18</v>
      </c>
      <c r="F188" s="162">
        <f t="shared" si="7"/>
        <v>-1484.1800000000003</v>
      </c>
      <c r="G188" s="244"/>
      <c r="H188" s="164" t="s">
        <v>344</v>
      </c>
      <c r="I188" s="164" t="s">
        <v>344</v>
      </c>
      <c r="J188" s="227" t="s">
        <v>344</v>
      </c>
      <c r="K188" s="232"/>
      <c r="L188" s="232"/>
    </row>
    <row r="189" spans="1:16" s="167" customFormat="1" x14ac:dyDescent="0.25">
      <c r="A189" s="208" t="s">
        <v>398</v>
      </c>
      <c r="B189" s="162">
        <v>150</v>
      </c>
      <c r="C189" s="162">
        <f>TSTF!B6</f>
        <v>0</v>
      </c>
      <c r="D189" s="163">
        <f>SDA!C39</f>
        <v>0</v>
      </c>
      <c r="E189" s="162">
        <f>TSTF!B8</f>
        <v>0</v>
      </c>
      <c r="F189" s="162">
        <f t="shared" si="7"/>
        <v>150</v>
      </c>
      <c r="G189" s="244"/>
      <c r="H189" s="164" t="s">
        <v>344</v>
      </c>
      <c r="I189" s="164" t="s">
        <v>344</v>
      </c>
      <c r="J189" s="227" t="s">
        <v>344</v>
      </c>
      <c r="K189" s="232"/>
      <c r="L189" s="232"/>
    </row>
    <row r="190" spans="1:16" s="167" customFormat="1" x14ac:dyDescent="0.25">
      <c r="A190" s="220" t="s">
        <v>278</v>
      </c>
      <c r="B190" s="221">
        <v>0</v>
      </c>
      <c r="C190" s="221">
        <f>TSIS!B6</f>
        <v>0</v>
      </c>
      <c r="D190" s="222">
        <f>B190/3</f>
        <v>0</v>
      </c>
      <c r="E190" s="221">
        <f>TSIS!B8</f>
        <v>0</v>
      </c>
      <c r="F190" s="221">
        <f t="shared" si="7"/>
        <v>0</v>
      </c>
      <c r="G190" s="243"/>
      <c r="H190" s="267"/>
      <c r="I190" s="267"/>
      <c r="J190" s="267"/>
      <c r="K190" s="233" t="s">
        <v>687</v>
      </c>
      <c r="L190" s="232"/>
    </row>
    <row r="191" spans="1:16" s="167" customFormat="1" x14ac:dyDescent="0.25">
      <c r="A191" s="161" t="s">
        <v>59</v>
      </c>
      <c r="B191" s="162">
        <v>1500</v>
      </c>
      <c r="C191" s="162">
        <f>TSPE!B6</f>
        <v>0</v>
      </c>
      <c r="D191" s="163">
        <f>TSPE!B7</f>
        <v>0</v>
      </c>
      <c r="E191" s="162">
        <f>TSPE!B8</f>
        <v>0</v>
      </c>
      <c r="F191" s="162">
        <f t="shared" si="7"/>
        <v>1500</v>
      </c>
      <c r="G191" s="244" t="s">
        <v>155</v>
      </c>
      <c r="H191" s="164" t="s">
        <v>344</v>
      </c>
      <c r="I191" s="164" t="s">
        <v>344</v>
      </c>
      <c r="J191" s="227" t="s">
        <v>344</v>
      </c>
      <c r="K191" s="232"/>
      <c r="L191" s="232"/>
    </row>
    <row r="192" spans="1:16" s="145" customFormat="1" ht="16.5" customHeight="1" x14ac:dyDescent="0.25">
      <c r="A192" s="142" t="s">
        <v>280</v>
      </c>
      <c r="B192" s="137">
        <v>500</v>
      </c>
      <c r="C192" s="137">
        <f>TSTA!B6</f>
        <v>0</v>
      </c>
      <c r="D192" s="143">
        <f>TSTA!B7</f>
        <v>0</v>
      </c>
      <c r="E192" s="214">
        <f>TSTA!B8</f>
        <v>96</v>
      </c>
      <c r="F192" s="137">
        <f t="shared" si="7"/>
        <v>404</v>
      </c>
      <c r="G192" s="242" t="s">
        <v>281</v>
      </c>
      <c r="H192" s="144" t="s">
        <v>344</v>
      </c>
      <c r="I192" s="144" t="s">
        <v>344</v>
      </c>
      <c r="J192" s="226" t="s">
        <v>344</v>
      </c>
      <c r="K192" s="230"/>
      <c r="L192" s="230"/>
      <c r="M192" s="157"/>
      <c r="N192" s="157"/>
      <c r="O192" s="157"/>
      <c r="P192" s="157"/>
    </row>
    <row r="193" spans="1:16" s="145" customFormat="1" ht="16.5" customHeight="1" x14ac:dyDescent="0.25">
      <c r="A193" s="209" t="s">
        <v>399</v>
      </c>
      <c r="B193" s="137">
        <v>180</v>
      </c>
      <c r="C193" s="137">
        <f>MATH!B6</f>
        <v>0</v>
      </c>
      <c r="D193" s="163">
        <f>SDA!C44</f>
        <v>0</v>
      </c>
      <c r="E193" s="137">
        <f>MATH!B8</f>
        <v>0</v>
      </c>
      <c r="F193" s="137">
        <f t="shared" ref="F193:F212" si="8">B193+C193-D193-E193</f>
        <v>180</v>
      </c>
      <c r="G193" s="242"/>
      <c r="H193" s="144" t="s">
        <v>344</v>
      </c>
      <c r="I193" s="144" t="s">
        <v>344</v>
      </c>
      <c r="J193" s="226" t="s">
        <v>344</v>
      </c>
      <c r="K193" s="230"/>
      <c r="L193" s="230"/>
      <c r="M193" s="157"/>
      <c r="N193" s="157"/>
      <c r="O193" s="157"/>
      <c r="P193" s="157"/>
    </row>
    <row r="194" spans="1:16" s="167" customFormat="1" x14ac:dyDescent="0.25">
      <c r="A194" s="220" t="s">
        <v>306</v>
      </c>
      <c r="B194" s="221">
        <v>0</v>
      </c>
      <c r="C194" s="221">
        <f>Quill!B6</f>
        <v>0</v>
      </c>
      <c r="D194" s="222">
        <f>B194/3</f>
        <v>0</v>
      </c>
      <c r="E194" s="221">
        <f>Quill!B8</f>
        <v>0</v>
      </c>
      <c r="F194" s="221">
        <f t="shared" si="8"/>
        <v>0</v>
      </c>
      <c r="G194" s="243"/>
      <c r="H194" s="267"/>
      <c r="I194" s="267"/>
      <c r="J194" s="267"/>
      <c r="K194" s="233" t="s">
        <v>687</v>
      </c>
      <c r="L194" s="232"/>
    </row>
    <row r="195" spans="1:16" s="167" customFormat="1" x14ac:dyDescent="0.25">
      <c r="A195" s="161" t="s">
        <v>307</v>
      </c>
      <c r="B195" s="162">
        <v>650</v>
      </c>
      <c r="C195" s="162">
        <f>'STEM LEAF'!B6</f>
        <v>0</v>
      </c>
      <c r="D195" s="163">
        <f>'STEM LEAF'!B7</f>
        <v>0</v>
      </c>
      <c r="E195" s="162">
        <f>'STEM LEAF'!B8</f>
        <v>0</v>
      </c>
      <c r="F195" s="162">
        <f t="shared" si="8"/>
        <v>650</v>
      </c>
      <c r="G195" s="244"/>
      <c r="H195" s="164" t="s">
        <v>344</v>
      </c>
      <c r="I195" s="164" t="s">
        <v>344</v>
      </c>
      <c r="J195" s="227" t="s">
        <v>344</v>
      </c>
      <c r="K195" s="232"/>
      <c r="L195" s="232"/>
    </row>
    <row r="196" spans="1:16" s="145" customFormat="1" x14ac:dyDescent="0.25">
      <c r="A196" s="142" t="s">
        <v>282</v>
      </c>
      <c r="B196" s="137">
        <v>500</v>
      </c>
      <c r="C196" s="137">
        <f>Techtones!B6</f>
        <v>0</v>
      </c>
      <c r="D196" s="143">
        <f>Techtones!B7</f>
        <v>0</v>
      </c>
      <c r="E196" s="214">
        <f>Techtones!B8</f>
        <v>316.68</v>
      </c>
      <c r="F196" s="137">
        <f t="shared" si="8"/>
        <v>183.32</v>
      </c>
      <c r="G196" s="242" t="s">
        <v>360</v>
      </c>
      <c r="H196" s="144" t="s">
        <v>344</v>
      </c>
      <c r="I196" s="144" t="s">
        <v>344</v>
      </c>
      <c r="J196" s="226" t="s">
        <v>344</v>
      </c>
      <c r="K196" s="230"/>
      <c r="L196" s="230"/>
      <c r="M196" s="157"/>
      <c r="N196" s="157"/>
      <c r="O196" s="157"/>
      <c r="P196" s="157"/>
    </row>
    <row r="197" spans="1:16" s="145" customFormat="1" ht="31.5" x14ac:dyDescent="0.25">
      <c r="A197" s="161" t="s">
        <v>60</v>
      </c>
      <c r="B197" s="162">
        <v>1960</v>
      </c>
      <c r="C197" s="162">
        <f>UMI!B6</f>
        <v>0</v>
      </c>
      <c r="D197" s="163">
        <f>UMI!B7</f>
        <v>653.33333333333326</v>
      </c>
      <c r="E197" s="162">
        <f>UMI!B8</f>
        <v>0</v>
      </c>
      <c r="F197" s="162">
        <f t="shared" si="8"/>
        <v>1306.6666666666667</v>
      </c>
      <c r="G197" s="244" t="s">
        <v>156</v>
      </c>
      <c r="H197" s="164" t="s">
        <v>344</v>
      </c>
      <c r="I197" s="164" t="s">
        <v>344</v>
      </c>
      <c r="J197" s="227" t="s">
        <v>344</v>
      </c>
      <c r="K197" s="232"/>
      <c r="L197" s="230"/>
      <c r="M197" s="157"/>
      <c r="N197" s="157"/>
      <c r="O197" s="157"/>
      <c r="P197" s="157"/>
    </row>
    <row r="198" spans="1:16" s="145" customFormat="1" ht="31.5" x14ac:dyDescent="0.25">
      <c r="A198" s="220" t="s">
        <v>166</v>
      </c>
      <c r="B198" s="221">
        <v>0</v>
      </c>
      <c r="C198" s="221">
        <f>USITTSC!B6</f>
        <v>0</v>
      </c>
      <c r="D198" s="222">
        <f>USITTSC!B7</f>
        <v>0</v>
      </c>
      <c r="E198" s="221">
        <f>USITTSC!B8</f>
        <v>0</v>
      </c>
      <c r="F198" s="221">
        <f t="shared" si="8"/>
        <v>0</v>
      </c>
      <c r="G198" s="243" t="s">
        <v>178</v>
      </c>
      <c r="H198" s="267"/>
      <c r="I198" s="267"/>
      <c r="J198" s="267"/>
      <c r="K198" s="233" t="s">
        <v>687</v>
      </c>
      <c r="L198" s="230"/>
      <c r="M198" s="157"/>
      <c r="N198" s="157"/>
      <c r="O198" s="157"/>
      <c r="P198" s="157"/>
    </row>
    <row r="199" spans="1:16" s="167" customFormat="1" x14ac:dyDescent="0.25">
      <c r="A199" s="161" t="s">
        <v>210</v>
      </c>
      <c r="B199" s="162">
        <v>2000</v>
      </c>
      <c r="C199" s="162">
        <f>Veterans!B6</f>
        <v>0</v>
      </c>
      <c r="D199" s="163">
        <f>Veterans!B7</f>
        <v>666.66666666666663</v>
      </c>
      <c r="E199" s="162">
        <f>Veterans!B8</f>
        <v>0</v>
      </c>
      <c r="F199" s="162">
        <f t="shared" si="8"/>
        <v>1333.3333333333335</v>
      </c>
      <c r="G199" s="244" t="s">
        <v>212</v>
      </c>
      <c r="H199" s="164" t="s">
        <v>344</v>
      </c>
      <c r="I199" s="164" t="s">
        <v>344</v>
      </c>
      <c r="J199" s="227" t="s">
        <v>344</v>
      </c>
      <c r="K199" s="232"/>
      <c r="L199" s="232"/>
    </row>
    <row r="200" spans="1:16" s="167" customFormat="1" x14ac:dyDescent="0.25">
      <c r="A200" s="208" t="s">
        <v>447</v>
      </c>
      <c r="B200" s="162">
        <v>150</v>
      </c>
      <c r="C200" s="162">
        <v>0</v>
      </c>
      <c r="D200" s="163">
        <f>VSA!B7</f>
        <v>50</v>
      </c>
      <c r="E200" s="162">
        <v>0</v>
      </c>
      <c r="F200" s="162">
        <f t="shared" si="8"/>
        <v>100</v>
      </c>
      <c r="G200" s="244"/>
      <c r="H200" s="164" t="s">
        <v>344</v>
      </c>
      <c r="I200" s="164" t="s">
        <v>344</v>
      </c>
      <c r="J200" s="227" t="s">
        <v>344</v>
      </c>
      <c r="K200" s="232"/>
      <c r="L200" s="232"/>
    </row>
    <row r="201" spans="1:16" s="145" customFormat="1" x14ac:dyDescent="0.25">
      <c r="A201" s="142" t="s">
        <v>61</v>
      </c>
      <c r="B201" s="137">
        <v>8000</v>
      </c>
      <c r="C201" s="137">
        <f>VOL!B6</f>
        <v>0</v>
      </c>
      <c r="D201" s="143">
        <f>VOL!B7</f>
        <v>0</v>
      </c>
      <c r="E201" s="137">
        <f>VOL!B8</f>
        <v>5975.33</v>
      </c>
      <c r="F201" s="137">
        <f t="shared" si="8"/>
        <v>2024.67</v>
      </c>
      <c r="G201" s="242" t="s">
        <v>157</v>
      </c>
      <c r="H201" s="144" t="s">
        <v>344</v>
      </c>
      <c r="I201" s="144" t="s">
        <v>344</v>
      </c>
      <c r="J201" s="226" t="s">
        <v>344</v>
      </c>
      <c r="K201" s="230"/>
      <c r="L201" s="230"/>
      <c r="M201" s="157"/>
      <c r="N201" s="157"/>
      <c r="O201" s="157"/>
      <c r="P201" s="157"/>
    </row>
    <row r="202" spans="1:16" s="89" customFormat="1" x14ac:dyDescent="0.25">
      <c r="A202" s="220" t="s">
        <v>62</v>
      </c>
      <c r="B202" s="221">
        <v>0</v>
      </c>
      <c r="C202" s="221">
        <f>Wesley!B6</f>
        <v>0</v>
      </c>
      <c r="D202" s="222">
        <f>B202/3</f>
        <v>0</v>
      </c>
      <c r="E202" s="221">
        <f>Wesley!B8</f>
        <v>0</v>
      </c>
      <c r="F202" s="221">
        <f t="shared" si="8"/>
        <v>0</v>
      </c>
      <c r="G202" s="243" t="s">
        <v>179</v>
      </c>
      <c r="H202" s="267"/>
      <c r="I202" s="267"/>
      <c r="J202" s="267"/>
      <c r="K202" s="233" t="s">
        <v>687</v>
      </c>
      <c r="L202" s="230"/>
      <c r="M202" s="157"/>
      <c r="N202" s="157"/>
      <c r="O202" s="157"/>
      <c r="P202" s="157"/>
    </row>
    <row r="203" spans="1:16" s="145" customFormat="1" ht="31.5" x14ac:dyDescent="0.25">
      <c r="A203" s="220" t="s">
        <v>308</v>
      </c>
      <c r="B203" s="221">
        <v>0</v>
      </c>
      <c r="C203" s="221">
        <f>Whitacre!B6</f>
        <v>0</v>
      </c>
      <c r="D203" s="222">
        <f>Whitacre!B7</f>
        <v>0</v>
      </c>
      <c r="E203" s="221">
        <f>Whitacre!B8</f>
        <v>0</v>
      </c>
      <c r="F203" s="221">
        <f t="shared" si="8"/>
        <v>0</v>
      </c>
      <c r="G203" s="243"/>
      <c r="H203" s="267"/>
      <c r="I203" s="298" t="s">
        <v>344</v>
      </c>
      <c r="J203" s="267"/>
      <c r="K203" s="233" t="s">
        <v>687</v>
      </c>
      <c r="L203" s="230"/>
      <c r="M203" s="157"/>
      <c r="N203" s="157"/>
      <c r="O203" s="157"/>
      <c r="P203" s="157"/>
    </row>
    <row r="204" spans="1:16" s="145" customFormat="1" x14ac:dyDescent="0.25">
      <c r="A204" s="209" t="s">
        <v>400</v>
      </c>
      <c r="B204" s="137">
        <v>300</v>
      </c>
      <c r="C204" s="137">
        <f>WILD!B6</f>
        <v>0</v>
      </c>
      <c r="D204" s="163">
        <f>SDA!C54</f>
        <v>0</v>
      </c>
      <c r="E204" s="137">
        <f>WILD!B8</f>
        <v>0</v>
      </c>
      <c r="F204" s="137">
        <f t="shared" si="8"/>
        <v>300</v>
      </c>
      <c r="G204" s="242"/>
      <c r="H204" s="144" t="s">
        <v>344</v>
      </c>
      <c r="I204" s="144" t="s">
        <v>344</v>
      </c>
      <c r="J204" s="226" t="s">
        <v>344</v>
      </c>
      <c r="K204" s="230"/>
      <c r="L204" s="230"/>
      <c r="M204" s="157"/>
      <c r="N204" s="157"/>
      <c r="O204" s="157"/>
      <c r="P204" s="157"/>
    </row>
    <row r="205" spans="1:16" s="145" customFormat="1" x14ac:dyDescent="0.25">
      <c r="A205" s="208" t="s">
        <v>401</v>
      </c>
      <c r="B205" s="162">
        <v>500</v>
      </c>
      <c r="C205" s="162">
        <f>WH!B6</f>
        <v>0</v>
      </c>
      <c r="D205" s="163">
        <f>WH!B7</f>
        <v>0</v>
      </c>
      <c r="E205" s="162">
        <f>WH!B8</f>
        <v>0</v>
      </c>
      <c r="F205" s="162">
        <f t="shared" si="8"/>
        <v>500</v>
      </c>
      <c r="G205" s="244"/>
      <c r="H205" s="164" t="s">
        <v>344</v>
      </c>
      <c r="I205" s="164" t="s">
        <v>344</v>
      </c>
      <c r="J205" s="227" t="s">
        <v>344</v>
      </c>
      <c r="K205" s="232"/>
      <c r="L205" s="230"/>
      <c r="M205" s="157"/>
      <c r="N205" s="157"/>
      <c r="O205" s="157"/>
      <c r="P205" s="157"/>
    </row>
    <row r="206" spans="1:16" s="145" customFormat="1" x14ac:dyDescent="0.25">
      <c r="A206" s="161" t="s">
        <v>228</v>
      </c>
      <c r="B206" s="162">
        <v>500</v>
      </c>
      <c r="C206" s="162">
        <f>Wish!B6</f>
        <v>0</v>
      </c>
      <c r="D206" s="163">
        <f>Wish!B7</f>
        <v>166.66666666666666</v>
      </c>
      <c r="E206" s="162">
        <f>Wish!B8</f>
        <v>0</v>
      </c>
      <c r="F206" s="162">
        <f t="shared" si="8"/>
        <v>333.33333333333337</v>
      </c>
      <c r="G206" s="244"/>
      <c r="H206" s="164" t="s">
        <v>344</v>
      </c>
      <c r="I206" s="164" t="s">
        <v>344</v>
      </c>
      <c r="J206" s="227" t="s">
        <v>344</v>
      </c>
      <c r="K206" s="232"/>
      <c r="L206" s="230"/>
      <c r="M206" s="157"/>
      <c r="N206" s="157"/>
      <c r="O206" s="157"/>
      <c r="P206" s="157"/>
    </row>
    <row r="207" spans="1:16" s="145" customFormat="1" x14ac:dyDescent="0.25">
      <c r="A207" s="142" t="s">
        <v>283</v>
      </c>
      <c r="B207" s="137">
        <v>650</v>
      </c>
      <c r="C207" s="137">
        <f>WomennBus!B6</f>
        <v>0</v>
      </c>
      <c r="D207" s="143">
        <f>WomennBus!B7</f>
        <v>0</v>
      </c>
      <c r="E207" s="137">
        <f>WomennBus!B8</f>
        <v>0</v>
      </c>
      <c r="F207" s="137">
        <f t="shared" si="8"/>
        <v>650</v>
      </c>
      <c r="G207" s="246" t="s">
        <v>284</v>
      </c>
      <c r="H207" s="144" t="s">
        <v>344</v>
      </c>
      <c r="I207" s="144" t="s">
        <v>344</v>
      </c>
      <c r="J207" s="226" t="s">
        <v>344</v>
      </c>
      <c r="K207" s="230"/>
      <c r="L207" s="230"/>
      <c r="M207" s="157"/>
      <c r="N207" s="157"/>
      <c r="O207" s="157"/>
      <c r="P207" s="157"/>
    </row>
    <row r="208" spans="1:16" s="145" customFormat="1" x14ac:dyDescent="0.25">
      <c r="A208" s="142" t="s">
        <v>309</v>
      </c>
      <c r="B208" s="137">
        <v>450</v>
      </c>
      <c r="C208" s="137">
        <f>WomennPhysics!B6</f>
        <v>0</v>
      </c>
      <c r="D208" s="143">
        <f>WomennPhysics!B7</f>
        <v>0</v>
      </c>
      <c r="E208" s="137">
        <f>WomennPhysics!B8</f>
        <v>0</v>
      </c>
      <c r="F208" s="137">
        <f t="shared" si="8"/>
        <v>450</v>
      </c>
      <c r="G208" s="242"/>
      <c r="H208" s="144" t="s">
        <v>344</v>
      </c>
      <c r="I208" s="144" t="s">
        <v>344</v>
      </c>
      <c r="J208" s="226" t="s">
        <v>344</v>
      </c>
      <c r="K208" s="230"/>
      <c r="L208" s="230"/>
      <c r="M208" s="157"/>
      <c r="N208" s="157"/>
      <c r="O208" s="157"/>
      <c r="P208" s="157"/>
    </row>
    <row r="209" spans="1:16" s="145" customFormat="1" x14ac:dyDescent="0.25">
      <c r="A209" s="220" t="s">
        <v>310</v>
      </c>
      <c r="B209" s="221">
        <v>0</v>
      </c>
      <c r="C209" s="221">
        <f>'Women Leadership'!B6</f>
        <v>0</v>
      </c>
      <c r="D209" s="222">
        <f>'Women Leadership'!B7</f>
        <v>0</v>
      </c>
      <c r="E209" s="221">
        <f>'Women Leadership'!B8</f>
        <v>0</v>
      </c>
      <c r="F209" s="221">
        <f t="shared" si="8"/>
        <v>0</v>
      </c>
      <c r="G209" s="248"/>
      <c r="H209" s="267"/>
      <c r="I209" s="267"/>
      <c r="J209" s="267"/>
      <c r="K209" s="233" t="s">
        <v>687</v>
      </c>
      <c r="L209" s="230"/>
      <c r="M209" s="157"/>
      <c r="N209" s="157"/>
      <c r="O209" s="157"/>
      <c r="P209" s="157"/>
    </row>
    <row r="210" spans="1:16" s="145" customFormat="1" x14ac:dyDescent="0.25">
      <c r="A210" s="142" t="s">
        <v>188</v>
      </c>
      <c r="B210" s="137">
        <v>1500</v>
      </c>
      <c r="C210" s="137">
        <f>WomenServOrg!B6</f>
        <v>0</v>
      </c>
      <c r="D210" s="143">
        <f>WomenServOrg!B7</f>
        <v>0</v>
      </c>
      <c r="E210" s="137">
        <f>WomenServOrg!B8</f>
        <v>66.81</v>
      </c>
      <c r="F210" s="137">
        <f t="shared" si="8"/>
        <v>1433.19</v>
      </c>
      <c r="G210" s="242" t="s">
        <v>232</v>
      </c>
      <c r="H210" s="144" t="s">
        <v>344</v>
      </c>
      <c r="I210" s="144" t="s">
        <v>344</v>
      </c>
      <c r="J210" s="226" t="s">
        <v>344</v>
      </c>
      <c r="K210" s="230"/>
      <c r="L210" s="230"/>
      <c r="M210" s="157"/>
      <c r="N210" s="157"/>
      <c r="O210" s="157"/>
      <c r="P210" s="157"/>
    </row>
    <row r="211" spans="1:16" s="145" customFormat="1" x14ac:dyDescent="0.25">
      <c r="A211" s="256" t="s">
        <v>63</v>
      </c>
      <c r="B211" s="257">
        <v>8000</v>
      </c>
      <c r="C211" s="257">
        <f>Wool!B6</f>
        <v>0</v>
      </c>
      <c r="D211" s="258">
        <f>Wool!B7</f>
        <v>0</v>
      </c>
      <c r="E211" s="257">
        <f>Wool!B8</f>
        <v>8000.0000000000009</v>
      </c>
      <c r="F211" s="257">
        <f t="shared" si="8"/>
        <v>0</v>
      </c>
      <c r="G211" s="259" t="s">
        <v>158</v>
      </c>
      <c r="H211" s="260" t="s">
        <v>344</v>
      </c>
      <c r="I211" s="260" t="s">
        <v>344</v>
      </c>
      <c r="J211" s="261" t="s">
        <v>344</v>
      </c>
      <c r="K211" s="262"/>
      <c r="L211" s="230"/>
      <c r="M211" s="157"/>
      <c r="N211" s="157"/>
      <c r="O211" s="157"/>
      <c r="P211" s="157"/>
    </row>
    <row r="212" spans="1:16" s="145" customFormat="1" x14ac:dyDescent="0.25">
      <c r="A212" s="220" t="s">
        <v>229</v>
      </c>
      <c r="B212" s="221">
        <v>0</v>
      </c>
      <c r="C212" s="221">
        <f>Youth!B6</f>
        <v>0</v>
      </c>
      <c r="D212" s="222">
        <f>Youth!B7</f>
        <v>0</v>
      </c>
      <c r="E212" s="236">
        <f>Youth!B8</f>
        <v>0</v>
      </c>
      <c r="F212" s="221">
        <f t="shared" si="8"/>
        <v>0</v>
      </c>
      <c r="G212" s="243"/>
      <c r="H212" s="267"/>
      <c r="I212" s="267"/>
      <c r="J212" s="267"/>
      <c r="K212" s="233" t="s">
        <v>687</v>
      </c>
      <c r="L212" s="230"/>
      <c r="M212" s="157"/>
      <c r="N212" s="157"/>
      <c r="O212" s="157"/>
      <c r="P212" s="157"/>
    </row>
    <row r="213" spans="1:16" s="145" customFormat="1" x14ac:dyDescent="0.25">
      <c r="A213" s="142" t="s">
        <v>79</v>
      </c>
      <c r="B213" s="137">
        <v>1000</v>
      </c>
      <c r="C213" s="137">
        <f>Misc!B6</f>
        <v>0</v>
      </c>
      <c r="D213" s="143"/>
      <c r="E213" s="137">
        <f>Misc!B8</f>
        <v>0</v>
      </c>
      <c r="F213" s="137">
        <f>B213+C213-E213</f>
        <v>1000</v>
      </c>
      <c r="G213" s="242"/>
      <c r="H213"/>
      <c r="I213"/>
      <c r="J213"/>
      <c r="K213" s="230"/>
      <c r="L213" s="230"/>
      <c r="M213" s="157"/>
      <c r="N213" s="157"/>
      <c r="O213" s="157"/>
      <c r="P213" s="157"/>
    </row>
    <row r="214" spans="1:16" s="145" customFormat="1" x14ac:dyDescent="0.25">
      <c r="A214" s="142" t="s">
        <v>167</v>
      </c>
      <c r="B214" s="137">
        <v>1000</v>
      </c>
      <c r="C214" s="137">
        <f>Cont!B6</f>
        <v>0</v>
      </c>
      <c r="D214" s="143"/>
      <c r="E214" s="137">
        <f>Cont!B7</f>
        <v>500</v>
      </c>
      <c r="F214" s="137">
        <f>B214+C214-E214</f>
        <v>500</v>
      </c>
      <c r="G214" s="242"/>
      <c r="H214"/>
      <c r="I214"/>
      <c r="J214"/>
      <c r="K214" s="238"/>
      <c r="L214" s="230"/>
      <c r="M214" s="157"/>
      <c r="N214" s="157"/>
      <c r="O214" s="157"/>
      <c r="P214" s="157"/>
    </row>
    <row r="216" spans="1:16" s="86" customFormat="1" x14ac:dyDescent="0.25">
      <c r="A216" s="83" t="s">
        <v>65</v>
      </c>
      <c r="B216" s="84">
        <f>SUM(B3:B215)</f>
        <v>375635</v>
      </c>
      <c r="C216" s="84">
        <f>SUM(C3:C215)</f>
        <v>9801.86</v>
      </c>
      <c r="D216" s="85">
        <f>SUM(D3:D212)</f>
        <v>15672.556666666664</v>
      </c>
      <c r="E216" s="84">
        <f>SUM(E4:E212)</f>
        <v>186177.12999999998</v>
      </c>
      <c r="F216" s="84">
        <f>SUM(F3:F215)</f>
        <v>182587.17333333337</v>
      </c>
      <c r="G216" s="84"/>
      <c r="H216" s="109"/>
      <c r="I216" s="109"/>
      <c r="J216" s="109"/>
      <c r="K216" s="239"/>
      <c r="L216" s="159"/>
      <c r="M216" s="159"/>
      <c r="N216" s="159"/>
      <c r="O216" s="159"/>
      <c r="P216" s="159"/>
    </row>
    <row r="217" spans="1:16" x14ac:dyDescent="0.25">
      <c r="H217" s="87"/>
      <c r="I217" s="87"/>
      <c r="J217" s="87"/>
    </row>
    <row r="219" spans="1:16" x14ac:dyDescent="0.25">
      <c r="A219" s="88" t="s">
        <v>201</v>
      </c>
    </row>
    <row r="220" spans="1:16" x14ac:dyDescent="0.25">
      <c r="A220" s="299" t="s">
        <v>689</v>
      </c>
      <c r="H220" s="90"/>
      <c r="I220" s="90"/>
      <c r="J220" s="90"/>
    </row>
    <row r="221" spans="1:16" x14ac:dyDescent="0.25">
      <c r="A221" s="91" t="s">
        <v>202</v>
      </c>
    </row>
    <row r="222" spans="1:16" x14ac:dyDescent="0.25">
      <c r="A222" s="92" t="s">
        <v>357</v>
      </c>
    </row>
    <row r="223" spans="1:16" x14ac:dyDescent="0.25">
      <c r="A223" s="219" t="s">
        <v>458</v>
      </c>
    </row>
    <row r="291" spans="2:14" x14ac:dyDescent="0.25">
      <c r="N291" s="160"/>
    </row>
    <row r="301" spans="2:14" x14ac:dyDescent="0.25">
      <c r="B301" s="93"/>
    </row>
  </sheetData>
  <autoFilter ref="A2:J214" xr:uid="{00000000-0009-0000-0000-000000000000}"/>
  <phoneticPr fontId="6" type="noConversion"/>
  <conditionalFormatting sqref="H3:J5 H64:J64 H60:J62 H71:J75 H84:J84 I83 H86:J92 H94:J94 H96:J99 H102:J103 H113:J116 H122:J123 H126:I126 H132:J133 H27:J27 H29:J29 H31:J31 I30 H33:J37 H50:J51 I43 H42 J42 H45:J47 H39:J39 H67:J67 H111:J111 H162 H160 I161 H164:J166 H168:J168 H170:J172 I169 H177:J178 H8:J8 H138:J142 H7:I7 H10:J15 H17:J17 H16:I16 H19:J23 H18:I18 H184:J189 H183:I183 H180:J182 I179 H174:J174 H145:J159 H144:I144 H136:J136 H134:I134 I131 H128:J129 I127 H119:J120 I118 H117:I117 H124:I124 H108:I108 H110:I110 H105:J107 I104 H100 H78:J78 I76:I77 H80:J82 I79 I65 H56:J58 H54:I55 H53:J53 H52:I52 I48:I49 H40:I40 H191:J193 H195:J197 H199:J201 H204:J208 I203 H210:J211">
    <cfRule type="cellIs" dxfId="0" priority="1" operator="notEqual">
      <formula>"x"</formula>
    </cfRule>
  </conditionalFormatting>
  <hyperlinks>
    <hyperlink ref="A5" location="ACT!A1" display="Agicultural Communicators of Tomorrow" xr:uid="{00000000-0004-0000-0000-000000000000}"/>
    <hyperlink ref="A56" location="EWB!A1" display="Engineers Without Borders" xr:uid="{00000000-0004-0000-0000-000001000000}"/>
    <hyperlink ref="A60" location="Filipino!A1" display="Filipino Student Association" xr:uid="{00000000-0004-0000-0000-000002000000}"/>
    <hyperlink ref="A8" location="APO!A1" display="Alpha Phi Omega" xr:uid="{00000000-0004-0000-0000-000003000000}"/>
    <hyperlink ref="A25" location="AsscGenContractors!A1" display="Associated General Contractors of America" xr:uid="{00000000-0004-0000-0000-000004000000}"/>
    <hyperlink ref="A24" location="ArnoldAir!A1" display="Arnold Air Society" xr:uid="{00000000-0004-0000-0000-000005000000}"/>
    <hyperlink ref="A11" location="AAFCS!A1" display="American Association of Family and Consumer Sciences" xr:uid="{00000000-0004-0000-0000-000006000000}"/>
    <hyperlink ref="A13" location="'ACS-SA'!A1" display="American Chemical Society-Student Affiliates" xr:uid="{00000000-0004-0000-0000-000007000000}"/>
    <hyperlink ref="A32" location="ATSO!A1" display="Athletic Training Student Organization" xr:uid="{00000000-0004-0000-0000-000008000000}"/>
    <hyperlink ref="A14" location="AIChE!A1" display="American Institute of Chemical Engieers" xr:uid="{00000000-0004-0000-0000-000009000000}"/>
    <hyperlink ref="A192" location="TSTA!A1" display="Texas State Teachers Association" xr:uid="{00000000-0004-0000-0000-00000A000000}"/>
    <hyperlink ref="A20" location="ASID!A1" display="American Soiety of Interior Designers" xr:uid="{00000000-0004-0000-0000-00000B000000}"/>
    <hyperlink ref="A21" location="ASME!A1" display="American Society of Mechanical Engineers" xr:uid="{00000000-0004-0000-0000-00000C000000}"/>
    <hyperlink ref="A105" location="MUN!A1" display="Model United Nations" xr:uid="{00000000-0004-0000-0000-00000D000000}"/>
    <hyperlink ref="A31" location="ASAS!A1" display="Association of Students About Service" xr:uid="{00000000-0004-0000-0000-00000E000000}"/>
    <hyperlink ref="A29" location="AITP!A1" display="Association of Information Technology Professionals " xr:uid="{00000000-0004-0000-0000-00000F000000}"/>
    <hyperlink ref="A48" location="CFFA!A1" display="Collegiate FFA" xr:uid="{00000000-0004-0000-0000-000010000000}"/>
    <hyperlink ref="A36" location="'B&amp;B'!A1" display="Block and Bridle" xr:uid="{00000000-0004-0000-0000-000011000000}"/>
    <hyperlink ref="A37" location="TechCRU!A1" display="Campus Crusade for Christ (Tech CRU)" xr:uid="{00000000-0004-0000-0000-000012000000}"/>
    <hyperlink ref="A39" location="CSA!A1" display="Catholic Student Association" xr:uid="{00000000-0004-0000-0000-000013000000}"/>
    <hyperlink ref="A40" location="CECT!A1" display="Chemical Engineering Car Team" xr:uid="{00000000-0004-0000-0000-000014000000}"/>
    <hyperlink ref="A43" location="ChiRho!A1" display="Chi Rho Fraternity" xr:uid="{00000000-0004-0000-0000-000015000000}"/>
    <hyperlink ref="A44" location="XTE!A1" display="Chi Tau Epsilon" xr:uid="{00000000-0004-0000-0000-000016000000}"/>
    <hyperlink ref="A47" location="'A&amp;S Ambassadors'!A1" display="College of Arts &amp; Sciences Student Ambassadors" xr:uid="{00000000-0004-0000-0000-000017000000}"/>
    <hyperlink ref="A167" location="TechClassic!A1" display="Tech Classical Society" xr:uid="{00000000-0004-0000-0000-000018000000}"/>
    <hyperlink ref="A95" location="'Mane Society'!A1" display="Mane Society" xr:uid="{00000000-0004-0000-0000-000019000000}"/>
    <hyperlink ref="A53" location="DSP!A1" display="Delta Sigma Pi" xr:uid="{00000000-0004-0000-0000-00001A000000}"/>
    <hyperlink ref="A55" location="DBAHJPMS!A1" display="Dr. Bernard A. Harris Jr. Pre-Med Society" xr:uid="{00000000-0004-0000-0000-00001B000000}"/>
    <hyperlink ref="A63" location="GammaBetaPhi!A1" display="Gamma Beta Phi" xr:uid="{00000000-0004-0000-0000-00001D000000}"/>
    <hyperlink ref="A187" location="PreVet!A1" display="Tech Pre-Vet Society" xr:uid="{00000000-0004-0000-0000-00001E000000}"/>
    <hyperlink ref="A65" location="Geoscience!A1" display="Geoscience Society" xr:uid="{00000000-0004-0000-0000-000020000000}"/>
    <hyperlink ref="A66" location="German!A1" display="German Club" xr:uid="{00000000-0004-0000-0000-000021000000}"/>
    <hyperlink ref="A67" location="'Goin'' Band'!A1" display="Goin' Band from Raiderland" xr:uid="{00000000-0004-0000-0000-000022000000}"/>
    <hyperlink ref="A73" location="HistoryClub!A1" display="History Club" xr:uid="{00000000-0004-0000-0000-000023000000}"/>
    <hyperlink ref="A69" location="GreekWide!A1" display="Greek Wide Student Ministries" xr:uid="{00000000-0004-0000-0000-000024000000}"/>
    <hyperlink ref="A178" location="Horse!A1" display="Horse Judging Team" xr:uid="{00000000-0004-0000-0000-000025000000}"/>
    <hyperlink ref="A74" location="HSRecruiters!A1" display="Human Sciences Recxruiters" xr:uid="{00000000-0004-0000-0000-000026000000}"/>
    <hyperlink ref="A75" location="ISA!A1" display="India Student Association" xr:uid="{00000000-0004-0000-0000-000027000000}"/>
    <hyperlink ref="A78" location="IIE!A1" display="Institute of Industrial Engineers" xr:uid="{00000000-0004-0000-0000-000028000000}"/>
    <hyperlink ref="A80" location="IIDA!A1" display="International Interior Design Association" xr:uid="{00000000-0004-0000-0000-000029000000}"/>
    <hyperlink ref="A207" location="WomennBus!A1" display="Women in Business" xr:uid="{00000000-0004-0000-0000-00002A000000}"/>
    <hyperlink ref="A82" location="ITA!A1" display="Iota Tau Alpha" xr:uid="{00000000-0004-0000-0000-00002B000000}"/>
    <hyperlink ref="A84" location="KPsi!A1" display="Kappa Kappa Psi" xr:uid="{00000000-0004-0000-0000-00002C000000}"/>
    <hyperlink ref="A85" location="KappaXi!A1" display="Kappa Xi" xr:uid="{00000000-0004-0000-0000-00002D000000}"/>
    <hyperlink ref="A91" location="Livestock!A1" display="Livestock Judging Team" xr:uid="{00000000-0004-0000-0000-00002E000000}"/>
    <hyperlink ref="A96" location="Eval!A1" display="Meat Animal Evaluation Team" xr:uid="{00000000-0004-0000-0000-00002F000000}"/>
    <hyperlink ref="A97" location="Meat!A1" display="Meat Judging Team" xr:uid="{00000000-0004-0000-0000-000030000000}"/>
    <hyperlink ref="A99" location="MSA!A1" display="Meat Science Association" xr:uid="{00000000-0004-0000-0000-000031000000}"/>
    <hyperlink ref="A102" location="MTSO!A1" display="Mentor Tech Student Organizatin" xr:uid="{00000000-0004-0000-0000-000032000000}"/>
    <hyperlink ref="A103" location="Metals!A1" display="Metals Club" xr:uid="{00000000-0004-0000-0000-000033000000}"/>
    <hyperlink ref="A38" location="Caribbean!A1" display="Caribbean Student Association" xr:uid="{00000000-0004-0000-0000-000034000000}"/>
    <hyperlink ref="A111" location="MuslimSA!A1" display="Muslim Student Association" xr:uid="{00000000-0004-0000-0000-000035000000}"/>
    <hyperlink ref="A208" location="WomennPhysics!A1" display="Women in Physics" xr:uid="{00000000-0004-0000-0000-000036000000}"/>
    <hyperlink ref="A113" location="NSBE!A1" display="National Society of Black Engineers" xr:uid="{00000000-0004-0000-0000-000037000000}"/>
    <hyperlink ref="A122" location="PASO!A1" display="Physician Assistant Student Organization" xr:uid="{00000000-0004-0000-0000-000038000000}"/>
    <hyperlink ref="A115" location="Navigators!A1" display="Navigators" xr:uid="{00000000-0004-0000-0000-000039000000}"/>
    <hyperlink ref="A112" location="NPHC!A1" display="National Panhellenic Council" xr:uid="{00000000-0004-0000-0000-00003A000000}"/>
    <hyperlink ref="A119" location="PFPA!A1" display="Personal Financial Planning Association" xr:uid="{00000000-0004-0000-0000-00003B000000}"/>
    <hyperlink ref="A120" location="PAD!A1" display="Phi Alpha Delta Pre-Law Fraternity" xr:uid="{00000000-0004-0000-0000-00003C000000}"/>
    <hyperlink ref="A123" location="PTS!A1" display="Pi Tau Sigma" xr:uid="{00000000-0004-0000-0000-00003D000000}"/>
    <hyperlink ref="A186" location="'Pre-Pharm'!A1" display="Pre-Pharmacy Club" xr:uid="{00000000-0004-0000-0000-00003E000000}"/>
    <hyperlink ref="A42" location="'Chi Epsilon'!A1" display="Chi Epsilon" xr:uid="{00000000-0004-0000-0000-00003F000000}"/>
    <hyperlink ref="A138" location="RanchHorse!A1" display="Ranch Horse Team" xr:uid="{00000000-0004-0000-0000-000040000000}"/>
    <hyperlink ref="A139" location="RISA!A1" display="Rawls Information Security Administration" xr:uid="{00000000-0004-0000-0000-000041000000}"/>
    <hyperlink ref="A59" location="'Every Nation'!A1" display="Every Nation Campus" xr:uid="{00000000-0004-0000-0000-000042000000}"/>
    <hyperlink ref="A68" location="GoldenKey!A1" display="Golden Key International Honour Society" xr:uid="{00000000-0004-0000-0000-000043000000}"/>
    <hyperlink ref="A141" location="SFDT!A1" display="Sabre Flight Drill Team" xr:uid="{00000000-0004-0000-0000-000044000000}"/>
    <hyperlink ref="A90" location="Korean!A1" display="Korean Student Association" xr:uid="{00000000-0004-0000-0000-000045000000}"/>
    <hyperlink ref="A142" location="SDP!A1" display="Sigma Delta Pi (Chapter: Alpha Phi)" xr:uid="{00000000-0004-0000-0000-000046000000}"/>
    <hyperlink ref="A147" location="SACNAS!A1" display="Society for the Advancement of Chicanos &amp; Native Americans in Science" xr:uid="{00000000-0004-0000-0000-000047000000}"/>
    <hyperlink ref="A149" location="SHPE!A1" display="Society of Hispanic Professional Engineers" xr:uid="{00000000-0004-0000-0000-000048000000}"/>
    <hyperlink ref="A150" location="SPE!A1" display="Society of Petroleum Engineers" xr:uid="{00000000-0004-0000-0000-000049000000}"/>
    <hyperlink ref="A153" location="SWE!A1" display="Society of Women Engineers" xr:uid="{00000000-0004-0000-0000-00004A000000}"/>
    <hyperlink ref="A155" location="SLSA!A1" display="Sri Lankan Students' Association" xr:uid="{00000000-0004-0000-0000-00004B000000}"/>
    <hyperlink ref="A157" location="AgCouncil!A1" display="Student Agricultural Council" xr:uid="{00000000-0004-0000-0000-00004C000000}"/>
    <hyperlink ref="A160" location="StudentMobile!A1" display="Student Mobilization" xr:uid="{00000000-0004-0000-0000-00004D000000}"/>
    <hyperlink ref="A162" location="TBS!A1" display="Tau Beta Sigma" xr:uid="{00000000-0004-0000-0000-00004E000000}"/>
    <hyperlink ref="A181" location="KPOP!A1" display="Tech K-Pop Club" xr:uid="{00000000-0004-0000-0000-00004F000000}"/>
    <hyperlink ref="A164" location="TAHS!A1" display="Tech Art History Society" xr:uid="{00000000-0004-0000-0000-000050000000}"/>
    <hyperlink ref="A172" location="TFLT!A1" display="Tech Future Leaders in Transportation" xr:uid="{00000000-0004-0000-0000-000051000000}"/>
    <hyperlink ref="A168" location="TCFR!A1" display="Tech Council on Family Relations" xr:uid="{00000000-0004-0000-0000-000052000000}"/>
    <hyperlink ref="A170" location="TET!A1" display="Tech Equestrian Team" xr:uid="{00000000-0004-0000-0000-000053000000}"/>
    <hyperlink ref="A110" location="MSBA!A1" display="Multicultural Student Business Assocation" xr:uid="{00000000-0004-0000-0000-000055000000}"/>
    <hyperlink ref="A198" location="USITTSC!A1" display="United States Institute for Theatre Technology Student Chapter" xr:uid="{00000000-0004-0000-0000-000057000000}"/>
    <hyperlink ref="A165" location="TBHC!A1" display="Tech Book History Club" xr:uid="{00000000-0004-0000-0000-000058000000}"/>
    <hyperlink ref="A191" location="TSPE!A1" display="Texas Society of Professional Engineers" xr:uid="{00000000-0004-0000-0000-000059000000}"/>
    <hyperlink ref="A197" location="UMI!A1" display="Unidos Por Un Mismo Idioma - Spanish Speaking Society" xr:uid="{00000000-0004-0000-0000-00005A000000}"/>
    <hyperlink ref="A114" location="NCSC!A1" display="National Society of Collegiate Scholars" xr:uid="{00000000-0004-0000-0000-00005B000000}"/>
    <hyperlink ref="A196" location="Techtones!A1" display="The Techtones" xr:uid="{00000000-0004-0000-0000-00005C000000}"/>
    <hyperlink ref="A201" location="VOL!A1" display="Visions of Light Gospel Choir" xr:uid="{00000000-0004-0000-0000-00005D000000}"/>
    <hyperlink ref="A202" location="Wesley!A1" display="Wesley Foundation at Texas Tech University" xr:uid="{00000000-0004-0000-0000-00005E000000}"/>
    <hyperlink ref="A203" location="Whitacre!A1" display="Whitacre College of Engineering Outreach Raiders" xr:uid="{00000000-0004-0000-0000-00005F000000}"/>
    <hyperlink ref="A210" location="WomenServOrg!A1" display="Women's Service Org." xr:uid="{00000000-0004-0000-0000-000060000000}"/>
    <hyperlink ref="A211" location="Wool!A1" display="Wool Judging Team" xr:uid="{00000000-0004-0000-0000-000061000000}"/>
    <hyperlink ref="A9" location="AlphaPsiOmega!A1" display="Alpha Psi Omega" xr:uid="{00000000-0004-0000-0000-000062000000}"/>
    <hyperlink ref="A27" location="ABSS!A1" display="Association of Bangladeshi Students &amp; Scholars" xr:uid="{00000000-0004-0000-0000-000063000000}"/>
    <hyperlink ref="A190" location="TSIS!A1" display="Tech Society of Interdisplinary Study" xr:uid="{00000000-0004-0000-0000-000064000000}"/>
    <hyperlink ref="A93" location="Lutheran!A1" display="Lutheran Student Association" xr:uid="{00000000-0004-0000-0000-000065000000}"/>
    <hyperlink ref="A209" location="'Women Leadership'!A1" display="Women's Leadership Initiative" xr:uid="{00000000-0004-0000-0000-000066000000}"/>
    <hyperlink ref="A131" location="RAS!A1" display="Raider Aerospace Society" xr:uid="{00000000-0004-0000-0000-000067000000}"/>
    <hyperlink ref="A16" location="AMWA!A1" display="American Medical Women's Association" xr:uid="{00000000-0004-0000-0000-000068000000}"/>
    <hyperlink ref="A19" location="ASCE!A1" display="American Society of Civil Engineers" xr:uid="{00000000-0004-0000-0000-000069000000}"/>
    <hyperlink ref="A23" location="ArmyROTC!A1" display="Army ROTC " xr:uid="{00000000-0004-0000-0000-00006A000000}"/>
    <hyperlink ref="A28" location="'AsscChineseStud&amp;Scholars'!A1" display="Association of Chinese Students &amp; Scholars" xr:uid="{00000000-0004-0000-0000-00006B000000}"/>
    <hyperlink ref="A101" location="MenofGod!A1" display="Men of God" xr:uid="{00000000-0004-0000-0000-00006C000000}"/>
    <hyperlink ref="A45" location="Christians!A1" display="Christians at Tech" xr:uid="{00000000-0004-0000-0000-00006D000000}"/>
    <hyperlink ref="A41" location="CA!A1" display="Chi Alpha" xr:uid="{00000000-0004-0000-0000-00006E000000}"/>
    <hyperlink ref="A26" location="ACM!A1" display="Association for Computing Machinery" xr:uid="{00000000-0004-0000-0000-00006F000000}"/>
    <hyperlink ref="A195" location="'STEM LEAF'!A1" display="The STEM &amp; Leaf Corp" xr:uid="{00000000-0004-0000-0000-000070000000}"/>
    <hyperlink ref="A70" location="HSA!A1" display="Habesha Student's Association" xr:uid="{00000000-0004-0000-0000-000071000000}"/>
    <hyperlink ref="A72" location="HSS!A1" display="Hispanic Student Society " xr:uid="{00000000-0004-0000-0000-000072000000}"/>
    <hyperlink ref="A46" location="HHMISSO!A1" display="Howard Hughes Medical Institute Scholar Service Organization" xr:uid="{00000000-0004-0000-0000-000073000000}"/>
    <hyperlink ref="A151" location="SPWLA!A1" display="Society of Petrophysicists &amp; Well Log Analysts" xr:uid="{00000000-0004-0000-0000-000074000000}"/>
    <hyperlink ref="A116" location="NSA!A1" display="Nepal Students Association" xr:uid="{00000000-0004-0000-0000-000075000000}"/>
    <hyperlink ref="A125" location="PYQ!A1" display="Pretty Young Queens" xr:uid="{00000000-0004-0000-0000-000076000000}"/>
    <hyperlink ref="A177" location="TechHorn!A1" display="Tech Horn Society" xr:uid="{00000000-0004-0000-0000-000077000000}"/>
    <hyperlink ref="A50" location="CommStudies!A1" display="Communication Studies Society" xr:uid="{00000000-0004-0000-0000-000078000000}"/>
    <hyperlink ref="A143" location="SIE!A1" display="Sigma Iota Epsilon" xr:uid="{00000000-0004-0000-0000-000079000000}"/>
    <hyperlink ref="A118" location="Persian!A1" display="Persian Student Association" xr:uid="{00000000-0004-0000-0000-00007B000000}"/>
    <hyperlink ref="A83" location="ItsOnUS!A1" display="It's On Us" xr:uid="{00000000-0004-0000-0000-00007C000000}"/>
    <hyperlink ref="A145" location="SkyRaiders!A1" display="SkyRaiders" xr:uid="{00000000-0004-0000-0000-00007D000000}"/>
    <hyperlink ref="A148" location="SEP!A1" display="Society of Environmental Professionals" xr:uid="{00000000-0004-0000-0000-00007E000000}"/>
    <hyperlink ref="A92" location="'LBK Youth'!A1" display="Lubbock Youth Outreach" xr:uid="{00000000-0004-0000-0000-00007F000000}"/>
    <hyperlink ref="A169" location="TechDucks!A1" display="Tech Ducks Unlimited" xr:uid="{00000000-0004-0000-0000-000080000000}"/>
    <hyperlink ref="A171" location="Feral!A1" display="Tech Feral Cat Coalition" xr:uid="{00000000-0004-0000-0000-000081000000}"/>
    <hyperlink ref="A146" location="TechHRMS!A1" display="Texas Tech Society for Human Resource Management" xr:uid="{00000000-0004-0000-0000-000082000000}"/>
    <hyperlink ref="A199" location="Veterans!A1" display="Veterans Association at Texas Tech" xr:uid="{00000000-0004-0000-0000-000083000000}"/>
    <hyperlink ref="A106" location="MortarBoard!A1" display="Mortar Board" xr:uid="{00000000-0004-0000-0000-000084000000}"/>
    <hyperlink ref="A35" location="BSA!A1" display="Black Student Association" xr:uid="{00000000-0004-0000-0000-000085000000}"/>
    <hyperlink ref="A86" location="KSMDA!A1" display="Kinesiology &amp; Sport Management Dept. Ambassadors" xr:uid="{00000000-0004-0000-0000-000086000000}"/>
    <hyperlink ref="A185" location="TechPreOcc!A1" display="Tech Pre-Occupational Therapy Club" xr:uid="{00000000-0004-0000-0000-000087000000}"/>
    <hyperlink ref="A212" location="Youth!A1" display="Youth Mappers" xr:uid="{00000000-0004-0000-0000-000088000000}"/>
    <hyperlink ref="A121" location="PTKAA!A1" display="Phi Theta Kappa Alumni Association" xr:uid="{00000000-0004-0000-0000-000089000000}"/>
    <hyperlink ref="A194" location="Quill!A1" display="The Quill" xr:uid="{00000000-0004-0000-0000-00008A000000}"/>
    <hyperlink ref="A180" location="Kahaani!A1" display="Tech Kahaani Bollywood Dance Team" xr:uid="{00000000-0004-0000-0000-00008B000000}"/>
    <hyperlink ref="A206" location="Wish!A1" display="WishMakers on Campus" xr:uid="{00000000-0004-0000-0000-00008C000000}"/>
    <hyperlink ref="A214" location="Cont!A1" display="Contingency " xr:uid="{00000000-0004-0000-0000-00008D000000}"/>
    <hyperlink ref="A213" location="Misc!A1" display="Miscellaneous" xr:uid="{00000000-0004-0000-0000-00008E000000}"/>
    <hyperlink ref="A12" location="AAPG!A1" display="American Association of Petroleum Geologists" xr:uid="{00000000-0004-0000-0000-00008F000000}"/>
    <hyperlink ref="A98" location="MSAQBT!A1" display="Meat Science Academic Quiz Bowl Team" xr:uid="{00000000-0004-0000-0000-000090000000}"/>
    <hyperlink ref="A22" location="AFSAQC!A1" display="Animal &amp; Food Science Academic Quadrathlon Club" xr:uid="{00000000-0004-0000-0000-000091000000}"/>
    <hyperlink ref="A94" location="'Made n Cote'!A1" display="Made in Cote d'Ivoire" xr:uid="{00000000-0004-0000-0000-000092000000}"/>
    <hyperlink ref="A33" location="BB!A1" display="Bayless Board" xr:uid="{00000000-0004-0000-0000-000093000000}"/>
    <hyperlink ref="A104" location="MANRRS!A1" display="Minorities in Agriculture Natural Resource and Related Sciences" xr:uid="{00000000-0004-0000-0000-000094000000}"/>
    <hyperlink ref="A58" location="EtaSigDelta!A1" display="Eta Sigma Delta International Hospitality Management Society" xr:uid="{00000000-0004-0000-0000-000095000000}"/>
    <hyperlink ref="A77" location="IEEE!A1" display="Institute of Electrical &amp; Electronics Engineers" xr:uid="{00000000-0004-0000-0000-000096000000}"/>
    <hyperlink ref="A137" location="Raiderthon!A1" display="RaiderThon - Dance Marathon" xr:uid="{00000000-0004-0000-0000-000097000000}"/>
    <hyperlink ref="A175" location="TechGolf!A1" display="Tech Golf Club" xr:uid="{00000000-0004-0000-0000-000098000000}"/>
    <hyperlink ref="A158" location="SASLA!A1" display="Student American Society of Landscape Architects" xr:uid="{00000000-0004-0000-0000-000099000000}"/>
    <hyperlink ref="A134" location="RaiderSailing!A1" display="Raider Sailing" xr:uid="{00000000-0004-0000-0000-00009A000000}"/>
    <hyperlink ref="A152" location="Plastics!A1" display="Society of Plastics Engineers" xr:uid="{00000000-0004-0000-0000-00009B000000}"/>
    <hyperlink ref="A161" location="StudyAbroad!A1" display="Study Abroad Peer Advisors" xr:uid="{00000000-0004-0000-0000-00009D000000}"/>
    <hyperlink ref="A163" location="TAF!A1" display="Tech Advertising Federation" xr:uid="{00000000-0004-0000-0000-00009E000000}"/>
    <hyperlink ref="A179" location="Italian!A1" display="Tech Italian Student Association" xr:uid="{00000000-0004-0000-0000-00009F000000}"/>
    <hyperlink ref="A10" location="AADE!A1" display="American Association of Drilling Engineers" xr:uid="{00000000-0004-0000-0000-0000A0000000}"/>
    <hyperlink ref="A18" location="APWA!A1" display="American Public Works Association" xr:uid="{00000000-0004-0000-0000-0000A1000000}"/>
    <hyperlink ref="A136" location="RaidersDefend!A1" display="Raiders Defending Life" xr:uid="{00000000-0004-0000-0000-0000A2000000}"/>
    <hyperlink ref="A4" location="African!A1" display="African Student Organization" xr:uid="{00000000-0004-0000-0000-0000A3000000}"/>
    <hyperlink ref="A6" location="AGT!A1" display="Alpha Gamma Tau" xr:uid="{00000000-0004-0000-0000-0000A4000000}"/>
    <hyperlink ref="A88" location="KEYOP!A1" display="Knowledge Empowering You Outreach Program" xr:uid="{00000000-0004-0000-0000-0000A5000000}"/>
    <hyperlink ref="A7" location="AKP!A1" display="Alpha Kappa Psi" xr:uid="{00000000-0004-0000-0000-0000A6000000}"/>
    <hyperlink ref="A3" location="AAO!A1" display="Above All Odds" xr:uid="{00000000-0004-0000-0000-0000A7000000}"/>
    <hyperlink ref="A15" location="AMSA!A1" display="American Medical Student Association" xr:uid="{00000000-0004-0000-0000-0000A8000000}"/>
    <hyperlink ref="A17" location="AMWH!A1" display="America Mock World Health" xr:uid="{00000000-0004-0000-0000-0000A9000000}"/>
    <hyperlink ref="A30" location="ALPA!A1" display="Association of Latino Professinals in Am" xr:uid="{00000000-0004-0000-0000-0000AA000000}"/>
    <hyperlink ref="A34" location="BOSS!A1" display="Biotechnology for Student Success" xr:uid="{00000000-0004-0000-0000-0000AB000000}"/>
    <hyperlink ref="A49" location="'C100'!A1" display="Collegiate 100" xr:uid="{00000000-0004-0000-0000-0000AC000000}"/>
    <hyperlink ref="A51" location="DWS!A1" display="Dancers with Soul" xr:uid="{00000000-0004-0000-0000-0000AD000000}"/>
    <hyperlink ref="A52" location="DA!A1" display="Define American" xr:uid="{00000000-0004-0000-0000-0000AE000000}"/>
    <hyperlink ref="A54" location="DSC!A1" display="Developer Student Club" xr:uid="{00000000-0004-0000-0000-0000AF000000}"/>
    <hyperlink ref="A57" location="EON!A1" display="Eta Omicron Nu" xr:uid="{00000000-0004-0000-0000-0000B0000000}"/>
    <hyperlink ref="A64" location="GC!A1" display="Genki Club" xr:uid="{00000000-0004-0000-0000-0000B1000000}"/>
    <hyperlink ref="A79" location="ITE!A1" display="Institute of Transportation Engineers" xr:uid="{00000000-0004-0000-0000-0000B2000000}"/>
    <hyperlink ref="A87" location="KRCC!A1" display="Knight Raiders Chess Club" xr:uid="{00000000-0004-0000-0000-0000B3000000}"/>
    <hyperlink ref="A89" location="KCSA!A1" display="Korean Christian Student Association" xr:uid="{00000000-0004-0000-0000-0000B4000000}"/>
    <hyperlink ref="A100" location="MDGB!A1" display="Medical &amp; Dental Global Brigades" xr:uid="{00000000-0004-0000-0000-0000B5000000}"/>
    <hyperlink ref="A109" location="MPDA!A1" display="Multicultrual Pre-Dental Association" xr:uid="{00000000-0004-0000-0000-0000B6000000}"/>
    <hyperlink ref="A108" location="MGC!A1" display="Multicultural Greek Council" xr:uid="{00000000-0004-0000-0000-0000B7000000}"/>
    <hyperlink ref="A107" location="MAPMS!A1" display="Multicultural Asso of PerMed Scholars" xr:uid="{00000000-0004-0000-0000-0000B8000000}"/>
    <hyperlink ref="A130" location="QR!A1" display="Queer Reads" xr:uid="{00000000-0004-0000-0000-0000B9000000}"/>
    <hyperlink ref="A129" location="POWER!A1" display="Providing the Outside World w/Empowerment &amp; Resouces - POWER" xr:uid="{00000000-0004-0000-0000-0000BA000000}"/>
    <hyperlink ref="A128" location="PC!A1" display="Project Climate" xr:uid="{00000000-0004-0000-0000-0000BB000000}"/>
    <hyperlink ref="A126" location="PPT!A1" display="Pre Physical Therapy" xr:uid="{00000000-0004-0000-0000-0000BC000000}"/>
    <hyperlink ref="A132" location="RMSS!A1" display="Raider Medical Screening Society" xr:uid="{00000000-0004-0000-0000-0000BD000000}"/>
    <hyperlink ref="A135" location="RNASA!A1" display="Raiderland Native American Student Asso" xr:uid="{00000000-0004-0000-0000-0000BE000000}"/>
    <hyperlink ref="A133" location="RPOP!A1" display="Raider Power of Paranormal" xr:uid="{00000000-0004-0000-0000-0000BF000000}"/>
    <hyperlink ref="A140" location="RHIM!A1" display="Restaurant, Hotel, &amp; Institutional Mgmt" xr:uid="{00000000-0004-0000-0000-0000C0000000}"/>
    <hyperlink ref="A144" location="SILVERWINGS!A1" display="Silver Wings" xr:uid="{00000000-0004-0000-0000-0000C1000000}"/>
    <hyperlink ref="A159" location="SAFE!A1" display="Student Association of Fire Ecology" xr:uid="{00000000-0004-0000-0000-0000C2000000}"/>
    <hyperlink ref="A166" location="TBV!A1" display="Tech Business Valuation" xr:uid="{00000000-0004-0000-0000-0000C3000000}"/>
    <hyperlink ref="A183" location="TMP!A1" display="Tech Minorities &amp; Philosophy" xr:uid="{00000000-0004-0000-0000-0000C4000000}"/>
    <hyperlink ref="A189" location="TSTF!A1" display="Tech She's the First" xr:uid="{00000000-0004-0000-0000-0000C5000000}"/>
    <hyperlink ref="A188" location="TECHRODEO!A1" display="Tech Rodeo Association" xr:uid="{00000000-0004-0000-0000-0000C6000000}"/>
    <hyperlink ref="A193" location="MATH!A1" display="The Math Club" xr:uid="{00000000-0004-0000-0000-0000C7000000}"/>
    <hyperlink ref="A205" location="WH!A1" display="Wildening Horizons" xr:uid="{00000000-0004-0000-0000-0000C9000000}"/>
    <hyperlink ref="A204" location="WILD!A1" display="Wildlife Society at Tech" xr:uid="{00000000-0004-0000-0000-0000CA000000}"/>
    <hyperlink ref="A71" location="HR!A1" display="High Riders" xr:uid="{00000000-0004-0000-0000-0000CB000000}"/>
    <hyperlink ref="A76" location="IH!A1" display="Innovation Hub" xr:uid="{00000000-0004-0000-0000-0000CC000000}"/>
    <hyperlink ref="A117" location="ODK!A1" display="Omicron Delta Kappa" xr:uid="{00000000-0004-0000-0000-0000CD000000}"/>
    <hyperlink ref="A174" location="TechGeo!A1" display="Tech Geophysical Society" xr:uid="{00000000-0004-0000-0000-0000CE000000}"/>
    <hyperlink ref="A176" location="TechHabitat!A1" display="Tech Habitat" xr:uid="{00000000-0004-0000-0000-0000CF000000}"/>
    <hyperlink ref="A61" location="FinAsso!A1" display="Finance Association" xr:uid="{00000000-0004-0000-0000-0000D0000000}"/>
    <hyperlink ref="A81" location="SGC!A1" display="International Student Council" xr:uid="{00000000-0004-0000-0000-0000D1000000}"/>
    <hyperlink ref="A124" location="PRSA!A1" display="Public Relations Student Society of Am" xr:uid="{00000000-0004-0000-0000-0000D2000000}"/>
    <hyperlink ref="A127" location="PrideSTEM!A1" display="Pride STEM" xr:uid="{00000000-0004-0000-0000-0000D3000000}"/>
    <hyperlink ref="A184" location="TRA!A1" display="Tech National Retail Federation Student Asso" xr:uid="{07F4F8BF-2187-487D-A628-D5AD6D01290A}"/>
    <hyperlink ref="A156" location="SDA!A1" display="Student Dietetic Association" xr:uid="{148E0663-ACA0-4435-AE47-587DAA8AEC4A}"/>
    <hyperlink ref="A200" location="VSA!A1" display="Vietnamese Student Association" xr:uid="{10077F99-5211-4437-9CE3-EF14B581E5F3}"/>
    <hyperlink ref="A62" location="FormulaSAE!A1" display="Red Raider Racing (Formula)" xr:uid="{235BDE09-494D-464A-88DF-DD3238826839}"/>
    <hyperlink ref="A154" location="SPANISH!A1" display="Spanish Club" xr:uid="{E635FD18-DC56-45DB-A245-47EA232EF9C2}"/>
    <hyperlink ref="A173" location="TechGSA!A1" display="Office of LGBTQIA Education &amp; Engagement" xr:uid="{47A7F248-AE00-49AB-942D-F2FAE01F1B76}"/>
    <hyperlink ref="A182" location="TMA!A1" display="Tech Marketing Association" xr:uid="{AA0435FB-2E23-40F6-9205-F0759BE0E236}"/>
  </hyperlinks>
  <pageMargins left="0" right="0" top="0" bottom="0" header="0.5" footer="0.5"/>
  <pageSetup scale="6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80</v>
      </c>
    </row>
    <row r="5" spans="1:3" x14ac:dyDescent="0.25">
      <c r="A5" s="4" t="s">
        <v>1</v>
      </c>
      <c r="B5" s="2">
        <f>'Total Orgs'!B11</f>
        <v>900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1/3*900</f>
        <v>300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900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09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77</v>
      </c>
    </row>
    <row r="5" spans="1:3" x14ac:dyDescent="0.25">
      <c r="A5" s="4" t="s">
        <v>1</v>
      </c>
      <c r="B5" s="2">
        <f>'Total Orgs'!B102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23"/>
    </row>
    <row r="13" spans="1:3" x14ac:dyDescent="0.25">
      <c r="C13" s="23"/>
    </row>
    <row r="14" spans="1:3" x14ac:dyDescent="0.25">
      <c r="C14" s="23"/>
    </row>
    <row r="15" spans="1:3" x14ac:dyDescent="0.25">
      <c r="C15" s="23"/>
    </row>
    <row r="16" spans="1:3" x14ac:dyDescent="0.25">
      <c r="C16" s="23"/>
    </row>
    <row r="17" spans="3:3" x14ac:dyDescent="0.25">
      <c r="C17" s="23"/>
    </row>
    <row r="18" spans="3:3" x14ac:dyDescent="0.25">
      <c r="C18" s="23"/>
    </row>
  </sheetData>
  <hyperlinks>
    <hyperlink ref="A1" location="'Total Orgs'!A1" display="Total Organizations" xr:uid="{00000000-0004-0000-6300-000000000000}"/>
  </hyperlinks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2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35</v>
      </c>
    </row>
    <row r="5" spans="1:3" x14ac:dyDescent="0.25">
      <c r="A5" s="4" t="s">
        <v>1</v>
      </c>
      <c r="B5" s="2">
        <f>'Total Orgs'!B103</f>
        <v>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5000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44166</v>
      </c>
      <c r="B12" s="2">
        <v>1000</v>
      </c>
      <c r="C12" t="s">
        <v>565</v>
      </c>
    </row>
    <row r="13" spans="1:3" x14ac:dyDescent="0.25">
      <c r="C13" t="s">
        <v>566</v>
      </c>
    </row>
    <row r="14" spans="1:3" x14ac:dyDescent="0.25">
      <c r="A14" s="4">
        <v>44166</v>
      </c>
      <c r="B14" s="2">
        <v>1000</v>
      </c>
      <c r="C14" t="s">
        <v>567</v>
      </c>
    </row>
    <row r="15" spans="1:3" x14ac:dyDescent="0.25">
      <c r="C15" t="s">
        <v>568</v>
      </c>
    </row>
    <row r="16" spans="1:3" x14ac:dyDescent="0.25">
      <c r="A16" s="4">
        <v>44166</v>
      </c>
      <c r="B16" s="2">
        <v>1000</v>
      </c>
      <c r="C16" t="s">
        <v>569</v>
      </c>
    </row>
    <row r="17" spans="1:3" x14ac:dyDescent="0.25">
      <c r="C17" t="s">
        <v>570</v>
      </c>
    </row>
    <row r="18" spans="1:3" x14ac:dyDescent="0.25">
      <c r="A18" s="4">
        <v>44166</v>
      </c>
      <c r="B18" s="2">
        <v>1000</v>
      </c>
      <c r="C18" t="s">
        <v>572</v>
      </c>
    </row>
    <row r="19" spans="1:3" x14ac:dyDescent="0.25">
      <c r="C19" t="s">
        <v>573</v>
      </c>
    </row>
    <row r="20" spans="1:3" x14ac:dyDescent="0.25">
      <c r="A20" s="4">
        <v>44166</v>
      </c>
      <c r="B20" s="2">
        <v>1000</v>
      </c>
      <c r="C20" t="s">
        <v>574</v>
      </c>
    </row>
    <row r="21" spans="1:3" x14ac:dyDescent="0.25">
      <c r="C21" t="s">
        <v>616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268</v>
      </c>
    </row>
    <row r="5" spans="1:3" x14ac:dyDescent="0.25">
      <c r="A5" s="4" t="s">
        <v>1</v>
      </c>
      <c r="B5" s="2">
        <f>'Total Orgs'!B104</f>
        <v>300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v>300</v>
      </c>
      <c r="C7" t="s">
        <v>522</v>
      </c>
    </row>
    <row r="8" spans="1:3" ht="31.5" x14ac:dyDescent="0.25">
      <c r="A8" s="4" t="s">
        <v>3</v>
      </c>
      <c r="B8" s="2">
        <f>SUM(B12:B101)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176"/>
    </row>
  </sheetData>
  <hyperlinks>
    <hyperlink ref="A1" location="'Total Orgs'!A1" display="Total Organizations" xr:uid="{00000000-0004-0000-6500-000000000000}"/>
  </hyperlinks>
  <pageMargins left="0.75" right="0.75" top="1" bottom="1" header="0.5" footer="0.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269</v>
      </c>
    </row>
    <row r="5" spans="1:3" x14ac:dyDescent="0.25">
      <c r="A5" s="4" t="s">
        <v>1</v>
      </c>
      <c r="B5" s="2">
        <f>'Total Orgs'!B105</f>
        <v>500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1/3*500</f>
        <v>166.66666666666666</v>
      </c>
      <c r="C7" t="s">
        <v>522</v>
      </c>
    </row>
    <row r="8" spans="1:3" x14ac:dyDescent="0.25">
      <c r="A8" s="4" t="s">
        <v>3</v>
      </c>
      <c r="B8" s="2">
        <f>SUM(B12:B101)</f>
        <v>333.33000000000004</v>
      </c>
    </row>
    <row r="9" spans="1:3" x14ac:dyDescent="0.25">
      <c r="A9" s="4" t="s">
        <v>4</v>
      </c>
      <c r="B9" s="2">
        <f>SUM(B5+B6-B7-B8)</f>
        <v>3.3333333333303017E-3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44174</v>
      </c>
      <c r="B12" s="2">
        <v>195</v>
      </c>
      <c r="C12" t="s">
        <v>487</v>
      </c>
    </row>
    <row r="13" spans="1:3" x14ac:dyDescent="0.25">
      <c r="C13" t="s">
        <v>559</v>
      </c>
    </row>
    <row r="14" spans="1:3" x14ac:dyDescent="0.25">
      <c r="A14" s="4">
        <v>44343</v>
      </c>
      <c r="B14" s="2">
        <v>138.33000000000001</v>
      </c>
      <c r="C14" t="s">
        <v>817</v>
      </c>
    </row>
    <row r="15" spans="1:3" x14ac:dyDescent="0.25">
      <c r="C15" t="s">
        <v>604</v>
      </c>
    </row>
  </sheetData>
  <hyperlinks>
    <hyperlink ref="A1" location="'Total Orgs'!A1" display="Total Organizations" xr:uid="{00000000-0004-0000-6600-000000000000}"/>
  </hyperlinks>
  <pageMargins left="0.75" right="0.75" top="1" bottom="1" header="0.5" footer="0.5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36</v>
      </c>
    </row>
    <row r="5" spans="1:3" x14ac:dyDescent="0.25">
      <c r="A5" s="4" t="s">
        <v>1</v>
      </c>
      <c r="B5" s="2">
        <f>'Total Orgs'!B106</f>
        <v>1200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1165.5</v>
      </c>
    </row>
    <row r="9" spans="1:3" x14ac:dyDescent="0.25">
      <c r="A9" s="4" t="s">
        <v>4</v>
      </c>
      <c r="B9" s="2">
        <f>SUM(B5+B6-B8)</f>
        <v>34.5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44463</v>
      </c>
      <c r="B12" s="2">
        <v>1165.5</v>
      </c>
      <c r="C12" t="s">
        <v>659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385</v>
      </c>
    </row>
    <row r="5" spans="1:3" x14ac:dyDescent="0.25">
      <c r="A5" s="155" t="s">
        <v>1</v>
      </c>
      <c r="B5" s="138">
        <f>'Total Orgs'!B107</f>
        <v>250</v>
      </c>
    </row>
    <row r="6" spans="1:3" x14ac:dyDescent="0.25">
      <c r="A6" s="155" t="s">
        <v>2</v>
      </c>
    </row>
    <row r="7" spans="1:3" s="15" customFormat="1" ht="31.5" x14ac:dyDescent="0.25">
      <c r="A7" s="22" t="s">
        <v>163</v>
      </c>
      <c r="B7" s="35">
        <f>1/3*250</f>
        <v>83.333333333333329</v>
      </c>
      <c r="C7" s="15" t="s">
        <v>522</v>
      </c>
    </row>
    <row r="8" spans="1:3" x14ac:dyDescent="0.25">
      <c r="A8" s="155" t="s">
        <v>3</v>
      </c>
      <c r="B8" s="138">
        <f>SUM(B12:B102)</f>
        <v>0</v>
      </c>
    </row>
    <row r="9" spans="1:3" x14ac:dyDescent="0.25">
      <c r="A9" s="155" t="s">
        <v>4</v>
      </c>
      <c r="B9" s="138">
        <f>SUM(B5+B6-B7-B8)</f>
        <v>166.66666666666669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413</v>
      </c>
    </row>
    <row r="5" spans="1:3" x14ac:dyDescent="0.25">
      <c r="A5" s="155" t="s">
        <v>1</v>
      </c>
      <c r="B5" s="138">
        <f>'Total Orgs'!B108</f>
        <v>250</v>
      </c>
    </row>
    <row r="6" spans="1:3" x14ac:dyDescent="0.25">
      <c r="A6" s="155" t="s">
        <v>2</v>
      </c>
    </row>
    <row r="7" spans="1:3" s="15" customFormat="1" ht="31.5" x14ac:dyDescent="0.25">
      <c r="A7" s="22" t="s">
        <v>163</v>
      </c>
      <c r="B7" s="35">
        <v>250</v>
      </c>
      <c r="C7" s="15" t="s">
        <v>522</v>
      </c>
    </row>
    <row r="8" spans="1:3" x14ac:dyDescent="0.25">
      <c r="A8" s="155" t="s">
        <v>3</v>
      </c>
      <c r="B8" s="138">
        <f>SUM(B12:B102)</f>
        <v>0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6900-000000000000}"/>
  </hyperlinks>
  <pageMargins left="0.75" right="0.75" top="1" bottom="1" header="0.5" footer="0.5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412</v>
      </c>
    </row>
    <row r="5" spans="1:3" x14ac:dyDescent="0.25">
      <c r="A5" s="155" t="s">
        <v>1</v>
      </c>
      <c r="B5" s="138">
        <f>'Total Orgs'!B109</f>
        <v>0</v>
      </c>
    </row>
    <row r="6" spans="1:3" x14ac:dyDescent="0.25">
      <c r="A6" s="155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155" t="s">
        <v>3</v>
      </c>
      <c r="B8" s="138">
        <f>SUM(B12:B102)</f>
        <v>0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6A00-000000000000}"/>
  </hyperlinks>
  <pageMargins left="0.75" right="0.75" top="1" bottom="1" header="0.5" footer="0.5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329</v>
      </c>
    </row>
    <row r="5" spans="1:3" x14ac:dyDescent="0.25">
      <c r="A5" s="4" t="s">
        <v>1</v>
      </c>
      <c r="B5" s="2">
        <f>'Total Orgs'!B110</f>
        <v>120</v>
      </c>
    </row>
    <row r="6" spans="1:3" x14ac:dyDescent="0.25">
      <c r="A6" s="4" t="s">
        <v>2</v>
      </c>
    </row>
    <row r="7" spans="1:3" s="15" customFormat="1" ht="31.5" x14ac:dyDescent="0.25">
      <c r="A7" s="22" t="s">
        <v>163</v>
      </c>
      <c r="B7" s="35">
        <f>1/3*120</f>
        <v>40</v>
      </c>
      <c r="C7" s="15" t="s">
        <v>522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B00-00000000000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37</v>
      </c>
    </row>
    <row r="5" spans="1:3" x14ac:dyDescent="0.25">
      <c r="A5" s="4" t="s">
        <v>1</v>
      </c>
      <c r="B5" s="2">
        <f>'Total Orgs'!B111</f>
        <v>800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184</v>
      </c>
    </row>
    <row r="5" spans="1:3" x14ac:dyDescent="0.25">
      <c r="A5" s="4" t="s">
        <v>1</v>
      </c>
      <c r="B5" s="2">
        <f>'Total Orgs'!B12</f>
        <v>1440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1440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A00-000000000000}"/>
  </hyperlinks>
  <pageMargins left="0.75" right="0.75" top="1" bottom="1" header="0.5" footer="0.5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>
    <tabColor theme="1"/>
  </sheetPr>
  <dimension ref="A1:C19"/>
  <sheetViews>
    <sheetView workbookViewId="0"/>
  </sheetViews>
  <sheetFormatPr defaultRowHeight="15.75" x14ac:dyDescent="0.25"/>
  <cols>
    <col min="1" max="1" width="22.37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330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Orgs'!B112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1" x14ac:dyDescent="0.25">
      <c r="A18" s="27"/>
    </row>
    <row r="19" spans="1:1" x14ac:dyDescent="0.25">
      <c r="A19" s="27"/>
    </row>
  </sheetData>
  <hyperlinks>
    <hyperlink ref="A1" location="'Total Orgs'!A1" display="Total Organizations" xr:uid="{00000000-0004-0000-6D00-000000000000}"/>
  </hyperlink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501</v>
      </c>
      <c r="C3" t="s">
        <v>353</v>
      </c>
    </row>
    <row r="4" spans="1:3" x14ac:dyDescent="0.25">
      <c r="C4" t="s">
        <v>354</v>
      </c>
    </row>
    <row r="5" spans="1:3" x14ac:dyDescent="0.25">
      <c r="A5" s="4" t="s">
        <v>1</v>
      </c>
      <c r="B5" s="2">
        <f>'Total Orgs'!B184</f>
        <v>1025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1025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>
        <v>44229</v>
      </c>
      <c r="B12" s="175">
        <v>0</v>
      </c>
      <c r="C12" s="176" t="s">
        <v>733</v>
      </c>
    </row>
    <row r="13" spans="1:3" x14ac:dyDescent="0.25">
      <c r="A13" s="174"/>
      <c r="B13" s="175"/>
      <c r="C13" s="176" t="s">
        <v>604</v>
      </c>
    </row>
    <row r="14" spans="1:3" x14ac:dyDescent="0.25">
      <c r="A14" s="4">
        <v>44256</v>
      </c>
      <c r="B14" s="2">
        <v>350</v>
      </c>
      <c r="C14" s="176" t="s">
        <v>649</v>
      </c>
    </row>
    <row r="15" spans="1:3" x14ac:dyDescent="0.25">
      <c r="C15" s="176" t="s">
        <v>681</v>
      </c>
    </row>
    <row r="16" spans="1:3" x14ac:dyDescent="0.25">
      <c r="A16" s="4">
        <v>44273</v>
      </c>
      <c r="B16" s="2">
        <v>495.1</v>
      </c>
      <c r="C16" s="176" t="s">
        <v>695</v>
      </c>
    </row>
    <row r="17" spans="1:3" x14ac:dyDescent="0.25">
      <c r="C17" s="176" t="s">
        <v>696</v>
      </c>
    </row>
    <row r="18" spans="1:3" x14ac:dyDescent="0.25">
      <c r="A18" s="4">
        <v>44301</v>
      </c>
      <c r="B18" s="2">
        <v>179.9</v>
      </c>
      <c r="C18" s="176" t="s">
        <v>738</v>
      </c>
    </row>
    <row r="19" spans="1:3" x14ac:dyDescent="0.25">
      <c r="C19" s="176" t="s">
        <v>739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3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38</v>
      </c>
    </row>
    <row r="5" spans="1:3" x14ac:dyDescent="0.25">
      <c r="A5" s="4" t="s">
        <v>1</v>
      </c>
      <c r="B5" s="2">
        <f>'Total Orgs'!B113</f>
        <v>8250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7976.91</v>
      </c>
    </row>
    <row r="9" spans="1:3" x14ac:dyDescent="0.25">
      <c r="A9" s="4" t="s">
        <v>4</v>
      </c>
      <c r="B9" s="2">
        <f>SUM(B5+B6-B8)</f>
        <v>273.09000000000015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44222</v>
      </c>
      <c r="B12" s="2">
        <v>892</v>
      </c>
      <c r="C12" t="s">
        <v>589</v>
      </c>
    </row>
    <row r="13" spans="1:3" x14ac:dyDescent="0.25">
      <c r="C13" t="s">
        <v>590</v>
      </c>
    </row>
    <row r="14" spans="1:3" x14ac:dyDescent="0.25">
      <c r="A14" s="4">
        <v>44251</v>
      </c>
      <c r="B14" s="2">
        <v>633</v>
      </c>
      <c r="C14" t="s">
        <v>632</v>
      </c>
    </row>
    <row r="15" spans="1:3" x14ac:dyDescent="0.25">
      <c r="C15" t="s">
        <v>633</v>
      </c>
    </row>
    <row r="16" spans="1:3" x14ac:dyDescent="0.25">
      <c r="A16" s="4">
        <v>44256</v>
      </c>
      <c r="B16" s="2">
        <v>2000</v>
      </c>
      <c r="C16" t="s">
        <v>642</v>
      </c>
    </row>
    <row r="17" spans="1:3" x14ac:dyDescent="0.25">
      <c r="C17" t="s">
        <v>710</v>
      </c>
    </row>
    <row r="18" spans="1:3" x14ac:dyDescent="0.25">
      <c r="A18" s="4">
        <v>44256</v>
      </c>
      <c r="B18" s="2">
        <v>300</v>
      </c>
      <c r="C18" t="s">
        <v>643</v>
      </c>
    </row>
    <row r="19" spans="1:3" x14ac:dyDescent="0.25">
      <c r="C19" t="s">
        <v>730</v>
      </c>
    </row>
    <row r="21" spans="1:3" x14ac:dyDescent="0.25">
      <c r="A21" s="4">
        <v>44256</v>
      </c>
      <c r="B21" s="2">
        <v>1755</v>
      </c>
      <c r="C21" t="s">
        <v>644</v>
      </c>
    </row>
    <row r="22" spans="1:3" x14ac:dyDescent="0.25">
      <c r="C22" t="s">
        <v>709</v>
      </c>
    </row>
    <row r="24" spans="1:3" x14ac:dyDescent="0.25">
      <c r="A24" s="4">
        <v>44256</v>
      </c>
      <c r="B24" s="2">
        <v>400</v>
      </c>
      <c r="C24" t="s">
        <v>643</v>
      </c>
    </row>
    <row r="25" spans="1:3" x14ac:dyDescent="0.25">
      <c r="C25" t="s">
        <v>731</v>
      </c>
    </row>
    <row r="27" spans="1:3" x14ac:dyDescent="0.25">
      <c r="A27" s="4">
        <v>44256</v>
      </c>
      <c r="B27" s="2">
        <v>200</v>
      </c>
      <c r="C27" t="s">
        <v>645</v>
      </c>
    </row>
    <row r="28" spans="1:3" x14ac:dyDescent="0.25">
      <c r="C28" t="s">
        <v>646</v>
      </c>
    </row>
    <row r="30" spans="1:3" x14ac:dyDescent="0.25">
      <c r="A30" s="4">
        <v>44286</v>
      </c>
      <c r="B30" s="2">
        <v>150</v>
      </c>
      <c r="C30" t="s">
        <v>753</v>
      </c>
    </row>
    <row r="32" spans="1:3" x14ac:dyDescent="0.25">
      <c r="B32" s="2">
        <v>487.11</v>
      </c>
    </row>
    <row r="34" spans="1:3" x14ac:dyDescent="0.25">
      <c r="A34" s="4">
        <v>44319</v>
      </c>
      <c r="B34" s="2">
        <v>1159.8</v>
      </c>
      <c r="C34" t="s">
        <v>788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331</v>
      </c>
    </row>
    <row r="5" spans="1:3" x14ac:dyDescent="0.25">
      <c r="A5" s="4" t="s">
        <v>1</v>
      </c>
      <c r="B5" s="2">
        <f>'Total Orgs'!B114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39</v>
      </c>
    </row>
    <row r="5" spans="1:3" x14ac:dyDescent="0.25">
      <c r="A5" s="4" t="s">
        <v>1</v>
      </c>
      <c r="B5" s="2">
        <f>'Total Orgs'!B115</f>
        <v>3000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1/3*3000</f>
        <v>1000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5" customFormat="1" x14ac:dyDescent="0.25">
      <c r="A12" s="195"/>
      <c r="B12" s="196"/>
      <c r="C12" s="211"/>
    </row>
    <row r="13" spans="1:3" x14ac:dyDescent="0.25">
      <c r="A13" s="174"/>
      <c r="B13" s="175"/>
      <c r="C13" s="176"/>
    </row>
    <row r="14" spans="1:3" x14ac:dyDescent="0.25">
      <c r="A14" s="174"/>
      <c r="B14" s="175"/>
      <c r="C14" s="176"/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customWidth="1"/>
    <col min="2" max="2" width="9" style="2" customWidth="1"/>
    <col min="3" max="3" width="30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98</v>
      </c>
    </row>
    <row r="4" spans="1:3" x14ac:dyDescent="0.25">
      <c r="A4" s="4"/>
    </row>
    <row r="5" spans="1:3" x14ac:dyDescent="0.25">
      <c r="A5" s="4" t="s">
        <v>1</v>
      </c>
      <c r="B5" s="2">
        <f>'Total Orgs'!B116</f>
        <v>1750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SUM(B5+B6-B7-B8)</f>
        <v>1750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27"/>
    </row>
    <row r="14" spans="1:3" x14ac:dyDescent="0.25">
      <c r="A14" s="27"/>
    </row>
    <row r="16" spans="1:3" x14ac:dyDescent="0.25">
      <c r="A16" s="4"/>
    </row>
    <row r="17" spans="1:1" x14ac:dyDescent="0.25">
      <c r="A17" s="4"/>
    </row>
    <row r="18" spans="1:1" x14ac:dyDescent="0.25">
      <c r="A18" s="27"/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>
    <tabColor rgb="FFC00000"/>
  </sheetPr>
  <dimension ref="A1:C18"/>
  <sheetViews>
    <sheetView workbookViewId="0"/>
  </sheetViews>
  <sheetFormatPr defaultRowHeight="15.75" x14ac:dyDescent="0.25"/>
  <cols>
    <col min="1" max="1" width="18.75" style="153" customWidth="1"/>
    <col min="2" max="2" width="9" style="138" customWidth="1"/>
    <col min="3" max="3" width="38.25" style="153" customWidth="1"/>
    <col min="4" max="16384" width="9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444</v>
      </c>
    </row>
    <row r="4" spans="1:3" x14ac:dyDescent="0.25">
      <c r="A4" s="155"/>
    </row>
    <row r="5" spans="1:3" x14ac:dyDescent="0.25">
      <c r="A5" s="155" t="s">
        <v>1</v>
      </c>
      <c r="B5" s="138">
        <f>'Total Orgs'!B117</f>
        <v>150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150</v>
      </c>
      <c r="C7" s="153" t="s">
        <v>522</v>
      </c>
    </row>
    <row r="8" spans="1:3" ht="31.5" x14ac:dyDescent="0.25">
      <c r="A8" s="155" t="s">
        <v>3</v>
      </c>
      <c r="C8" s="10" t="s">
        <v>686</v>
      </c>
    </row>
    <row r="9" spans="1:3" x14ac:dyDescent="0.25">
      <c r="A9" s="155" t="s">
        <v>4</v>
      </c>
      <c r="B9" s="138">
        <f>SUM(B5+B6-B7-B8)</f>
        <v>0</v>
      </c>
    </row>
    <row r="10" spans="1:3" x14ac:dyDescent="0.25">
      <c r="A10" s="155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/>
    </row>
    <row r="13" spans="1:3" x14ac:dyDescent="0.25">
      <c r="A13" s="27"/>
    </row>
    <row r="14" spans="1:3" x14ac:dyDescent="0.25">
      <c r="A14" s="27"/>
    </row>
    <row r="16" spans="1:3" x14ac:dyDescent="0.25">
      <c r="A16" s="155"/>
    </row>
    <row r="17" spans="1:1" x14ac:dyDescent="0.25">
      <c r="A17" s="155"/>
    </row>
    <row r="18" spans="1:1" x14ac:dyDescent="0.25">
      <c r="A18" s="27"/>
    </row>
  </sheetData>
  <hyperlinks>
    <hyperlink ref="A1" location="'Total Orgs'!A1" display="Total Organizations" xr:uid="{00000000-0004-0000-7300-000000000000}"/>
  </hyperlinks>
  <pageMargins left="0.7" right="0.7" top="0.75" bottom="0.75" header="0.3" footer="0.3"/>
  <pageSetup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>
    <tabColor rgb="FFC00000"/>
  </sheetPr>
  <dimension ref="A1:C22"/>
  <sheetViews>
    <sheetView workbookViewId="0"/>
  </sheetViews>
  <sheetFormatPr defaultRowHeight="15.75" x14ac:dyDescent="0.25"/>
  <cols>
    <col min="1" max="1" width="17.25" customWidth="1"/>
    <col min="3" max="3" width="39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181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Orgs'!B118</f>
        <v>350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>
        <v>350</v>
      </c>
      <c r="C7" t="s">
        <v>522</v>
      </c>
    </row>
    <row r="8" spans="1:3" ht="31.5" x14ac:dyDescent="0.25">
      <c r="A8" s="4" t="s">
        <v>3</v>
      </c>
      <c r="B8" s="2">
        <f>SUM(B12:B100)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s="23" customFormat="1" x14ac:dyDescent="0.25">
      <c r="A14" s="40"/>
      <c r="C14" s="15"/>
    </row>
    <row r="17" spans="1:1" x14ac:dyDescent="0.25">
      <c r="A17" s="27"/>
    </row>
    <row r="19" spans="1:1" s="15" customFormat="1" x14ac:dyDescent="0.25">
      <c r="A19" s="71"/>
    </row>
    <row r="20" spans="1:1" x14ac:dyDescent="0.25">
      <c r="A20" s="27"/>
    </row>
    <row r="22" spans="1:1" x14ac:dyDescent="0.25">
      <c r="A22" s="27"/>
    </row>
  </sheetData>
  <hyperlinks>
    <hyperlink ref="A1" location="'Total Orgs'!A1" display="Total Organizations" xr:uid="{00000000-0004-0000-7400-000000000000}"/>
  </hyperlink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40</v>
      </c>
    </row>
    <row r="5" spans="1:3" x14ac:dyDescent="0.25">
      <c r="A5" s="4" t="s">
        <v>1</v>
      </c>
      <c r="B5" s="2">
        <f>'Total Orgs'!B119</f>
        <v>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SUM(B12:B109)</f>
        <v>0</v>
      </c>
    </row>
    <row r="9" spans="1:3" x14ac:dyDescent="0.25">
      <c r="A9" s="4" t="s">
        <v>4</v>
      </c>
      <c r="B9" s="2">
        <f>SUM(B5+B6-B8)</f>
        <v>5000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40" customFormat="1" x14ac:dyDescent="0.25">
      <c r="A12" s="171"/>
      <c r="B12" s="172"/>
      <c r="C12" s="170"/>
    </row>
    <row r="13" spans="1:3" s="140" customFormat="1" x14ac:dyDescent="0.25">
      <c r="A13" s="7"/>
      <c r="B13" s="3"/>
      <c r="C13" s="170"/>
    </row>
    <row r="15" spans="1:3" x14ac:dyDescent="0.25">
      <c r="C15" s="173"/>
    </row>
    <row r="16" spans="1:3" x14ac:dyDescent="0.25">
      <c r="C16" s="173"/>
    </row>
    <row r="17" spans="1:3" x14ac:dyDescent="0.25">
      <c r="C17" s="173"/>
    </row>
    <row r="30" spans="1:3" s="23" customFormat="1" x14ac:dyDescent="0.25">
      <c r="A30" s="13"/>
      <c r="B30" s="14"/>
      <c r="C30" s="15"/>
    </row>
    <row r="31" spans="1:3" x14ac:dyDescent="0.2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5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41</v>
      </c>
    </row>
    <row r="5" spans="1:6" ht="15.75" customHeight="1" x14ac:dyDescent="0.25">
      <c r="A5" s="4" t="s">
        <v>1</v>
      </c>
      <c r="B5" s="2">
        <f>'Total Orgs'!B120</f>
        <v>1800</v>
      </c>
      <c r="D5" s="15"/>
      <c r="E5" s="15"/>
      <c r="F5" s="15"/>
    </row>
    <row r="6" spans="1:6" x14ac:dyDescent="0.25">
      <c r="A6" s="4" t="s">
        <v>2</v>
      </c>
      <c r="D6" s="15"/>
      <c r="E6" s="15"/>
      <c r="F6" s="15"/>
    </row>
    <row r="7" spans="1:6" x14ac:dyDescent="0.25">
      <c r="A7" s="4" t="s">
        <v>163</v>
      </c>
      <c r="D7" s="15"/>
      <c r="E7" s="15"/>
      <c r="F7" s="15"/>
    </row>
    <row r="8" spans="1:6" x14ac:dyDescent="0.25">
      <c r="A8" s="4" t="s">
        <v>3</v>
      </c>
      <c r="B8" s="2">
        <f>SUM(B12:B101)</f>
        <v>699.5</v>
      </c>
      <c r="D8" s="15"/>
      <c r="E8" s="15"/>
      <c r="F8" s="15"/>
    </row>
    <row r="9" spans="1:6" x14ac:dyDescent="0.25">
      <c r="A9" s="4" t="s">
        <v>4</v>
      </c>
      <c r="B9" s="2">
        <f>SUM(B5+B6-B8)</f>
        <v>1100.5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x14ac:dyDescent="0.25">
      <c r="A12" s="4">
        <v>44137</v>
      </c>
      <c r="B12" s="2">
        <v>255</v>
      </c>
      <c r="C12" t="s">
        <v>529</v>
      </c>
    </row>
    <row r="13" spans="1:6" x14ac:dyDescent="0.25">
      <c r="A13" s="4">
        <v>44561</v>
      </c>
      <c r="B13" s="2">
        <v>444.5</v>
      </c>
      <c r="C13" t="s">
        <v>580</v>
      </c>
    </row>
    <row r="14" spans="1:6" x14ac:dyDescent="0.25">
      <c r="C14" t="s">
        <v>581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69</v>
      </c>
    </row>
    <row r="5" spans="1:3" x14ac:dyDescent="0.25">
      <c r="A5" s="4" t="s">
        <v>1</v>
      </c>
      <c r="B5" s="2">
        <f>'Total Orgs'!B13</f>
        <v>1300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C12" s="176"/>
    </row>
    <row r="13" spans="1:3" x14ac:dyDescent="0.25">
      <c r="C13" s="176"/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332</v>
      </c>
    </row>
    <row r="5" spans="1:3" x14ac:dyDescent="0.25">
      <c r="A5" s="4" t="s">
        <v>1</v>
      </c>
      <c r="B5" s="2">
        <f>'Total Orgs'!B121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700-000000000000}"/>
  </hyperlinks>
  <pageMargins left="0.75" right="0.75" top="1" bottom="1" header="0.5" footer="0.5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165</v>
      </c>
    </row>
    <row r="5" spans="1:3" x14ac:dyDescent="0.25">
      <c r="A5" s="4" t="s">
        <v>1</v>
      </c>
      <c r="B5" s="2">
        <f>'Total Orgs'!B122</f>
        <v>1200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1200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212"/>
    </row>
    <row r="14" spans="1:3" x14ac:dyDescent="0.25">
      <c r="A14" s="174"/>
      <c r="B14" s="175"/>
      <c r="C14" s="176"/>
    </row>
    <row r="15" spans="1:3" x14ac:dyDescent="0.25">
      <c r="C15" s="10"/>
    </row>
    <row r="17" spans="3:3" x14ac:dyDescent="0.25">
      <c r="C17" s="16"/>
    </row>
    <row r="18" spans="3:3" x14ac:dyDescent="0.25">
      <c r="C18" s="16"/>
    </row>
    <row r="19" spans="3:3" x14ac:dyDescent="0.2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2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67</v>
      </c>
    </row>
    <row r="5" spans="1:3" x14ac:dyDescent="0.25">
      <c r="A5" s="4" t="s">
        <v>1</v>
      </c>
      <c r="B5" s="2">
        <f>'Total Orgs'!B123</f>
        <v>2000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1782.2900000000002</v>
      </c>
    </row>
    <row r="9" spans="1:3" x14ac:dyDescent="0.25">
      <c r="A9" s="4" t="s">
        <v>4</v>
      </c>
      <c r="B9" s="2">
        <f>SUM(B5+B6-B8)</f>
        <v>217.70999999999981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44166</v>
      </c>
      <c r="B12" s="2">
        <v>66.89</v>
      </c>
      <c r="C12" t="s">
        <v>546</v>
      </c>
    </row>
    <row r="13" spans="1:3" x14ac:dyDescent="0.25">
      <c r="A13" s="174"/>
      <c r="B13" s="175"/>
      <c r="C13" s="176"/>
    </row>
    <row r="14" spans="1:3" x14ac:dyDescent="0.25">
      <c r="A14" s="4">
        <v>44284</v>
      </c>
      <c r="B14" s="2">
        <v>1146.4000000000001</v>
      </c>
      <c r="C14" t="s">
        <v>717</v>
      </c>
    </row>
    <row r="15" spans="1:3" x14ac:dyDescent="0.25">
      <c r="A15" s="174"/>
      <c r="B15" s="175"/>
      <c r="C15" s="176" t="s">
        <v>718</v>
      </c>
    </row>
    <row r="16" spans="1:3" x14ac:dyDescent="0.25">
      <c r="A16" s="174"/>
      <c r="B16" s="175"/>
      <c r="C16" s="176"/>
    </row>
    <row r="17" spans="1:3" x14ac:dyDescent="0.25">
      <c r="A17" s="4">
        <v>44287</v>
      </c>
      <c r="B17" s="2">
        <v>150</v>
      </c>
      <c r="C17" s="176" t="s">
        <v>721</v>
      </c>
    </row>
    <row r="18" spans="1:3" x14ac:dyDescent="0.25">
      <c r="C18" s="176" t="s">
        <v>722</v>
      </c>
    </row>
    <row r="19" spans="1:3" x14ac:dyDescent="0.25">
      <c r="A19" s="4">
        <v>44326</v>
      </c>
      <c r="B19" s="2">
        <v>419</v>
      </c>
      <c r="C19" s="176" t="s">
        <v>806</v>
      </c>
    </row>
    <row r="20" spans="1:3" x14ac:dyDescent="0.25">
      <c r="C20" s="173">
        <v>143872680</v>
      </c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>
    <tabColor theme="1"/>
  </sheetPr>
  <dimension ref="A1:C13"/>
  <sheetViews>
    <sheetView workbookViewId="0"/>
  </sheetViews>
  <sheetFormatPr defaultRowHeight="15.75" x14ac:dyDescent="0.25"/>
  <cols>
    <col min="1" max="1" width="18.5" customWidth="1"/>
    <col min="3" max="3" width="30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300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Orgs'!B125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3" spans="1:3" x14ac:dyDescent="0.25">
      <c r="C13" s="16"/>
    </row>
  </sheetData>
  <hyperlinks>
    <hyperlink ref="A1" location="'Total Orgs'!A1" display="Total Organizations" xr:uid="{00000000-0004-0000-7A00-000000000000}"/>
  </hyperlink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5" customWidth="1"/>
    <col min="2" max="2" width="12" style="138" customWidth="1"/>
    <col min="3" max="3" width="59.2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389</v>
      </c>
    </row>
    <row r="5" spans="1:3" x14ac:dyDescent="0.25">
      <c r="A5" s="155" t="s">
        <v>1</v>
      </c>
      <c r="B5" s="138">
        <f>'Total Orgs'!B126</f>
        <v>150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150</v>
      </c>
      <c r="C7" s="153" t="s">
        <v>522</v>
      </c>
    </row>
    <row r="8" spans="1:3" x14ac:dyDescent="0.25">
      <c r="A8" s="155" t="s">
        <v>3</v>
      </c>
      <c r="B8" s="138">
        <f>SUM(B12:B101)</f>
        <v>0</v>
      </c>
      <c r="C8" s="153" t="s">
        <v>686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176"/>
    </row>
    <row r="14" spans="1:3" x14ac:dyDescent="0.25">
      <c r="A14" s="174"/>
      <c r="B14" s="175"/>
      <c r="C14" s="176"/>
    </row>
    <row r="15" spans="1:3" x14ac:dyDescent="0.25">
      <c r="A15" s="174"/>
      <c r="B15" s="175"/>
      <c r="C15" s="176"/>
    </row>
  </sheetData>
  <hyperlinks>
    <hyperlink ref="A1" location="'Total Orgs'!A1" display="Total Organizations" xr:uid="{00000000-0004-0000-7B00-000000000000}"/>
  </hyperlinks>
  <pageMargins left="0.75" right="0.75" top="1" bottom="1" header="0.5" footer="0.5"/>
  <pageSetup orientation="portrait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449</v>
      </c>
    </row>
    <row r="5" spans="1:3" x14ac:dyDescent="0.25">
      <c r="A5" s="155" t="s">
        <v>1</v>
      </c>
      <c r="B5" s="138">
        <f>'Total Orgs'!B127</f>
        <v>500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500</v>
      </c>
      <c r="C7" s="153" t="s">
        <v>522</v>
      </c>
    </row>
    <row r="8" spans="1:3" ht="31.5" x14ac:dyDescent="0.25">
      <c r="A8" s="155" t="s">
        <v>3</v>
      </c>
      <c r="B8" s="138">
        <f>SUM(B12:B101)</f>
        <v>0</v>
      </c>
      <c r="C8" s="10" t="s">
        <v>686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176"/>
    </row>
    <row r="14" spans="1:3" x14ac:dyDescent="0.25">
      <c r="A14" s="174"/>
      <c r="B14" s="175"/>
      <c r="C14" s="176"/>
    </row>
    <row r="15" spans="1:3" x14ac:dyDescent="0.25">
      <c r="A15" s="174"/>
      <c r="B15" s="175"/>
      <c r="C15" s="176"/>
    </row>
  </sheetData>
  <hyperlinks>
    <hyperlink ref="A1" location="'Total Orgs'!A1" display="Total Organizations" xr:uid="{00000000-0004-0000-7C00-000000000000}"/>
  </hyperlinks>
  <pageMargins left="0.75" right="0.75" top="1" bottom="1" header="0.5" footer="0.5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390</v>
      </c>
    </row>
    <row r="5" spans="1:3" x14ac:dyDescent="0.25">
      <c r="A5" s="155" t="s">
        <v>1</v>
      </c>
      <c r="B5" s="138">
        <f>'Total Orgs'!B128</f>
        <v>100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SUM(B5+B6-B8)</f>
        <v>100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176"/>
    </row>
    <row r="14" spans="1:3" x14ac:dyDescent="0.25">
      <c r="A14" s="174"/>
      <c r="B14" s="175"/>
      <c r="C14" s="176"/>
    </row>
    <row r="15" spans="1:3" x14ac:dyDescent="0.25">
      <c r="A15" s="174"/>
      <c r="B15" s="175"/>
      <c r="C15" s="176"/>
    </row>
  </sheetData>
  <hyperlinks>
    <hyperlink ref="A1" location="'Total Orgs'!A1" display="Total Organizations" xr:uid="{00000000-0004-0000-7D00-000000000000}"/>
  </hyperlinks>
  <pageMargins left="0.75" right="0.75" top="1" bottom="1" header="0.5" footer="0.5"/>
  <pageSetup orientation="portrait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28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388</v>
      </c>
    </row>
    <row r="5" spans="1:3" x14ac:dyDescent="0.25">
      <c r="A5" s="155" t="s">
        <v>1</v>
      </c>
      <c r="B5" s="138">
        <f>'Total Orgs'!B129</f>
        <v>1000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SUM(B12:B101)</f>
        <v>1000</v>
      </c>
    </row>
    <row r="9" spans="1:3" x14ac:dyDescent="0.25">
      <c r="A9" s="155" t="s">
        <v>4</v>
      </c>
      <c r="B9" s="138">
        <f>SUM(B5+B6-B8)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74">
        <v>44174</v>
      </c>
      <c r="B12" s="175">
        <v>315.44</v>
      </c>
      <c r="C12" s="176" t="s">
        <v>553</v>
      </c>
    </row>
    <row r="13" spans="1:3" x14ac:dyDescent="0.25">
      <c r="A13" s="174"/>
      <c r="B13" s="175"/>
      <c r="C13" s="176" t="s">
        <v>554</v>
      </c>
    </row>
    <row r="14" spans="1:3" x14ac:dyDescent="0.25">
      <c r="A14" s="174">
        <v>44174</v>
      </c>
      <c r="B14" s="175">
        <v>84.56</v>
      </c>
      <c r="C14" s="176" t="s">
        <v>555</v>
      </c>
    </row>
    <row r="15" spans="1:3" x14ac:dyDescent="0.25">
      <c r="A15" s="174"/>
      <c r="B15" s="175"/>
      <c r="C15" s="176" t="s">
        <v>720</v>
      </c>
    </row>
    <row r="16" spans="1:3" x14ac:dyDescent="0.25">
      <c r="A16" s="155">
        <v>44344</v>
      </c>
      <c r="B16" s="138">
        <v>286</v>
      </c>
      <c r="C16" s="176" t="s">
        <v>818</v>
      </c>
    </row>
    <row r="17" spans="1:3" x14ac:dyDescent="0.25">
      <c r="C17" s="176" t="s">
        <v>819</v>
      </c>
    </row>
    <row r="18" spans="1:3" x14ac:dyDescent="0.25">
      <c r="A18" s="155">
        <v>44344</v>
      </c>
      <c r="B18" s="138">
        <v>314</v>
      </c>
      <c r="C18" s="176" t="s">
        <v>707</v>
      </c>
    </row>
    <row r="19" spans="1:3" x14ac:dyDescent="0.25">
      <c r="C19" s="176" t="s">
        <v>820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391</v>
      </c>
    </row>
    <row r="5" spans="1:3" x14ac:dyDescent="0.25">
      <c r="A5" s="155" t="s">
        <v>1</v>
      </c>
      <c r="B5" s="138">
        <f>'Total Orgs'!B130</f>
        <v>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176"/>
    </row>
    <row r="14" spans="1:3" x14ac:dyDescent="0.25">
      <c r="A14" s="174"/>
      <c r="B14" s="175"/>
      <c r="C14" s="176"/>
    </row>
    <row r="15" spans="1:3" x14ac:dyDescent="0.25">
      <c r="A15" s="174"/>
      <c r="B15" s="175"/>
      <c r="C15" s="176"/>
    </row>
  </sheetData>
  <hyperlinks>
    <hyperlink ref="A1" location="'Total Orgs'!A1" display="Total Organizations" xr:uid="{00000000-0004-0000-7F00-000000000000}"/>
  </hyperlinks>
  <pageMargins left="0.75" right="0.75" top="1" bottom="1" header="0.5" footer="0.5"/>
  <pageSetup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28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358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176"/>
    </row>
    <row r="14" spans="1:3" x14ac:dyDescent="0.25">
      <c r="A14" s="174"/>
      <c r="B14" s="175"/>
      <c r="C14" s="176"/>
    </row>
    <row r="15" spans="1:3" x14ac:dyDescent="0.25">
      <c r="A15" s="174"/>
      <c r="B15" s="175"/>
      <c r="C15" s="176"/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70</v>
      </c>
    </row>
    <row r="4" spans="1:3" x14ac:dyDescent="0.25">
      <c r="C4" t="s">
        <v>350</v>
      </c>
    </row>
    <row r="5" spans="1:3" x14ac:dyDescent="0.25">
      <c r="A5" s="4" t="s">
        <v>1</v>
      </c>
      <c r="B5" s="2">
        <f>'Total Orgs'!B14</f>
        <v>5000</v>
      </c>
      <c r="C5" t="s">
        <v>650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4856.079999999999</v>
      </c>
    </row>
    <row r="9" spans="1:3" x14ac:dyDescent="0.25">
      <c r="A9" s="4" t="s">
        <v>4</v>
      </c>
      <c r="B9" s="2">
        <f>SUM(B5+B6-B8)</f>
        <v>143.92000000000098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44111</v>
      </c>
      <c r="B12" s="2">
        <v>425</v>
      </c>
      <c r="C12" t="s">
        <v>489</v>
      </c>
    </row>
    <row r="13" spans="1:3" x14ac:dyDescent="0.25">
      <c r="C13" s="173" t="s">
        <v>491</v>
      </c>
    </row>
    <row r="14" spans="1:3" x14ac:dyDescent="0.25">
      <c r="A14" s="174">
        <v>44119</v>
      </c>
      <c r="B14" s="175">
        <v>160.38999999999999</v>
      </c>
      <c r="C14" s="176" t="s">
        <v>505</v>
      </c>
    </row>
    <row r="15" spans="1:3" x14ac:dyDescent="0.25">
      <c r="A15" s="174"/>
      <c r="B15" s="175"/>
      <c r="C15" s="176" t="s">
        <v>533</v>
      </c>
    </row>
    <row r="16" spans="1:3" x14ac:dyDescent="0.25">
      <c r="A16" s="4">
        <v>44257</v>
      </c>
      <c r="B16" s="2">
        <v>471</v>
      </c>
      <c r="C16" s="176" t="s">
        <v>487</v>
      </c>
    </row>
    <row r="17" spans="1:3" x14ac:dyDescent="0.25">
      <c r="C17" s="176" t="s">
        <v>653</v>
      </c>
    </row>
    <row r="18" spans="1:3" x14ac:dyDescent="0.25">
      <c r="A18" s="4">
        <v>44257</v>
      </c>
      <c r="B18" s="2">
        <v>75</v>
      </c>
      <c r="C18" s="176" t="s">
        <v>487</v>
      </c>
    </row>
    <row r="19" spans="1:3" x14ac:dyDescent="0.25">
      <c r="C19" s="176" t="s">
        <v>652</v>
      </c>
    </row>
    <row r="20" spans="1:3" x14ac:dyDescent="0.25">
      <c r="A20" s="4">
        <v>44257</v>
      </c>
      <c r="B20" s="2">
        <v>1020</v>
      </c>
      <c r="C20" s="176" t="s">
        <v>489</v>
      </c>
    </row>
    <row r="21" spans="1:3" x14ac:dyDescent="0.25">
      <c r="C21" s="176" t="s">
        <v>651</v>
      </c>
    </row>
    <row r="22" spans="1:3" s="23" customFormat="1" x14ac:dyDescent="0.25">
      <c r="A22" s="13">
        <v>44272</v>
      </c>
      <c r="B22" s="14">
        <v>660.56</v>
      </c>
      <c r="C22" s="15" t="s">
        <v>487</v>
      </c>
    </row>
    <row r="23" spans="1:3" x14ac:dyDescent="0.25">
      <c r="C23" s="176" t="s">
        <v>694</v>
      </c>
    </row>
    <row r="24" spans="1:3" x14ac:dyDescent="0.25">
      <c r="A24" s="4">
        <v>44277</v>
      </c>
      <c r="B24" s="2">
        <v>784.16</v>
      </c>
      <c r="C24" s="176" t="s">
        <v>699</v>
      </c>
    </row>
    <row r="25" spans="1:3" x14ac:dyDescent="0.25">
      <c r="C25" s="176" t="s">
        <v>700</v>
      </c>
    </row>
    <row r="26" spans="1:3" x14ac:dyDescent="0.25">
      <c r="A26" s="300"/>
      <c r="B26" s="301"/>
      <c r="C26" s="29"/>
    </row>
    <row r="27" spans="1:3" x14ac:dyDescent="0.25">
      <c r="A27" s="4">
        <v>44316</v>
      </c>
      <c r="B27" s="2">
        <v>1065.32</v>
      </c>
      <c r="C27" s="176" t="s">
        <v>784</v>
      </c>
    </row>
    <row r="28" spans="1:3" x14ac:dyDescent="0.25">
      <c r="C28" s="176" t="s">
        <v>785</v>
      </c>
    </row>
    <row r="29" spans="1:3" x14ac:dyDescent="0.25">
      <c r="A29" s="4">
        <v>44332</v>
      </c>
      <c r="B29" s="2">
        <v>194.65</v>
      </c>
      <c r="C29" s="176" t="s">
        <v>807</v>
      </c>
    </row>
    <row r="30" spans="1:3" x14ac:dyDescent="0.25">
      <c r="C30" s="176" t="s">
        <v>604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270</v>
      </c>
    </row>
    <row r="5" spans="1:3" x14ac:dyDescent="0.25">
      <c r="A5" s="4" t="s">
        <v>1</v>
      </c>
      <c r="B5" s="2">
        <f>'Total Orgs'!B131</f>
        <v>250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1/3*250</f>
        <v>83.333333333333329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166.66666666666669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/>
  </sheetViews>
  <sheetFormatPr defaultRowHeight="15.75" x14ac:dyDescent="0.25"/>
  <cols>
    <col min="1" max="1" width="22.75" style="155" customWidth="1"/>
    <col min="2" max="2" width="9" style="153"/>
    <col min="3" max="3" width="38.62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392</v>
      </c>
      <c r="B3" s="138"/>
    </row>
    <row r="4" spans="1:3" x14ac:dyDescent="0.25">
      <c r="B4" s="138"/>
    </row>
    <row r="5" spans="1:3" x14ac:dyDescent="0.25">
      <c r="A5" s="155" t="s">
        <v>1</v>
      </c>
      <c r="B5" s="138">
        <f>'Total Orgs'!B135</f>
        <v>200</v>
      </c>
    </row>
    <row r="6" spans="1:3" x14ac:dyDescent="0.25">
      <c r="A6" s="155" t="s">
        <v>2</v>
      </c>
      <c r="B6" s="138"/>
    </row>
    <row r="7" spans="1:3" s="141" customFormat="1" ht="31.5" x14ac:dyDescent="0.25">
      <c r="A7" s="13" t="s">
        <v>163</v>
      </c>
      <c r="B7" s="14">
        <v>200</v>
      </c>
      <c r="C7" s="15" t="s">
        <v>522</v>
      </c>
    </row>
    <row r="8" spans="1:3" ht="31.5" x14ac:dyDescent="0.25">
      <c r="A8" s="155" t="s">
        <v>3</v>
      </c>
      <c r="B8" s="138">
        <f>SUM(B12:B101)</f>
        <v>0</v>
      </c>
      <c r="C8" s="10" t="s">
        <v>686</v>
      </c>
    </row>
    <row r="9" spans="1:3" x14ac:dyDescent="0.25">
      <c r="A9" s="155" t="s">
        <v>4</v>
      </c>
      <c r="B9" s="138">
        <f>SUM(B5+B6-B7-B8)</f>
        <v>0</v>
      </c>
    </row>
    <row r="10" spans="1:3" x14ac:dyDescent="0.25"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2"/>
  <sheetViews>
    <sheetView workbookViewId="0"/>
  </sheetViews>
  <sheetFormatPr defaultRowHeight="15.75" x14ac:dyDescent="0.25"/>
  <cols>
    <col min="1" max="1" width="22.75" style="4" customWidth="1"/>
    <col min="3" max="3" width="38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301</v>
      </c>
      <c r="B3" s="2"/>
    </row>
    <row r="4" spans="1:3" x14ac:dyDescent="0.25">
      <c r="B4" s="2"/>
    </row>
    <row r="5" spans="1:3" x14ac:dyDescent="0.25">
      <c r="A5" s="4" t="s">
        <v>1</v>
      </c>
      <c r="B5" s="2">
        <f>'Total Orgs'!B136</f>
        <v>300</v>
      </c>
    </row>
    <row r="6" spans="1:3" x14ac:dyDescent="0.25">
      <c r="A6" s="4" t="s">
        <v>2</v>
      </c>
      <c r="B6" s="2"/>
    </row>
    <row r="7" spans="1:3" s="23" customFormat="1" ht="31.5" x14ac:dyDescent="0.25">
      <c r="A7" s="13" t="s">
        <v>163</v>
      </c>
      <c r="B7" s="14">
        <f>1/3*300</f>
        <v>100</v>
      </c>
      <c r="C7" s="15" t="s">
        <v>522</v>
      </c>
    </row>
    <row r="8" spans="1:3" x14ac:dyDescent="0.25">
      <c r="A8" s="4" t="s">
        <v>3</v>
      </c>
      <c r="B8" s="2">
        <f>SUM(B12:B101)</f>
        <v>150</v>
      </c>
    </row>
    <row r="9" spans="1:3" x14ac:dyDescent="0.25">
      <c r="A9" s="4" t="s">
        <v>4</v>
      </c>
      <c r="B9" s="2">
        <f>SUM(B5+B6-B7-B8)</f>
        <v>50</v>
      </c>
    </row>
    <row r="10" spans="1:3" x14ac:dyDescent="0.25"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44314</v>
      </c>
      <c r="B12">
        <v>150</v>
      </c>
      <c r="C12" t="s">
        <v>781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416</v>
      </c>
    </row>
    <row r="5" spans="1:3" x14ac:dyDescent="0.25">
      <c r="A5" s="155" t="s">
        <v>1</v>
      </c>
      <c r="B5" s="138">
        <f>'Total Orgs'!B132</f>
        <v>120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SUM(B5+B6-B8)</f>
        <v>120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414</v>
      </c>
    </row>
    <row r="5" spans="1:3" x14ac:dyDescent="0.25">
      <c r="A5" s="155" t="s">
        <v>1</v>
      </c>
      <c r="B5" s="138">
        <f>'Total Orgs'!B133</f>
        <v>100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SUM(B12:B101)</f>
        <v>100</v>
      </c>
    </row>
    <row r="9" spans="1:3" x14ac:dyDescent="0.25">
      <c r="A9" s="155" t="s">
        <v>4</v>
      </c>
      <c r="B9" s="138">
        <f>SUM(B5+B6-B8)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>
        <v>44239</v>
      </c>
      <c r="B12" s="138">
        <v>50</v>
      </c>
      <c r="C12" s="153" t="s">
        <v>620</v>
      </c>
    </row>
    <row r="13" spans="1:3" x14ac:dyDescent="0.25">
      <c r="C13" s="153" t="s">
        <v>621</v>
      </c>
    </row>
    <row r="14" spans="1:3" x14ac:dyDescent="0.25">
      <c r="C14" s="153" t="s">
        <v>604</v>
      </c>
    </row>
    <row r="15" spans="1:3" x14ac:dyDescent="0.25">
      <c r="A15" s="155">
        <v>44299</v>
      </c>
      <c r="B15" s="138">
        <v>20</v>
      </c>
      <c r="C15" s="153" t="s">
        <v>748</v>
      </c>
    </row>
    <row r="16" spans="1:3" x14ac:dyDescent="0.25">
      <c r="C16" s="153" t="s">
        <v>749</v>
      </c>
    </row>
    <row r="17" spans="1:3" x14ac:dyDescent="0.25">
      <c r="A17" s="155">
        <v>44323</v>
      </c>
      <c r="B17" s="138">
        <v>30</v>
      </c>
      <c r="C17" s="153" t="s">
        <v>797</v>
      </c>
    </row>
    <row r="18" spans="1:3" x14ac:dyDescent="0.25">
      <c r="C18" s="153" t="s">
        <v>798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333</v>
      </c>
    </row>
    <row r="5" spans="1:3" x14ac:dyDescent="0.25">
      <c r="A5" s="4" t="s">
        <v>1</v>
      </c>
      <c r="B5" s="2">
        <f>'Total Orgs'!B134</f>
        <v>200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v>200</v>
      </c>
      <c r="C7" t="s">
        <v>522</v>
      </c>
    </row>
    <row r="8" spans="1:3" ht="31.5" x14ac:dyDescent="0.25">
      <c r="A8" s="4" t="s">
        <v>3</v>
      </c>
      <c r="B8" s="2">
        <f>SUM(B12:B101)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272</v>
      </c>
    </row>
    <row r="5" spans="1:3" x14ac:dyDescent="0.25">
      <c r="A5" s="4" t="s">
        <v>1</v>
      </c>
      <c r="B5" s="2">
        <f>'Total Orgs'!B137</f>
        <v>900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1/3*900</f>
        <v>300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700-000000000000}"/>
  </hyperlinks>
  <pageMargins left="0.75" right="0.75" top="1" bottom="1" header="0.5" footer="0.5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44</v>
      </c>
    </row>
    <row r="5" spans="1:3" x14ac:dyDescent="0.25">
      <c r="A5" s="4" t="s">
        <v>1</v>
      </c>
      <c r="B5" s="2">
        <f>'Total Orgs'!B138</f>
        <v>3000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55" customFormat="1" x14ac:dyDescent="0.25">
      <c r="A16" s="61"/>
      <c r="B16" s="62"/>
      <c r="C16" s="26"/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274</v>
      </c>
    </row>
    <row r="5" spans="1:3" x14ac:dyDescent="0.25">
      <c r="A5" s="4" t="s">
        <v>1</v>
      </c>
      <c r="B5" s="2">
        <f>'Total Orgs'!B139</f>
        <v>300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300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303</v>
      </c>
    </row>
    <row r="5" spans="1:3" x14ac:dyDescent="0.25">
      <c r="A5" s="4" t="s">
        <v>1</v>
      </c>
      <c r="B5" s="2">
        <f>'Total Orgs'!B140</f>
        <v>260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SUM(B12:B103)</f>
        <v>260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44340</v>
      </c>
      <c r="B12" s="2">
        <v>260</v>
      </c>
      <c r="C12" t="s">
        <v>487</v>
      </c>
    </row>
    <row r="13" spans="1:3" x14ac:dyDescent="0.25">
      <c r="C13" t="s">
        <v>808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1"/>
  </sheetPr>
  <dimension ref="A1:C18"/>
  <sheetViews>
    <sheetView workbookViewId="0"/>
  </sheetViews>
  <sheetFormatPr defaultRowHeight="15.75" x14ac:dyDescent="0.25"/>
  <cols>
    <col min="1" max="1" width="21" style="153" customWidth="1"/>
    <col min="2" max="2" width="10.25" style="153" customWidth="1"/>
    <col min="3" max="3" width="32.37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402</v>
      </c>
      <c r="B3" s="138"/>
    </row>
    <row r="4" spans="1:3" x14ac:dyDescent="0.25">
      <c r="A4" s="155"/>
      <c r="B4" s="138"/>
    </row>
    <row r="5" spans="1:3" x14ac:dyDescent="0.25">
      <c r="A5" s="155" t="s">
        <v>1</v>
      </c>
      <c r="B5" s="138">
        <f>'Total Orgs'!B15</f>
        <v>500</v>
      </c>
    </row>
    <row r="6" spans="1:3" x14ac:dyDescent="0.25">
      <c r="A6" s="155" t="s">
        <v>2</v>
      </c>
      <c r="B6" s="138"/>
    </row>
    <row r="7" spans="1:3" x14ac:dyDescent="0.25">
      <c r="A7" s="155" t="s">
        <v>163</v>
      </c>
      <c r="B7" s="138"/>
    </row>
    <row r="8" spans="1:3" x14ac:dyDescent="0.25">
      <c r="A8" s="155" t="s">
        <v>3</v>
      </c>
      <c r="B8" s="138">
        <f>SUM(B12:B101)</f>
        <v>327</v>
      </c>
    </row>
    <row r="9" spans="1:3" x14ac:dyDescent="0.25">
      <c r="A9" s="155" t="s">
        <v>4</v>
      </c>
      <c r="B9" s="138">
        <f>SUM(B5+B6-B8)</f>
        <v>173</v>
      </c>
    </row>
    <row r="10" spans="1:3" x14ac:dyDescent="0.25">
      <c r="A10" s="155"/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s="141" customFormat="1" x14ac:dyDescent="0.25">
      <c r="A12" s="13">
        <v>44323</v>
      </c>
      <c r="B12" s="141">
        <v>327</v>
      </c>
      <c r="C12" s="179" t="s">
        <v>802</v>
      </c>
    </row>
    <row r="13" spans="1:3" x14ac:dyDescent="0.25">
      <c r="C13" s="176" t="s">
        <v>803</v>
      </c>
    </row>
    <row r="15" spans="1:3" s="141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D00-000000000000}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45</v>
      </c>
    </row>
    <row r="5" spans="1:3" x14ac:dyDescent="0.25">
      <c r="A5" s="4" t="s">
        <v>1</v>
      </c>
      <c r="B5" s="2">
        <f>'Total Orgs'!B141</f>
        <v>400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0</v>
      </c>
    </row>
    <row r="9" spans="1:3" x14ac:dyDescent="0.25">
      <c r="A9" s="4" t="s">
        <v>4</v>
      </c>
      <c r="B9" s="2">
        <f>B5+B6-B8</f>
        <v>400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78</v>
      </c>
    </row>
    <row r="5" spans="1:7" x14ac:dyDescent="0.25">
      <c r="A5" s="4" t="s">
        <v>1</v>
      </c>
      <c r="B5" s="2">
        <f>'Total Orgs'!B142</f>
        <v>4000</v>
      </c>
    </row>
    <row r="6" spans="1:7" x14ac:dyDescent="0.25">
      <c r="A6" s="4" t="s">
        <v>2</v>
      </c>
      <c r="E6" s="10"/>
      <c r="F6" s="10"/>
      <c r="G6" s="10"/>
    </row>
    <row r="7" spans="1:7" x14ac:dyDescent="0.25">
      <c r="A7" s="4" t="s">
        <v>163</v>
      </c>
      <c r="E7" s="10"/>
      <c r="F7" s="10"/>
      <c r="G7" s="10"/>
    </row>
    <row r="8" spans="1:7" x14ac:dyDescent="0.25">
      <c r="A8" s="4" t="s">
        <v>3</v>
      </c>
      <c r="B8" s="2">
        <f>SUM(B12:B102)</f>
        <v>649.72</v>
      </c>
      <c r="E8" s="10"/>
      <c r="F8" s="10"/>
      <c r="G8" s="10"/>
    </row>
    <row r="9" spans="1:7" x14ac:dyDescent="0.25">
      <c r="A9" s="4" t="s">
        <v>4</v>
      </c>
      <c r="B9" s="2">
        <f>SUM(B5+B6-B8)</f>
        <v>3350.2799999999997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44277</v>
      </c>
      <c r="B12" s="2">
        <v>250</v>
      </c>
      <c r="C12" t="s">
        <v>704</v>
      </c>
    </row>
    <row r="13" spans="1:7" x14ac:dyDescent="0.25">
      <c r="C13" t="s">
        <v>705</v>
      </c>
    </row>
    <row r="14" spans="1:7" x14ac:dyDescent="0.25">
      <c r="A14" s="4">
        <v>44322</v>
      </c>
      <c r="B14" s="2">
        <v>399.72</v>
      </c>
      <c r="C14" t="s">
        <v>763</v>
      </c>
    </row>
    <row r="15" spans="1:7" x14ac:dyDescent="0.25">
      <c r="C15" t="s">
        <v>796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>
    <tabColor rgb="FFC00000"/>
  </sheetPr>
  <dimension ref="A1:C35"/>
  <sheetViews>
    <sheetView workbookViewId="0"/>
  </sheetViews>
  <sheetFormatPr defaultRowHeight="15.75" x14ac:dyDescent="0.25"/>
  <cols>
    <col min="1" max="1" width="18.375" customWidth="1"/>
    <col min="3" max="3" width="34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93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Orgs'!B143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</sheetData>
  <hyperlinks>
    <hyperlink ref="A1" location="'Total Orgs'!A1" display="Total Organizations" xr:uid="{00000000-0004-0000-8D00-000000000000}"/>
  </hyperlinks>
  <pageMargins left="0.7" right="0.7" top="0.75" bottom="0.75" header="0.3" footer="0.3"/>
  <pageSetup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style="153" customWidth="1"/>
    <col min="2" max="2" width="9" style="153"/>
    <col min="3" max="3" width="48.125" style="153" customWidth="1"/>
    <col min="4" max="4" width="9.375" style="153" bestFit="1" customWidth="1"/>
    <col min="5" max="5" width="9" style="153"/>
    <col min="6" max="6" width="2.5" style="153" customWidth="1"/>
    <col min="7" max="7" width="15" style="153" customWidth="1"/>
    <col min="8" max="16384" width="9" style="153"/>
  </cols>
  <sheetData>
    <row r="1" spans="1:12" x14ac:dyDescent="0.25">
      <c r="A1" s="133" t="s">
        <v>0</v>
      </c>
      <c r="B1" s="138"/>
      <c r="C1" s="140" t="str">
        <f>'Total Orgs'!A1</f>
        <v>Budget 2020-2021</v>
      </c>
      <c r="D1" s="329"/>
      <c r="E1" s="330"/>
      <c r="F1" s="64"/>
      <c r="G1" s="69" t="s">
        <v>240</v>
      </c>
      <c r="H1" s="65" t="s">
        <v>241</v>
      </c>
      <c r="I1" s="65"/>
      <c r="J1" s="65"/>
      <c r="K1" s="65"/>
      <c r="L1" s="63"/>
    </row>
    <row r="2" spans="1:12" x14ac:dyDescent="0.25">
      <c r="A2" s="133"/>
      <c r="B2" s="138"/>
      <c r="D2" s="331"/>
      <c r="E2" s="332"/>
      <c r="F2" s="66"/>
      <c r="G2" s="70" t="s">
        <v>243</v>
      </c>
      <c r="H2" s="67" t="s">
        <v>242</v>
      </c>
      <c r="I2" s="67"/>
      <c r="J2" s="67"/>
      <c r="K2" s="67"/>
      <c r="L2" s="68"/>
    </row>
    <row r="3" spans="1:12" x14ac:dyDescent="0.25">
      <c r="A3" s="6" t="s">
        <v>393</v>
      </c>
      <c r="B3" s="138"/>
    </row>
    <row r="4" spans="1:12" x14ac:dyDescent="0.25">
      <c r="A4" s="155"/>
      <c r="B4" s="138"/>
    </row>
    <row r="5" spans="1:12" ht="15.75" customHeight="1" x14ac:dyDescent="0.25">
      <c r="A5" s="155" t="s">
        <v>1</v>
      </c>
      <c r="B5" s="138">
        <f>'Total Orgs'!B144</f>
        <v>300</v>
      </c>
      <c r="D5" s="333" t="s">
        <v>197</v>
      </c>
      <c r="E5" s="333"/>
      <c r="F5" s="333"/>
      <c r="G5" s="333"/>
    </row>
    <row r="6" spans="1:12" x14ac:dyDescent="0.25">
      <c r="A6" s="155" t="s">
        <v>2</v>
      </c>
      <c r="B6" s="138"/>
      <c r="D6" s="333"/>
      <c r="E6" s="333"/>
      <c r="F6" s="333"/>
      <c r="G6" s="333"/>
    </row>
    <row r="7" spans="1:12" x14ac:dyDescent="0.25">
      <c r="A7" s="155" t="s">
        <v>163</v>
      </c>
      <c r="B7" s="138">
        <v>300</v>
      </c>
      <c r="C7" s="264" t="s">
        <v>522</v>
      </c>
      <c r="D7" s="333"/>
      <c r="E7" s="333"/>
      <c r="F7" s="333"/>
      <c r="G7" s="333"/>
    </row>
    <row r="8" spans="1:12" ht="31.5" x14ac:dyDescent="0.25">
      <c r="A8" s="155" t="s">
        <v>3</v>
      </c>
      <c r="B8" s="138">
        <f>SUM(B12:B103)</f>
        <v>0</v>
      </c>
      <c r="C8" s="10" t="s">
        <v>686</v>
      </c>
      <c r="D8" s="42"/>
      <c r="E8" s="42"/>
      <c r="F8" s="42"/>
      <c r="G8" s="42"/>
    </row>
    <row r="9" spans="1:12" x14ac:dyDescent="0.25">
      <c r="A9" s="155" t="s">
        <v>4</v>
      </c>
      <c r="B9" s="138">
        <f>SUM(B5+B6-B7-B8)</f>
        <v>0</v>
      </c>
    </row>
    <row r="10" spans="1:12" x14ac:dyDescent="0.25">
      <c r="A10" s="155"/>
      <c r="B10" s="138"/>
    </row>
    <row r="11" spans="1:12" x14ac:dyDescent="0.25">
      <c r="A11" s="7" t="s">
        <v>5</v>
      </c>
      <c r="B11" s="3" t="s">
        <v>6</v>
      </c>
      <c r="C11" s="140" t="s">
        <v>7</v>
      </c>
    </row>
    <row r="12" spans="1:12" x14ac:dyDescent="0.25">
      <c r="A12" s="155"/>
    </row>
    <row r="15" spans="1:12" x14ac:dyDescent="0.25">
      <c r="A15" s="155"/>
    </row>
    <row r="17" spans="1:3" x14ac:dyDescent="0.25">
      <c r="A17" s="30"/>
    </row>
    <row r="18" spans="1:3" s="15" customFormat="1" x14ac:dyDescent="0.25">
      <c r="A18" s="114"/>
    </row>
    <row r="19" spans="1:3" s="15" customFormat="1" x14ac:dyDescent="0.25">
      <c r="A19" s="114"/>
    </row>
    <row r="20" spans="1:3" s="141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>
    <tabColor theme="1"/>
  </sheetPr>
  <dimension ref="A1:L39"/>
  <sheetViews>
    <sheetView workbookViewId="0"/>
  </sheetViews>
  <sheetFormatPr defaultRowHeight="15.75" x14ac:dyDescent="0.25"/>
  <cols>
    <col min="1" max="1" width="17.375" customWidth="1"/>
    <col min="3" max="3" width="29.75" customWidth="1"/>
    <col min="4" max="4" width="9.375" bestFit="1" customWidth="1"/>
    <col min="6" max="6" width="2.5" customWidth="1"/>
    <col min="7" max="7" width="15" customWidth="1"/>
  </cols>
  <sheetData>
    <row r="1" spans="1:12" x14ac:dyDescent="0.25">
      <c r="A1" s="5" t="s">
        <v>0</v>
      </c>
      <c r="B1" s="2"/>
      <c r="C1" s="1" t="str">
        <f>'Total Orgs'!A1</f>
        <v>Budget 2020-2021</v>
      </c>
      <c r="D1" s="324" t="s">
        <v>244</v>
      </c>
      <c r="E1" s="325"/>
      <c r="F1" s="64"/>
      <c r="G1" s="69" t="s">
        <v>240</v>
      </c>
      <c r="H1" s="65" t="s">
        <v>241</v>
      </c>
      <c r="I1" s="65"/>
      <c r="J1" s="65"/>
      <c r="K1" s="65"/>
      <c r="L1" s="63"/>
    </row>
    <row r="2" spans="1:12" x14ac:dyDescent="0.25">
      <c r="A2" s="5"/>
      <c r="B2" s="2"/>
      <c r="D2" s="326">
        <v>43152</v>
      </c>
      <c r="E2" s="327"/>
      <c r="F2" s="66"/>
      <c r="G2" s="70" t="s">
        <v>243</v>
      </c>
      <c r="H2" s="67" t="s">
        <v>242</v>
      </c>
      <c r="I2" s="67"/>
      <c r="J2" s="67"/>
      <c r="K2" s="67"/>
      <c r="L2" s="68"/>
    </row>
    <row r="3" spans="1:12" x14ac:dyDescent="0.25">
      <c r="A3" s="6" t="s">
        <v>99</v>
      </c>
      <c r="B3" s="2"/>
    </row>
    <row r="4" spans="1:12" x14ac:dyDescent="0.25">
      <c r="A4" s="4"/>
      <c r="B4" s="2"/>
    </row>
    <row r="5" spans="1:12" ht="15.75" customHeight="1" x14ac:dyDescent="0.25">
      <c r="A5" s="4" t="s">
        <v>1</v>
      </c>
      <c r="B5" s="2">
        <f>'Total Orgs'!B145</f>
        <v>2000</v>
      </c>
      <c r="D5" s="333" t="s">
        <v>197</v>
      </c>
      <c r="E5" s="333"/>
      <c r="F5" s="333"/>
      <c r="G5" s="333"/>
    </row>
    <row r="6" spans="1:12" x14ac:dyDescent="0.25">
      <c r="A6" s="4" t="s">
        <v>2</v>
      </c>
      <c r="B6" s="2"/>
      <c r="D6" s="333"/>
      <c r="E6" s="333"/>
      <c r="F6" s="333"/>
      <c r="G6" s="333"/>
    </row>
    <row r="7" spans="1:12" x14ac:dyDescent="0.25">
      <c r="A7" s="4" t="s">
        <v>163</v>
      </c>
      <c r="B7" s="2"/>
      <c r="D7" s="333"/>
      <c r="E7" s="333"/>
      <c r="F7" s="333"/>
      <c r="G7" s="333"/>
    </row>
    <row r="8" spans="1:12" x14ac:dyDescent="0.25">
      <c r="A8" s="4" t="s">
        <v>3</v>
      </c>
      <c r="B8" s="2">
        <f>SUM(B12:B103)</f>
        <v>0</v>
      </c>
      <c r="D8" s="42"/>
      <c r="E8" s="42"/>
      <c r="F8" s="42"/>
      <c r="G8" s="42"/>
    </row>
    <row r="9" spans="1:12" x14ac:dyDescent="0.25">
      <c r="A9" s="4" t="s">
        <v>4</v>
      </c>
      <c r="B9" s="2">
        <f>SUM(B5+B6-B8)</f>
        <v>2000</v>
      </c>
    </row>
    <row r="10" spans="1:12" x14ac:dyDescent="0.25">
      <c r="A10" s="4"/>
      <c r="B10" s="2"/>
    </row>
    <row r="11" spans="1:12" x14ac:dyDescent="0.25">
      <c r="A11" s="7" t="s">
        <v>5</v>
      </c>
      <c r="B11" s="3" t="s">
        <v>6</v>
      </c>
      <c r="C11" s="1" t="s">
        <v>7</v>
      </c>
    </row>
    <row r="12" spans="1:12" x14ac:dyDescent="0.25">
      <c r="A12" s="4"/>
    </row>
    <row r="15" spans="1:12" x14ac:dyDescent="0.25">
      <c r="A15" s="4"/>
    </row>
    <row r="17" spans="1:3" x14ac:dyDescent="0.25">
      <c r="A17" s="30"/>
    </row>
    <row r="18" spans="1:3" s="15" customFormat="1" x14ac:dyDescent="0.25">
      <c r="A18" s="114"/>
    </row>
    <row r="19" spans="1:3" s="15" customFormat="1" x14ac:dyDescent="0.25">
      <c r="A19" s="114"/>
    </row>
    <row r="20" spans="1:3" s="23" customFormat="1" x14ac:dyDescent="0.25">
      <c r="A20" s="41"/>
      <c r="C20" s="15"/>
    </row>
    <row r="21" spans="1:3" x14ac:dyDescent="0.25">
      <c r="A21" s="30"/>
      <c r="C21" s="15"/>
    </row>
    <row r="22" spans="1:3" x14ac:dyDescent="0.25">
      <c r="A22" s="30"/>
      <c r="C22" s="15"/>
    </row>
    <row r="23" spans="1:3" x14ac:dyDescent="0.25">
      <c r="A23" s="30"/>
      <c r="C23" s="15"/>
    </row>
    <row r="24" spans="1:3" x14ac:dyDescent="0.25">
      <c r="A24" s="30"/>
      <c r="C24" s="15"/>
    </row>
    <row r="25" spans="1:3" x14ac:dyDescent="0.25">
      <c r="A25" s="30"/>
      <c r="C25" s="15"/>
    </row>
    <row r="26" spans="1:3" x14ac:dyDescent="0.25">
      <c r="A26" s="30"/>
    </row>
    <row r="27" spans="1:3" x14ac:dyDescent="0.25">
      <c r="A27" s="30"/>
    </row>
    <row r="28" spans="1:3" x14ac:dyDescent="0.25">
      <c r="A28" s="30"/>
      <c r="C28" s="10"/>
    </row>
    <row r="29" spans="1:3" x14ac:dyDescent="0.25">
      <c r="A29" s="30"/>
    </row>
    <row r="30" spans="1:3" x14ac:dyDescent="0.25">
      <c r="A30" s="30"/>
      <c r="C30" s="10"/>
    </row>
    <row r="31" spans="1:3" x14ac:dyDescent="0.25">
      <c r="A31" s="30"/>
    </row>
    <row r="32" spans="1:3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</sheetData>
  <mergeCells count="3">
    <mergeCell ref="D5:G7"/>
    <mergeCell ref="D1:E1"/>
    <mergeCell ref="D2:E2"/>
  </mergeCells>
  <hyperlinks>
    <hyperlink ref="A1" location="'Total Orgs'!A1" display="Total Organizations" xr:uid="{00000000-0004-0000-8F00-000000000000}"/>
  </hyperlinks>
  <pageMargins left="0.7" right="0.7" top="0.75" bottom="0.75" header="0.3" footer="0.3"/>
  <pageSetup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47</v>
      </c>
    </row>
    <row r="5" spans="1:3" x14ac:dyDescent="0.25">
      <c r="A5" s="4" t="s">
        <v>1</v>
      </c>
      <c r="B5" s="2">
        <f>'Total Orgs'!B147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/>
  </sheetViews>
  <sheetFormatPr defaultRowHeight="15.75" x14ac:dyDescent="0.25"/>
  <cols>
    <col min="1" max="1" width="18.25" customWidth="1"/>
    <col min="2" max="2" width="9" style="2" customWidth="1"/>
    <col min="3" max="3" width="50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95</v>
      </c>
    </row>
    <row r="4" spans="1:3" x14ac:dyDescent="0.25">
      <c r="A4" s="4"/>
    </row>
    <row r="5" spans="1:3" x14ac:dyDescent="0.25">
      <c r="A5" s="4" t="s">
        <v>1</v>
      </c>
      <c r="B5" s="2">
        <f>'Total Orgs'!B148</f>
        <v>120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>
        <f>1/3*120</f>
        <v>40</v>
      </c>
      <c r="C7" s="15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27"/>
    </row>
    <row r="18" spans="1:3" x14ac:dyDescent="0.25">
      <c r="A18" s="4"/>
    </row>
    <row r="21" spans="1:3" s="23" customFormat="1" x14ac:dyDescent="0.25">
      <c r="A21" s="40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48</v>
      </c>
    </row>
    <row r="5" spans="1:3" x14ac:dyDescent="0.25">
      <c r="A5" s="4" t="s">
        <v>1</v>
      </c>
      <c r="B5" s="2">
        <f>'Total Orgs'!B149</f>
        <v>2000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1990.4299999999998</v>
      </c>
    </row>
    <row r="9" spans="1:3" x14ac:dyDescent="0.25">
      <c r="A9" s="4" t="s">
        <v>4</v>
      </c>
      <c r="B9" s="2">
        <f>SUM(B5+B6+B7-B8)</f>
        <v>9.5700000000001637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44123</v>
      </c>
      <c r="B12" s="2">
        <v>1200</v>
      </c>
      <c r="C12" t="s">
        <v>510</v>
      </c>
    </row>
    <row r="13" spans="1:3" x14ac:dyDescent="0.25">
      <c r="C13" t="s">
        <v>530</v>
      </c>
    </row>
    <row r="14" spans="1:3" x14ac:dyDescent="0.25">
      <c r="A14" s="4">
        <v>44267</v>
      </c>
      <c r="B14" s="2">
        <v>790.43</v>
      </c>
      <c r="C14" t="s">
        <v>487</v>
      </c>
    </row>
    <row r="15" spans="1:3" x14ac:dyDescent="0.25">
      <c r="C15" t="s">
        <v>684</v>
      </c>
    </row>
    <row r="18" spans="1:3" s="23" customFormat="1" x14ac:dyDescent="0.25">
      <c r="A18" s="13"/>
      <c r="B18" s="14"/>
      <c r="C18" s="15"/>
    </row>
    <row r="21" spans="1:3" x14ac:dyDescent="0.25">
      <c r="C21" s="15"/>
    </row>
    <row r="24" spans="1:3" x14ac:dyDescent="0.2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6" x14ac:dyDescent="0.25">
      <c r="A1" s="165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49</v>
      </c>
    </row>
    <row r="5" spans="1:6" x14ac:dyDescent="0.25">
      <c r="A5" s="4" t="s">
        <v>1</v>
      </c>
      <c r="B5" s="2">
        <f>'Total Orgs'!B150</f>
        <v>15000</v>
      </c>
    </row>
    <row r="6" spans="1:6" x14ac:dyDescent="0.25">
      <c r="A6" s="4" t="s">
        <v>2</v>
      </c>
    </row>
    <row r="7" spans="1:6" x14ac:dyDescent="0.25">
      <c r="A7" s="4" t="s">
        <v>163</v>
      </c>
    </row>
    <row r="8" spans="1:6" x14ac:dyDescent="0.25">
      <c r="A8" s="4" t="s">
        <v>3</v>
      </c>
      <c r="B8" s="2">
        <f>SUM(B12:B106)</f>
        <v>650</v>
      </c>
    </row>
    <row r="9" spans="1:6" x14ac:dyDescent="0.25">
      <c r="A9" s="4" t="s">
        <v>4</v>
      </c>
      <c r="B9" s="2">
        <f>SUM(B5+B6-B8)</f>
        <v>14350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</row>
    <row r="12" spans="1:6" s="23" customFormat="1" x14ac:dyDescent="0.25">
      <c r="A12" s="177">
        <v>44148</v>
      </c>
      <c r="B12" s="178">
        <v>650</v>
      </c>
      <c r="C12" s="179" t="s">
        <v>551</v>
      </c>
    </row>
    <row r="13" spans="1:6" x14ac:dyDescent="0.25">
      <c r="A13" s="174"/>
      <c r="B13" s="175"/>
      <c r="C13" s="176" t="s">
        <v>552</v>
      </c>
      <c r="D13" s="23"/>
      <c r="E13" s="23"/>
      <c r="F13" s="23"/>
    </row>
    <row r="14" spans="1:6" x14ac:dyDescent="0.25">
      <c r="A14" s="174"/>
      <c r="B14" s="175"/>
      <c r="C14" s="176"/>
      <c r="D14" s="23"/>
      <c r="E14" s="23"/>
      <c r="F14" s="23"/>
    </row>
    <row r="15" spans="1:6" x14ac:dyDescent="0.25">
      <c r="A15" s="174"/>
      <c r="B15" s="175"/>
      <c r="C15" s="176"/>
      <c r="D15" s="23"/>
      <c r="E15" s="23"/>
      <c r="F15" s="23"/>
    </row>
    <row r="16" spans="1:6" x14ac:dyDescent="0.25">
      <c r="A16" s="174"/>
      <c r="B16" s="175"/>
      <c r="C16" s="176"/>
      <c r="D16" s="23"/>
      <c r="E16" s="23"/>
      <c r="F16" s="23"/>
    </row>
    <row r="17" spans="1:6" x14ac:dyDescent="0.25">
      <c r="D17" s="23"/>
      <c r="E17" s="23"/>
      <c r="F17" s="23"/>
    </row>
    <row r="19" spans="1:6" s="23" customFormat="1" x14ac:dyDescent="0.25">
      <c r="A19" s="13"/>
      <c r="B19" s="14"/>
      <c r="C19" s="15"/>
    </row>
    <row r="20" spans="1:6" x14ac:dyDescent="0.25">
      <c r="D20" s="23"/>
      <c r="E20" s="23"/>
      <c r="F20" s="23"/>
    </row>
    <row r="21" spans="1:6" x14ac:dyDescent="0.25">
      <c r="D21" s="23"/>
      <c r="E21" s="23"/>
      <c r="F21" s="23"/>
    </row>
    <row r="22" spans="1:6" x14ac:dyDescent="0.25">
      <c r="D22" s="23"/>
      <c r="E22" s="23"/>
      <c r="F22" s="23"/>
    </row>
    <row r="23" spans="1:6" x14ac:dyDescent="0.25">
      <c r="D23" s="23"/>
      <c r="E23" s="23"/>
      <c r="F23" s="23"/>
    </row>
    <row r="24" spans="1:6" x14ac:dyDescent="0.25">
      <c r="D24" s="23"/>
      <c r="E24" s="23"/>
      <c r="F24" s="23"/>
    </row>
    <row r="27" spans="1:6" ht="17.25" customHeight="1" x14ac:dyDescent="0.25"/>
    <row r="28" spans="1:6" s="23" customFormat="1" x14ac:dyDescent="0.25">
      <c r="A28" s="13"/>
      <c r="B28" s="14"/>
      <c r="C28" s="15"/>
    </row>
    <row r="32" spans="1:6" s="23" customFormat="1" x14ac:dyDescent="0.25">
      <c r="A32" s="13"/>
      <c r="B32" s="14"/>
      <c r="C32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226</v>
      </c>
      <c r="D3" s="29" t="s">
        <v>287</v>
      </c>
      <c r="E3" s="29"/>
      <c r="F3" s="29"/>
      <c r="G3" s="29"/>
    </row>
    <row r="5" spans="1:7" x14ac:dyDescent="0.25">
      <c r="A5" s="4" t="s">
        <v>1</v>
      </c>
      <c r="B5" s="2">
        <f>'Total Orgs'!B151</f>
        <v>4000</v>
      </c>
    </row>
    <row r="6" spans="1:7" x14ac:dyDescent="0.25">
      <c r="A6" s="4" t="s">
        <v>2</v>
      </c>
    </row>
    <row r="7" spans="1:7" x14ac:dyDescent="0.25">
      <c r="A7" s="4" t="s">
        <v>163</v>
      </c>
    </row>
    <row r="8" spans="1:7" x14ac:dyDescent="0.25">
      <c r="A8" s="4" t="s">
        <v>3</v>
      </c>
      <c r="B8" s="2">
        <f>SUM(B12:B101)</f>
        <v>407.5</v>
      </c>
    </row>
    <row r="9" spans="1:7" x14ac:dyDescent="0.25">
      <c r="A9" s="4" t="s">
        <v>4</v>
      </c>
      <c r="B9" s="2">
        <f>SUM(B5+B6-B8)</f>
        <v>3592.5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44124</v>
      </c>
      <c r="B12" s="2">
        <v>400</v>
      </c>
      <c r="C12" t="s">
        <v>512</v>
      </c>
    </row>
    <row r="13" spans="1:7" x14ac:dyDescent="0.25">
      <c r="C13" t="s">
        <v>601</v>
      </c>
    </row>
    <row r="14" spans="1:7" x14ac:dyDescent="0.25">
      <c r="A14" s="4">
        <v>44223</v>
      </c>
      <c r="B14" s="2">
        <v>7.5</v>
      </c>
      <c r="C14" t="s">
        <v>634</v>
      </c>
    </row>
    <row r="15" spans="1:7" x14ac:dyDescent="0.25">
      <c r="C15" t="s">
        <v>635</v>
      </c>
    </row>
    <row r="18" spans="3:3" x14ac:dyDescent="0.25">
      <c r="C18" s="173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25"/>
  <cols>
    <col min="1" max="1" width="21" customWidth="1"/>
    <col min="2" max="2" width="10.25" customWidth="1"/>
    <col min="3" max="3" width="42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104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>
        <v>800</v>
      </c>
      <c r="C7" t="s">
        <v>522</v>
      </c>
    </row>
    <row r="8" spans="1:3" ht="31.5" x14ac:dyDescent="0.25">
      <c r="A8" s="4" t="s">
        <v>3</v>
      </c>
      <c r="B8" s="2">
        <f>SUM(B12:B101)</f>
        <v>0</v>
      </c>
      <c r="C8" s="10" t="s">
        <v>686</v>
      </c>
    </row>
    <row r="9" spans="1:3" x14ac:dyDescent="0.25">
      <c r="A9" s="4" t="s">
        <v>4</v>
      </c>
      <c r="B9" s="2">
        <f>SUM(B5+B6-B8)-B7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79"/>
    </row>
    <row r="13" spans="1:3" x14ac:dyDescent="0.25">
      <c r="C13" s="176"/>
    </row>
    <row r="15" spans="1:3" s="23" customFormat="1" x14ac:dyDescent="0.25">
      <c r="A15" s="40"/>
      <c r="C15" s="15"/>
    </row>
    <row r="16" spans="1:3" x14ac:dyDescent="0.25">
      <c r="A16" s="27"/>
    </row>
    <row r="17" spans="1:1" x14ac:dyDescent="0.25">
      <c r="A17" s="27"/>
    </row>
    <row r="18" spans="1:1" x14ac:dyDescent="0.2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>
    <tabColor theme="1"/>
  </sheetPr>
  <dimension ref="A1:E67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3" t="s">
        <v>0</v>
      </c>
      <c r="C1" s="1" t="str">
        <f>'Total Orgs'!A1</f>
        <v>Budget 2020-2021</v>
      </c>
    </row>
    <row r="2" spans="1:3" x14ac:dyDescent="0.25">
      <c r="A2" s="133"/>
    </row>
    <row r="3" spans="1:3" x14ac:dyDescent="0.25">
      <c r="A3" s="6" t="s">
        <v>334</v>
      </c>
    </row>
    <row r="5" spans="1:3" x14ac:dyDescent="0.25">
      <c r="A5" s="49" t="s">
        <v>1</v>
      </c>
      <c r="B5" s="20">
        <f>'Total Orgs'!B152</f>
        <v>500</v>
      </c>
    </row>
    <row r="6" spans="1:3" x14ac:dyDescent="0.25">
      <c r="A6" s="49" t="s">
        <v>2</v>
      </c>
    </row>
    <row r="7" spans="1:3" x14ac:dyDescent="0.25">
      <c r="A7" s="49" t="s">
        <v>163</v>
      </c>
    </row>
    <row r="8" spans="1:3" x14ac:dyDescent="0.25">
      <c r="A8" s="49" t="s">
        <v>3</v>
      </c>
      <c r="B8" s="20">
        <f>SUM(B12:B115)</f>
        <v>0</v>
      </c>
    </row>
    <row r="9" spans="1:3" x14ac:dyDescent="0.25">
      <c r="A9" s="49" t="s">
        <v>4</v>
      </c>
      <c r="B9" s="20">
        <f>SUM(B5+B6-B8)</f>
        <v>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82"/>
      <c r="B12" s="183"/>
      <c r="C12" s="184"/>
    </row>
    <row r="13" spans="1:3" x14ac:dyDescent="0.25">
      <c r="A13" s="182"/>
      <c r="B13" s="183"/>
      <c r="C13" s="184"/>
    </row>
    <row r="38" spans="1:3" x14ac:dyDescent="0.25">
      <c r="A38" s="50"/>
      <c r="B38" s="21"/>
    </row>
    <row r="39" spans="1:3" x14ac:dyDescent="0.25">
      <c r="B39" s="134"/>
    </row>
    <row r="40" spans="1:3" x14ac:dyDescent="0.25">
      <c r="B40" s="134"/>
    </row>
    <row r="41" spans="1:3" x14ac:dyDescent="0.25">
      <c r="B41" s="134"/>
    </row>
    <row r="42" spans="1:3" x14ac:dyDescent="0.25">
      <c r="B42" s="134"/>
    </row>
    <row r="43" spans="1:3" x14ac:dyDescent="0.25">
      <c r="B43" s="134"/>
    </row>
    <row r="48" spans="1:3" x14ac:dyDescent="0.25">
      <c r="C48" s="136"/>
    </row>
    <row r="55" spans="5:5" x14ac:dyDescent="0.25">
      <c r="E55" s="20"/>
    </row>
    <row r="67" spans="3:3" x14ac:dyDescent="0.25">
      <c r="C67" s="131"/>
    </row>
  </sheetData>
  <hyperlinks>
    <hyperlink ref="A1" location="'Total Orgs'!A1" display="Total Organizations" xr:uid="{00000000-0004-0000-9500-000000000000}"/>
  </hyperlinks>
  <pageMargins left="0.75" right="0.75" top="1" bottom="1" header="0.5" footer="0.5"/>
  <pageSetup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3" t="s">
        <v>0</v>
      </c>
      <c r="C1" s="1" t="str">
        <f>'Total Orgs'!A1</f>
        <v>Budget 2020-2021</v>
      </c>
    </row>
    <row r="2" spans="1:3" x14ac:dyDescent="0.25">
      <c r="A2" s="133"/>
    </row>
    <row r="3" spans="1:3" x14ac:dyDescent="0.25">
      <c r="A3" s="6" t="s">
        <v>50</v>
      </c>
    </row>
    <row r="5" spans="1:3" x14ac:dyDescent="0.25">
      <c r="A5" s="49" t="s">
        <v>1</v>
      </c>
      <c r="B5" s="20">
        <f>'Total Orgs'!B153</f>
        <v>7500</v>
      </c>
    </row>
    <row r="6" spans="1:3" x14ac:dyDescent="0.25">
      <c r="A6" s="49" t="s">
        <v>2</v>
      </c>
    </row>
    <row r="7" spans="1:3" x14ac:dyDescent="0.25">
      <c r="A7" s="49" t="s">
        <v>163</v>
      </c>
    </row>
    <row r="8" spans="1:3" x14ac:dyDescent="0.25">
      <c r="A8" s="49" t="s">
        <v>3</v>
      </c>
      <c r="B8" s="20">
        <f>SUM(B12:B116)</f>
        <v>107.1</v>
      </c>
    </row>
    <row r="9" spans="1:3" x14ac:dyDescent="0.25">
      <c r="A9" s="49" t="s">
        <v>4</v>
      </c>
      <c r="B9" s="20">
        <f>SUM(B5+B6-B8)</f>
        <v>7392.9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44239</v>
      </c>
      <c r="B12" s="20">
        <v>107.1</v>
      </c>
      <c r="C12" s="168" t="s">
        <v>622</v>
      </c>
    </row>
    <row r="13" spans="1:3" x14ac:dyDescent="0.25">
      <c r="C13" s="168" t="s">
        <v>604</v>
      </c>
    </row>
    <row r="14" spans="1:3" x14ac:dyDescent="0.25">
      <c r="C14" s="168"/>
    </row>
    <row r="15" spans="1:3" x14ac:dyDescent="0.25">
      <c r="C15" s="168"/>
    </row>
    <row r="16" spans="1:3" x14ac:dyDescent="0.25">
      <c r="C16" s="168"/>
    </row>
    <row r="17" spans="1:3" x14ac:dyDescent="0.25">
      <c r="A17" s="197"/>
      <c r="B17" s="198"/>
      <c r="C17" s="199"/>
    </row>
    <row r="18" spans="1:3" x14ac:dyDescent="0.25">
      <c r="A18" s="200"/>
      <c r="B18" s="201"/>
      <c r="C18" s="202"/>
    </row>
    <row r="19" spans="1:3" x14ac:dyDescent="0.25">
      <c r="A19" s="203"/>
      <c r="B19" s="204"/>
      <c r="C19" s="205"/>
    </row>
    <row r="39" spans="1:2" x14ac:dyDescent="0.25">
      <c r="A39" s="50"/>
      <c r="B39" s="21"/>
    </row>
    <row r="40" spans="1:2" x14ac:dyDescent="0.25">
      <c r="B40" s="134"/>
    </row>
    <row r="41" spans="1:2" x14ac:dyDescent="0.25">
      <c r="B41" s="134"/>
    </row>
    <row r="42" spans="1:2" x14ac:dyDescent="0.25">
      <c r="B42" s="134"/>
    </row>
    <row r="43" spans="1:2" x14ac:dyDescent="0.25">
      <c r="B43" s="134"/>
    </row>
    <row r="44" spans="1:2" x14ac:dyDescent="0.25">
      <c r="B44" s="134"/>
    </row>
    <row r="49" spans="3:5" x14ac:dyDescent="0.25">
      <c r="C49" s="136"/>
    </row>
    <row r="56" spans="3:5" x14ac:dyDescent="0.25">
      <c r="E56" s="20"/>
    </row>
    <row r="68" spans="3:3" x14ac:dyDescent="0.25">
      <c r="C68" s="131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workbookViewId="0"/>
  </sheetViews>
  <sheetFormatPr defaultColWidth="11" defaultRowHeight="15.75" x14ac:dyDescent="0.25"/>
  <cols>
    <col min="1" max="1" width="16.5" style="49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561</v>
      </c>
      <c r="C3" s="168" t="s">
        <v>638</v>
      </c>
    </row>
    <row r="4" spans="1:3" x14ac:dyDescent="0.25">
      <c r="C4" s="168" t="s">
        <v>639</v>
      </c>
    </row>
    <row r="5" spans="1:3" x14ac:dyDescent="0.25">
      <c r="A5" s="49" t="s">
        <v>1</v>
      </c>
      <c r="B5" s="20">
        <f>'Total Orgs'!B154</f>
        <v>500</v>
      </c>
    </row>
    <row r="6" spans="1:3" x14ac:dyDescent="0.25">
      <c r="A6" s="49" t="s">
        <v>2</v>
      </c>
    </row>
    <row r="7" spans="1:3" x14ac:dyDescent="0.25">
      <c r="A7" s="49" t="s">
        <v>163</v>
      </c>
    </row>
    <row r="8" spans="1:3" x14ac:dyDescent="0.25">
      <c r="A8" s="49" t="s">
        <v>3</v>
      </c>
      <c r="B8" s="20">
        <f>SUM(B12:B116)</f>
        <v>0</v>
      </c>
    </row>
    <row r="9" spans="1:3" x14ac:dyDescent="0.25">
      <c r="A9" s="49" t="s">
        <v>4</v>
      </c>
      <c r="B9" s="20">
        <f>SUM(B5+B6-B8)</f>
        <v>500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3" spans="1:3" x14ac:dyDescent="0.25">
      <c r="C13" s="168"/>
    </row>
    <row r="14" spans="1:3" x14ac:dyDescent="0.25">
      <c r="C14" s="168"/>
    </row>
    <row r="15" spans="1:3" x14ac:dyDescent="0.25">
      <c r="C15" s="168"/>
    </row>
    <row r="16" spans="1:3" x14ac:dyDescent="0.25">
      <c r="C16" s="168"/>
    </row>
    <row r="17" spans="1:3" x14ac:dyDescent="0.25">
      <c r="A17" s="197"/>
      <c r="B17" s="198"/>
      <c r="C17" s="199"/>
    </row>
    <row r="18" spans="1:3" x14ac:dyDescent="0.25">
      <c r="A18" s="200"/>
      <c r="B18" s="201"/>
      <c r="C18" s="202"/>
    </row>
    <row r="19" spans="1:3" x14ac:dyDescent="0.25">
      <c r="A19" s="203"/>
      <c r="B19" s="204"/>
      <c r="C19" s="205"/>
    </row>
    <row r="39" spans="1:2" x14ac:dyDescent="0.25">
      <c r="A39" s="50"/>
      <c r="B39" s="21"/>
    </row>
    <row r="40" spans="1:2" x14ac:dyDescent="0.25">
      <c r="B40" s="134"/>
    </row>
    <row r="41" spans="1:2" x14ac:dyDescent="0.25">
      <c r="B41" s="134"/>
    </row>
    <row r="42" spans="1:2" x14ac:dyDescent="0.25">
      <c r="B42" s="134"/>
    </row>
    <row r="43" spans="1:2" x14ac:dyDescent="0.25">
      <c r="B43" s="134"/>
    </row>
    <row r="44" spans="1:2" x14ac:dyDescent="0.25">
      <c r="B44" s="134"/>
    </row>
    <row r="49" spans="3:5" x14ac:dyDescent="0.25">
      <c r="C49" s="153"/>
    </row>
    <row r="56" spans="3:5" x14ac:dyDescent="0.25">
      <c r="E56" s="20"/>
    </row>
    <row r="68" spans="3:3" x14ac:dyDescent="0.25">
      <c r="C68" s="131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8.375" customWidth="1"/>
  </cols>
  <sheetData>
    <row r="1" spans="1:5" x14ac:dyDescent="0.25">
      <c r="A1" s="5" t="s">
        <v>0</v>
      </c>
      <c r="C1" s="1" t="str">
        <f>'Total Orgs'!A1</f>
        <v>Budget 2020-2021</v>
      </c>
    </row>
    <row r="2" spans="1:5" x14ac:dyDescent="0.25">
      <c r="A2" s="5"/>
    </row>
    <row r="3" spans="1:5" x14ac:dyDescent="0.25">
      <c r="A3" s="6" t="s">
        <v>51</v>
      </c>
      <c r="C3" t="s">
        <v>348</v>
      </c>
    </row>
    <row r="4" spans="1:5" x14ac:dyDescent="0.25">
      <c r="C4" t="s">
        <v>349</v>
      </c>
    </row>
    <row r="5" spans="1:5" x14ac:dyDescent="0.25">
      <c r="A5" s="4" t="s">
        <v>1</v>
      </c>
      <c r="B5" s="2">
        <f>'Total Orgs'!B155</f>
        <v>6000</v>
      </c>
    </row>
    <row r="6" spans="1:5" x14ac:dyDescent="0.25">
      <c r="A6" s="4" t="s">
        <v>2</v>
      </c>
    </row>
    <row r="7" spans="1:5" x14ac:dyDescent="0.25">
      <c r="A7" s="4" t="s">
        <v>163</v>
      </c>
    </row>
    <row r="8" spans="1:5" x14ac:dyDescent="0.25">
      <c r="A8" s="4" t="s">
        <v>3</v>
      </c>
      <c r="B8" s="2">
        <f>SUM(B12:B104)</f>
        <v>3973.1099999999997</v>
      </c>
    </row>
    <row r="9" spans="1:5" x14ac:dyDescent="0.25">
      <c r="A9" s="4" t="s">
        <v>4</v>
      </c>
      <c r="B9" s="2">
        <f>SUM(B5+B6-B8)</f>
        <v>2026.8900000000003</v>
      </c>
    </row>
    <row r="11" spans="1:5" s="1" customFormat="1" x14ac:dyDescent="0.25">
      <c r="A11" s="7" t="s">
        <v>5</v>
      </c>
      <c r="B11" s="3" t="s">
        <v>6</v>
      </c>
      <c r="C11" s="1" t="s">
        <v>7</v>
      </c>
    </row>
    <row r="12" spans="1:5" x14ac:dyDescent="0.25">
      <c r="A12" s="4">
        <v>44259</v>
      </c>
      <c r="B12" s="2">
        <v>17.5</v>
      </c>
      <c r="C12" t="s">
        <v>662</v>
      </c>
    </row>
    <row r="13" spans="1:5" x14ac:dyDescent="0.25">
      <c r="C13" s="4"/>
    </row>
    <row r="14" spans="1:5" x14ac:dyDescent="0.25">
      <c r="A14" s="4">
        <v>44263</v>
      </c>
      <c r="B14" s="2">
        <v>367.82</v>
      </c>
      <c r="C14" t="s">
        <v>675</v>
      </c>
    </row>
    <row r="15" spans="1:5" x14ac:dyDescent="0.25">
      <c r="C15" s="4" t="s">
        <v>676</v>
      </c>
    </row>
    <row r="16" spans="1:5" x14ac:dyDescent="0.25">
      <c r="A16" s="4">
        <v>44272</v>
      </c>
      <c r="B16" s="2">
        <v>1305</v>
      </c>
      <c r="C16" t="s">
        <v>487</v>
      </c>
      <c r="E16" s="2"/>
    </row>
    <row r="17" spans="1:5" x14ac:dyDescent="0.25">
      <c r="C17" s="4" t="s">
        <v>693</v>
      </c>
    </row>
    <row r="18" spans="1:5" x14ac:dyDescent="0.25">
      <c r="A18" s="4">
        <v>44279</v>
      </c>
      <c r="B18" s="2">
        <v>290</v>
      </c>
      <c r="C18" t="s">
        <v>487</v>
      </c>
    </row>
    <row r="19" spans="1:5" x14ac:dyDescent="0.25">
      <c r="C19" s="4" t="s">
        <v>714</v>
      </c>
      <c r="E19" s="2"/>
    </row>
    <row r="20" spans="1:5" x14ac:dyDescent="0.25">
      <c r="A20" s="4">
        <v>44299</v>
      </c>
      <c r="B20" s="2">
        <v>112.5</v>
      </c>
      <c r="C20" t="s">
        <v>740</v>
      </c>
    </row>
    <row r="21" spans="1:5" x14ac:dyDescent="0.25">
      <c r="C21" s="4" t="s">
        <v>741</v>
      </c>
    </row>
    <row r="22" spans="1:5" x14ac:dyDescent="0.25">
      <c r="A22" s="4">
        <v>44306</v>
      </c>
      <c r="B22" s="2">
        <v>279.49</v>
      </c>
      <c r="C22" t="s">
        <v>759</v>
      </c>
    </row>
    <row r="23" spans="1:5" x14ac:dyDescent="0.25">
      <c r="A23" s="174"/>
      <c r="B23" s="175"/>
      <c r="C23" s="174" t="s">
        <v>760</v>
      </c>
    </row>
    <row r="24" spans="1:5" x14ac:dyDescent="0.25">
      <c r="A24" s="174">
        <v>44344</v>
      </c>
      <c r="B24" s="175">
        <v>112.5</v>
      </c>
      <c r="C24" s="176" t="s">
        <v>487</v>
      </c>
    </row>
    <row r="25" spans="1:5" x14ac:dyDescent="0.25">
      <c r="C25" s="4" t="s">
        <v>821</v>
      </c>
    </row>
    <row r="26" spans="1:5" x14ac:dyDescent="0.25">
      <c r="A26" s="4">
        <v>44349</v>
      </c>
      <c r="B26" s="2">
        <v>1488.3</v>
      </c>
      <c r="C26" s="176" t="s">
        <v>830</v>
      </c>
    </row>
    <row r="27" spans="1:5" x14ac:dyDescent="0.25">
      <c r="C27" s="4" t="s">
        <v>831</v>
      </c>
    </row>
    <row r="28" spans="1:5" x14ac:dyDescent="0.25">
      <c r="C28" s="176"/>
    </row>
    <row r="29" spans="1:5" x14ac:dyDescent="0.25">
      <c r="C29" s="4"/>
    </row>
    <row r="31" spans="1:5" x14ac:dyDescent="0.25">
      <c r="C31" s="4"/>
    </row>
  </sheetData>
  <hyperlinks>
    <hyperlink ref="A1" location="'Total Orgs'!A1" display="Total Organizations" xr:uid="{00000000-0004-0000-9700-000000000000}"/>
  </hyperlinks>
  <pageMargins left="0.75" right="0.75" top="1" bottom="1" header="0.5" footer="0.5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25"/>
  <cols>
    <col min="1" max="1" width="18.125" customWidth="1"/>
    <col min="3" max="3" width="50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517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Orgs'!B156</f>
        <v>800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>
        <f>1/3*800</f>
        <v>266.66666666666663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533.33333333333337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C12" s="15"/>
    </row>
    <row r="14" spans="1:3" x14ac:dyDescent="0.25">
      <c r="A14" s="27"/>
    </row>
    <row r="15" spans="1:3" x14ac:dyDescent="0.25">
      <c r="A15" s="4"/>
    </row>
    <row r="16" spans="1:3" x14ac:dyDescent="0.25">
      <c r="A16" s="27"/>
    </row>
    <row r="17" spans="1:3" s="55" customFormat="1" x14ac:dyDescent="0.25">
      <c r="A17" s="54"/>
      <c r="C17" s="26"/>
    </row>
    <row r="18" spans="1:3" x14ac:dyDescent="0.25">
      <c r="A18" s="4"/>
    </row>
    <row r="20" spans="1:3" x14ac:dyDescent="0.25">
      <c r="A20" s="27"/>
    </row>
    <row r="21" spans="1:3" x14ac:dyDescent="0.25">
      <c r="A21" s="4"/>
    </row>
    <row r="23" spans="1:3" x14ac:dyDescent="0.25">
      <c r="A23" s="27"/>
    </row>
    <row r="24" spans="1:3" x14ac:dyDescent="0.25">
      <c r="A24" s="4"/>
    </row>
    <row r="27" spans="1:3" x14ac:dyDescent="0.25">
      <c r="A27" s="4"/>
    </row>
    <row r="30" spans="1:3" x14ac:dyDescent="0.25">
      <c r="A30" s="4"/>
    </row>
    <row r="32" spans="1:3" x14ac:dyDescent="0.2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52</v>
      </c>
    </row>
    <row r="5" spans="1:3" x14ac:dyDescent="0.25">
      <c r="A5" s="4" t="s">
        <v>1</v>
      </c>
      <c r="B5" s="2">
        <f>'Total Orgs'!B157</f>
        <v>11000</v>
      </c>
    </row>
    <row r="6" spans="1:3" x14ac:dyDescent="0.25">
      <c r="A6" s="4" t="s">
        <v>2</v>
      </c>
      <c r="B6" s="2">
        <v>1250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12250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44250</v>
      </c>
      <c r="B12" s="2">
        <v>650</v>
      </c>
      <c r="C12" t="s">
        <v>623</v>
      </c>
    </row>
    <row r="13" spans="1:3" x14ac:dyDescent="0.25">
      <c r="C13" t="s">
        <v>625</v>
      </c>
    </row>
    <row r="14" spans="1:3" x14ac:dyDescent="0.25">
      <c r="A14" s="4">
        <v>44250</v>
      </c>
      <c r="B14" s="2">
        <v>1600</v>
      </c>
      <c r="C14" t="s">
        <v>623</v>
      </c>
    </row>
    <row r="15" spans="1:3" x14ac:dyDescent="0.25">
      <c r="C15" t="s">
        <v>624</v>
      </c>
    </row>
    <row r="16" spans="1:3" x14ac:dyDescent="0.25">
      <c r="A16" s="4">
        <v>44350</v>
      </c>
      <c r="B16" s="2">
        <v>10000</v>
      </c>
      <c r="C16" t="s">
        <v>834</v>
      </c>
    </row>
    <row r="17" spans="3:3" x14ac:dyDescent="0.25">
      <c r="C17" t="s">
        <v>835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394</v>
      </c>
    </row>
    <row r="5" spans="1:3" x14ac:dyDescent="0.25">
      <c r="A5" s="155" t="s">
        <v>1</v>
      </c>
      <c r="B5" s="138">
        <f>'Total Orgs'!B159</f>
        <v>240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SUM(B12:B102)</f>
        <v>0</v>
      </c>
    </row>
    <row r="9" spans="1:3" x14ac:dyDescent="0.25">
      <c r="A9" s="155" t="s">
        <v>4</v>
      </c>
      <c r="B9" s="138">
        <f>SUM(B5+B6-B8)</f>
        <v>240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335</v>
      </c>
    </row>
    <row r="5" spans="1:3" x14ac:dyDescent="0.25">
      <c r="A5" s="4" t="s">
        <v>1</v>
      </c>
      <c r="B5" s="2" t="e">
        <f>'Total Orgs'!#REF!</f>
        <v>#REF!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 t="e">
        <f>SUM(B5+B6-B8)</f>
        <v>#REF!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B00-000000000000}"/>
  </hyperlinks>
  <pageMargins left="0.75" right="0.75" top="1" bottom="1" header="0.5" footer="0.5"/>
  <pageSetup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275</v>
      </c>
    </row>
    <row r="5" spans="1:3" x14ac:dyDescent="0.25">
      <c r="A5" s="4" t="s">
        <v>1</v>
      </c>
      <c r="B5" s="2">
        <f>'Total Orgs'!B160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C00-000000000000}"/>
  </hyperlinks>
  <pageMargins left="0.75" right="0.75" top="1" bottom="1" header="0.5" footer="0.5"/>
  <pageSetup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304</v>
      </c>
    </row>
    <row r="5" spans="1:3" x14ac:dyDescent="0.25">
      <c r="A5" s="4" t="s">
        <v>1</v>
      </c>
      <c r="B5" s="2">
        <f>'Total Orgs'!B158</f>
        <v>200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200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>
        <v>44307</v>
      </c>
      <c r="B12" s="175">
        <v>200</v>
      </c>
      <c r="C12" s="176" t="s">
        <v>763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25"/>
  <cols>
    <col min="1" max="1" width="18.75" style="30" customWidth="1"/>
    <col min="2" max="2" width="9" style="153"/>
    <col min="3" max="3" width="29.5" style="153" customWidth="1"/>
    <col min="4" max="16384" width="9" style="153"/>
  </cols>
  <sheetData>
    <row r="1" spans="1:8" x14ac:dyDescent="0.25">
      <c r="A1" s="36" t="s">
        <v>0</v>
      </c>
      <c r="B1" s="20"/>
      <c r="C1" s="140" t="str">
        <f>'Total Orgs'!A1</f>
        <v>Budget 2020-2021</v>
      </c>
      <c r="G1" s="151"/>
      <c r="H1" s="152"/>
    </row>
    <row r="2" spans="1:8" x14ac:dyDescent="0.25">
      <c r="A2" s="36"/>
      <c r="B2" s="20"/>
      <c r="C2" s="21"/>
      <c r="E2" s="155"/>
      <c r="G2" s="151"/>
      <c r="H2" s="152"/>
    </row>
    <row r="3" spans="1:8" x14ac:dyDescent="0.25">
      <c r="A3" s="48" t="s">
        <v>407</v>
      </c>
      <c r="B3" s="20"/>
      <c r="C3" s="21"/>
    </row>
    <row r="4" spans="1:8" x14ac:dyDescent="0.25">
      <c r="A4" s="38"/>
      <c r="B4" s="20"/>
      <c r="C4" s="21"/>
    </row>
    <row r="5" spans="1:8" x14ac:dyDescent="0.25">
      <c r="A5" s="38" t="s">
        <v>1</v>
      </c>
      <c r="B5" s="20">
        <f>'Total Orgs'!B17</f>
        <v>700</v>
      </c>
      <c r="C5" s="21"/>
    </row>
    <row r="6" spans="1:8" x14ac:dyDescent="0.25">
      <c r="A6" s="38" t="s">
        <v>2</v>
      </c>
      <c r="B6" s="20"/>
      <c r="C6" s="21"/>
    </row>
    <row r="7" spans="1:8" x14ac:dyDescent="0.25">
      <c r="A7" s="30" t="s">
        <v>163</v>
      </c>
      <c r="B7" s="20"/>
      <c r="C7" s="21"/>
    </row>
    <row r="8" spans="1:8" x14ac:dyDescent="0.25">
      <c r="A8" s="38" t="s">
        <v>3</v>
      </c>
      <c r="B8" s="20">
        <f>SUM(B12:B103)</f>
        <v>700</v>
      </c>
      <c r="C8" s="21"/>
    </row>
    <row r="9" spans="1:8" x14ac:dyDescent="0.25">
      <c r="A9" s="38" t="s">
        <v>4</v>
      </c>
      <c r="B9" s="20">
        <f>SUM(B5+B6-B8)</f>
        <v>0</v>
      </c>
      <c r="C9" s="21"/>
    </row>
    <row r="10" spans="1:8" x14ac:dyDescent="0.25">
      <c r="A10" s="38"/>
      <c r="B10" s="20"/>
      <c r="C10" s="21"/>
    </row>
    <row r="11" spans="1:8" x14ac:dyDescent="0.25">
      <c r="A11" s="33" t="s">
        <v>5</v>
      </c>
      <c r="B11" s="3" t="s">
        <v>6</v>
      </c>
      <c r="C11" s="140" t="s">
        <v>7</v>
      </c>
    </row>
    <row r="12" spans="1:8" x14ac:dyDescent="0.25">
      <c r="A12" s="38">
        <v>44340</v>
      </c>
      <c r="B12" s="21">
        <v>700</v>
      </c>
      <c r="C12" s="153" t="s">
        <v>707</v>
      </c>
    </row>
    <row r="13" spans="1:8" x14ac:dyDescent="0.25">
      <c r="A13" s="38"/>
      <c r="B13" s="21"/>
      <c r="C13" s="153" t="s">
        <v>809</v>
      </c>
    </row>
    <row r="14" spans="1:8" x14ac:dyDescent="0.25">
      <c r="A14" s="38"/>
      <c r="B14" s="21"/>
    </row>
    <row r="15" spans="1:8" x14ac:dyDescent="0.25">
      <c r="A15" s="38"/>
      <c r="B15" s="21"/>
    </row>
    <row r="16" spans="1:8" x14ac:dyDescent="0.25">
      <c r="A16" s="38"/>
      <c r="B16" s="21"/>
    </row>
    <row r="17" spans="1:3" s="141" customFormat="1" x14ac:dyDescent="0.25">
      <c r="A17" s="53"/>
      <c r="B17" s="52"/>
      <c r="C17" s="15"/>
    </row>
    <row r="18" spans="1:3" s="141" customFormat="1" x14ac:dyDescent="0.25">
      <c r="A18" s="53"/>
      <c r="B18" s="52"/>
      <c r="C18" s="15"/>
    </row>
    <row r="19" spans="1:3" s="141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141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141" customFormat="1" x14ac:dyDescent="0.25">
      <c r="A24" s="53"/>
      <c r="C24" s="15"/>
    </row>
    <row r="25" spans="1:3" x14ac:dyDescent="0.25">
      <c r="A25" s="38"/>
      <c r="B25" s="21"/>
      <c r="C25" s="15"/>
    </row>
    <row r="26" spans="1:3" s="141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141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53</v>
      </c>
    </row>
    <row r="5" spans="1:3" x14ac:dyDescent="0.25">
      <c r="A5" s="4" t="s">
        <v>1</v>
      </c>
      <c r="B5" s="2">
        <f>'Total Orgs'!B81</f>
        <v>700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700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336</v>
      </c>
    </row>
    <row r="5" spans="1:3" x14ac:dyDescent="0.25">
      <c r="A5" s="4" t="s">
        <v>1</v>
      </c>
      <c r="B5" s="2">
        <f>'Total Orgs'!B161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F00-000000000000}"/>
  </hyperlinks>
  <pageMargins left="0.75" right="0.75" top="1" bottom="1" header="0.5" footer="0.5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9.6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54</v>
      </c>
    </row>
    <row r="5" spans="1:3" x14ac:dyDescent="0.25">
      <c r="A5" s="4" t="s">
        <v>1</v>
      </c>
      <c r="B5" s="2">
        <f>'Total Orgs'!B162</f>
        <v>400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v>400</v>
      </c>
      <c r="C7" t="s">
        <v>522</v>
      </c>
    </row>
    <row r="8" spans="1:3" ht="31.5" x14ac:dyDescent="0.25">
      <c r="A8" s="4" t="s">
        <v>3</v>
      </c>
      <c r="B8" s="2">
        <f>SUM(B12:B104)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337</v>
      </c>
    </row>
    <row r="5" spans="1:7" ht="15.75" customHeight="1" x14ac:dyDescent="0.25">
      <c r="A5" s="4" t="s">
        <v>1</v>
      </c>
      <c r="B5" s="2">
        <f>'Total Orgs'!B163</f>
        <v>0</v>
      </c>
      <c r="D5" s="149"/>
      <c r="E5" s="149"/>
      <c r="F5" s="149"/>
      <c r="G5" s="149"/>
    </row>
    <row r="6" spans="1:7" x14ac:dyDescent="0.25">
      <c r="A6" s="4" t="s">
        <v>2</v>
      </c>
      <c r="D6" s="149"/>
      <c r="E6" s="149"/>
      <c r="F6" s="149"/>
      <c r="G6" s="149"/>
    </row>
    <row r="7" spans="1:7" x14ac:dyDescent="0.25">
      <c r="A7" s="4" t="s">
        <v>163</v>
      </c>
      <c r="D7" s="149"/>
      <c r="E7" s="149"/>
      <c r="F7" s="149"/>
      <c r="G7" s="149"/>
    </row>
    <row r="8" spans="1:7" x14ac:dyDescent="0.25">
      <c r="A8" s="4" t="s">
        <v>3</v>
      </c>
      <c r="B8" s="2">
        <f>SUM(B12:B102)</f>
        <v>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hyperlinks>
    <hyperlink ref="A1" location="'Total Orgs'!A1" display="Total Organizations" xr:uid="{00000000-0004-0000-A100-000000000000}"/>
  </hyperlinks>
  <pageMargins left="0.75" right="0.75" top="1" bottom="1" header="0.5" footer="0.5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sheetPr>
    <tabColor theme="1"/>
  </sheetPr>
  <dimension ref="A1:G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55</v>
      </c>
    </row>
    <row r="5" spans="1:7" ht="15.75" customHeight="1" x14ac:dyDescent="0.25">
      <c r="A5" s="4" t="s">
        <v>1</v>
      </c>
      <c r="B5" s="2">
        <f>'Total Orgs'!B164</f>
        <v>650</v>
      </c>
      <c r="D5" s="334" t="s">
        <v>183</v>
      </c>
      <c r="E5" s="334"/>
      <c r="F5" s="334"/>
      <c r="G5" s="334"/>
    </row>
    <row r="6" spans="1:7" x14ac:dyDescent="0.25">
      <c r="A6" s="4" t="s">
        <v>2</v>
      </c>
      <c r="D6" s="334"/>
      <c r="E6" s="334"/>
      <c r="F6" s="334"/>
      <c r="G6" s="334"/>
    </row>
    <row r="7" spans="1:7" x14ac:dyDescent="0.25">
      <c r="A7" s="4" t="s">
        <v>163</v>
      </c>
      <c r="D7" s="334"/>
      <c r="E7" s="334"/>
      <c r="F7" s="334"/>
      <c r="G7" s="334"/>
    </row>
    <row r="8" spans="1:7" x14ac:dyDescent="0.25">
      <c r="A8" s="4" t="s">
        <v>3</v>
      </c>
      <c r="B8" s="2">
        <f>SUM(B12:B102)</f>
        <v>650</v>
      </c>
      <c r="D8" s="10"/>
      <c r="E8" s="10"/>
      <c r="F8" s="10"/>
      <c r="G8" s="10"/>
    </row>
    <row r="9" spans="1:7" x14ac:dyDescent="0.25">
      <c r="A9" s="4" t="s">
        <v>4</v>
      </c>
      <c r="B9" s="2">
        <f>SUM(B5+B6-B8)</f>
        <v>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44098</v>
      </c>
      <c r="B12" s="2">
        <v>650</v>
      </c>
      <c r="C12" t="s">
        <v>467</v>
      </c>
    </row>
    <row r="13" spans="1:7" x14ac:dyDescent="0.25">
      <c r="C13" t="s">
        <v>468</v>
      </c>
    </row>
    <row r="14" spans="1:7" x14ac:dyDescent="0.25">
      <c r="A14" s="174"/>
      <c r="B14" s="175"/>
      <c r="C14" s="176"/>
    </row>
    <row r="15" spans="1:7" x14ac:dyDescent="0.25">
      <c r="A15" s="174"/>
      <c r="B15" s="175"/>
      <c r="C15" s="176"/>
    </row>
    <row r="16" spans="1:7" s="23" customFormat="1" x14ac:dyDescent="0.25">
      <c r="A16" s="13"/>
      <c r="B16" s="14"/>
      <c r="C16" s="15"/>
    </row>
    <row r="19" spans="3:3" x14ac:dyDescent="0.25">
      <c r="C19" s="16"/>
    </row>
  </sheetData>
  <mergeCells count="1">
    <mergeCell ref="D5:G7"/>
  </mergeCells>
  <hyperlinks>
    <hyperlink ref="A1" location="'Total Orgs'!A1" display="Total Organizations" xr:uid="{00000000-0004-0000-A200-000000000000}"/>
  </hyperlinks>
  <pageMargins left="0.75" right="0.75" top="1" bottom="1" header="0.5" footer="0.5"/>
  <pageSetup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0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207</v>
      </c>
    </row>
    <row r="5" spans="1:3" x14ac:dyDescent="0.25">
      <c r="A5" s="4" t="s">
        <v>1</v>
      </c>
      <c r="B5" s="2">
        <f>'Total Orgs'!B165</f>
        <v>250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sheetPr>
    <tabColor rgb="FFC00000"/>
  </sheetPr>
  <dimension ref="A1:C11"/>
  <sheetViews>
    <sheetView workbookViewId="0"/>
  </sheetViews>
  <sheetFormatPr defaultRowHeight="15.75" x14ac:dyDescent="0.25"/>
  <cols>
    <col min="1" max="1" width="21.375" style="30" customWidth="1"/>
    <col min="3" max="3" width="25.125" customWidth="1"/>
  </cols>
  <sheetData>
    <row r="1" spans="1:3" x14ac:dyDescent="0.25">
      <c r="A1" s="36" t="s">
        <v>0</v>
      </c>
      <c r="B1" s="2"/>
      <c r="C1" s="12" t="str">
        <f>'Total Orgs'!A1</f>
        <v>Budget 2020-2021</v>
      </c>
    </row>
    <row r="2" spans="1:3" x14ac:dyDescent="0.25">
      <c r="A2" s="36"/>
      <c r="B2" s="2"/>
      <c r="C2" s="10"/>
    </row>
    <row r="3" spans="1:3" x14ac:dyDescent="0.25">
      <c r="A3" s="48" t="s">
        <v>182</v>
      </c>
      <c r="B3" s="2"/>
      <c r="C3" s="10"/>
    </row>
    <row r="4" spans="1:3" x14ac:dyDescent="0.25">
      <c r="B4" s="2"/>
      <c r="C4" s="10" t="s">
        <v>351</v>
      </c>
    </row>
    <row r="5" spans="1:3" x14ac:dyDescent="0.25">
      <c r="A5" s="30" t="s">
        <v>1</v>
      </c>
      <c r="B5" s="2">
        <f>'Total Orgs'!B146</f>
        <v>150</v>
      </c>
      <c r="C5" s="10"/>
    </row>
    <row r="6" spans="1:3" x14ac:dyDescent="0.25">
      <c r="A6" s="30" t="s">
        <v>2</v>
      </c>
      <c r="B6" s="2"/>
      <c r="C6" s="10"/>
    </row>
    <row r="7" spans="1:3" x14ac:dyDescent="0.25">
      <c r="A7" s="30" t="s">
        <v>163</v>
      </c>
      <c r="B7" s="2"/>
    </row>
    <row r="8" spans="1:3" x14ac:dyDescent="0.25">
      <c r="A8" s="30" t="s">
        <v>3</v>
      </c>
      <c r="B8" s="2">
        <f>SUM(B12:B102)</f>
        <v>0</v>
      </c>
      <c r="C8" s="10"/>
    </row>
    <row r="9" spans="1:3" x14ac:dyDescent="0.25">
      <c r="A9" s="30" t="s">
        <v>4</v>
      </c>
      <c r="B9" s="2">
        <f>SUM(B5+B6+B7-B8)</f>
        <v>150</v>
      </c>
      <c r="C9" s="10"/>
    </row>
    <row r="10" spans="1:3" x14ac:dyDescent="0.25">
      <c r="B10" s="2"/>
      <c r="C10" s="10"/>
    </row>
    <row r="11" spans="1:3" x14ac:dyDescent="0.25">
      <c r="A11" s="33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A400-000000000000}"/>
  </hyperlinks>
  <pageMargins left="0.7" right="0.7" top="0.75" bottom="0.75" header="0.3" footer="0.3"/>
  <pageSetup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sheetPr>
    <tabColor theme="1"/>
  </sheetPr>
  <dimension ref="A1:C21"/>
  <sheetViews>
    <sheetView workbookViewId="0"/>
  </sheetViews>
  <sheetFormatPr defaultRowHeight="15.75" x14ac:dyDescent="0.25"/>
  <cols>
    <col min="1" max="1" width="27" style="153" customWidth="1"/>
    <col min="2" max="2" width="12.75" style="153" customWidth="1"/>
    <col min="3" max="3" width="38.2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395</v>
      </c>
      <c r="B3" s="138"/>
    </row>
    <row r="4" spans="1:3" x14ac:dyDescent="0.25">
      <c r="A4" s="155"/>
      <c r="B4" s="138"/>
    </row>
    <row r="5" spans="1:3" x14ac:dyDescent="0.25">
      <c r="A5" s="155" t="s">
        <v>1</v>
      </c>
      <c r="B5" s="138">
        <f>'Total Orgs'!B166</f>
        <v>300</v>
      </c>
    </row>
    <row r="6" spans="1:3" x14ac:dyDescent="0.25">
      <c r="A6" s="155" t="s">
        <v>2</v>
      </c>
      <c r="B6" s="138"/>
    </row>
    <row r="7" spans="1:3" x14ac:dyDescent="0.25">
      <c r="A7" s="155" t="s">
        <v>163</v>
      </c>
      <c r="B7" s="138"/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SUM(B5+B6-B7-B8)</f>
        <v>300</v>
      </c>
    </row>
    <row r="10" spans="1:3" x14ac:dyDescent="0.25">
      <c r="A10" s="155"/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/>
    </row>
    <row r="15" spans="1:3" s="141" customFormat="1" x14ac:dyDescent="0.25">
      <c r="A15" s="13"/>
      <c r="C15" s="15"/>
    </row>
    <row r="16" spans="1:3" x14ac:dyDescent="0.25">
      <c r="A16" s="27"/>
    </row>
    <row r="18" spans="1:1" x14ac:dyDescent="0.25">
      <c r="A18" s="155"/>
    </row>
    <row r="21" spans="1:1" x14ac:dyDescent="0.25">
      <c r="A21" s="155"/>
    </row>
  </sheetData>
  <hyperlinks>
    <hyperlink ref="A1" location="'Total Orgs'!A1" display="Total Organizations" xr:uid="{00000000-0004-0000-A500-000000000000}"/>
  </hyperlink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sheetPr>
    <tabColor theme="1"/>
  </sheetPr>
  <dimension ref="A1:C21"/>
  <sheetViews>
    <sheetView workbookViewId="0"/>
  </sheetViews>
  <sheetFormatPr defaultRowHeight="15.75" x14ac:dyDescent="0.25"/>
  <cols>
    <col min="1" max="1" width="27" customWidth="1"/>
    <col min="2" max="2" width="12.75" customWidth="1"/>
    <col min="3" max="3" width="38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84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Orgs'!B167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s="23" customFormat="1" x14ac:dyDescent="0.25">
      <c r="A15" s="13"/>
      <c r="C15" s="15"/>
    </row>
    <row r="16" spans="1:3" x14ac:dyDescent="0.25">
      <c r="A16" s="27"/>
    </row>
    <row r="18" spans="1:1" x14ac:dyDescent="0.25">
      <c r="A18" s="4"/>
    </row>
    <row r="21" spans="1:1" x14ac:dyDescent="0.25">
      <c r="A21" s="4"/>
    </row>
  </sheetData>
  <hyperlinks>
    <hyperlink ref="A1" location="'Total Orgs'!A1" display="Total Organizations" xr:uid="{00000000-0004-0000-A600-000000000000}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56</v>
      </c>
    </row>
    <row r="5" spans="1:3" x14ac:dyDescent="0.25">
      <c r="A5" s="4" t="s">
        <v>1</v>
      </c>
      <c r="B5" s="2">
        <f>'Total Orgs'!B168</f>
        <v>4600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SUM(B12:B119)</f>
        <v>2633.16</v>
      </c>
    </row>
    <row r="9" spans="1:3" x14ac:dyDescent="0.25">
      <c r="A9" s="4" t="s">
        <v>4</v>
      </c>
      <c r="B9" s="2">
        <f>SUM(B5+B6-B8)</f>
        <v>1966.8400000000001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44111</v>
      </c>
      <c r="B12" s="2">
        <v>262.16000000000003</v>
      </c>
      <c r="C12" t="s">
        <v>487</v>
      </c>
    </row>
    <row r="13" spans="1:3" x14ac:dyDescent="0.25">
      <c r="C13" t="s">
        <v>488</v>
      </c>
    </row>
    <row r="14" spans="1:3" x14ac:dyDescent="0.25">
      <c r="A14" s="174">
        <v>44092</v>
      </c>
      <c r="B14" s="175">
        <v>454</v>
      </c>
      <c r="C14" s="176" t="s">
        <v>531</v>
      </c>
    </row>
    <row r="15" spans="1:3" x14ac:dyDescent="0.25">
      <c r="A15" s="174"/>
      <c r="B15" s="175"/>
      <c r="C15" s="176" t="s">
        <v>532</v>
      </c>
    </row>
    <row r="16" spans="1:3" x14ac:dyDescent="0.25">
      <c r="A16" s="4">
        <v>44105</v>
      </c>
      <c r="B16" s="2">
        <v>445</v>
      </c>
      <c r="C16" s="176" t="s">
        <v>556</v>
      </c>
    </row>
    <row r="17" spans="1:3" x14ac:dyDescent="0.25">
      <c r="C17" s="176" t="s">
        <v>557</v>
      </c>
    </row>
    <row r="18" spans="1:3" x14ac:dyDescent="0.25">
      <c r="A18" s="4">
        <v>44231</v>
      </c>
      <c r="B18" s="2">
        <v>89</v>
      </c>
      <c r="C18" s="176" t="s">
        <v>615</v>
      </c>
    </row>
    <row r="19" spans="1:3" x14ac:dyDescent="0.25">
      <c r="C19" s="176" t="s">
        <v>617</v>
      </c>
    </row>
    <row r="20" spans="1:3" x14ac:dyDescent="0.25">
      <c r="A20" s="4">
        <v>44298</v>
      </c>
      <c r="B20" s="2">
        <v>500</v>
      </c>
      <c r="C20" s="176" t="s">
        <v>487</v>
      </c>
    </row>
    <row r="21" spans="1:3" x14ac:dyDescent="0.25">
      <c r="C21" s="176" t="s">
        <v>732</v>
      </c>
    </row>
    <row r="22" spans="1:3" x14ac:dyDescent="0.25">
      <c r="A22" s="4">
        <v>44302</v>
      </c>
      <c r="B22" s="2">
        <v>883</v>
      </c>
      <c r="C22" s="176" t="s">
        <v>487</v>
      </c>
    </row>
    <row r="23" spans="1:3" x14ac:dyDescent="0.25">
      <c r="C23" s="176" t="s">
        <v>754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2020-2021</v>
      </c>
      <c r="E1" s="150"/>
      <c r="F1" s="150"/>
      <c r="G1" s="151"/>
      <c r="H1" s="152"/>
      <c r="I1" s="153"/>
      <c r="J1" s="153"/>
      <c r="K1" s="153"/>
      <c r="L1" s="153"/>
      <c r="M1" s="153"/>
      <c r="N1" s="153"/>
      <c r="O1" s="153"/>
      <c r="P1" s="153"/>
    </row>
    <row r="2" spans="1:16" x14ac:dyDescent="0.25">
      <c r="A2" s="36"/>
      <c r="B2" s="20"/>
      <c r="C2" s="21"/>
      <c r="E2" s="154"/>
      <c r="F2" s="150"/>
      <c r="G2" s="151"/>
      <c r="H2" s="152"/>
      <c r="I2" s="153"/>
      <c r="J2" s="153"/>
      <c r="K2" s="153"/>
      <c r="L2" s="153"/>
      <c r="M2" s="153"/>
      <c r="N2" s="153"/>
      <c r="O2" s="153"/>
      <c r="P2" s="153"/>
    </row>
    <row r="3" spans="1:16" x14ac:dyDescent="0.25">
      <c r="A3" s="37" t="s">
        <v>340</v>
      </c>
      <c r="B3" s="20"/>
      <c r="C3" s="21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x14ac:dyDescent="0.25">
      <c r="A4" s="38"/>
      <c r="B4" s="20"/>
      <c r="C4" s="21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</row>
    <row r="5" spans="1:16" x14ac:dyDescent="0.25">
      <c r="A5" s="38" t="s">
        <v>1</v>
      </c>
      <c r="B5" s="20">
        <f>'Total Orgs'!B18</f>
        <v>210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163</v>
      </c>
      <c r="B7" s="20">
        <f>1/3*210</f>
        <v>70</v>
      </c>
      <c r="C7" s="21" t="s">
        <v>522</v>
      </c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210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38"/>
      <c r="B12" s="21"/>
    </row>
    <row r="13" spans="1:16" x14ac:dyDescent="0.25">
      <c r="A13" s="38"/>
      <c r="B13" s="21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hyperlinks>
    <hyperlink ref="A1" location="'Total Orgs'!A1" display="Total Organizations" xr:uid="{00000000-0004-0000-1000-000000000000}"/>
  </hyperlinks>
  <pageMargins left="0.7" right="0.7" top="0.75" bottom="0.75" header="0.3" footer="0.3"/>
  <pageSetup orientation="portrait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sheetPr>
    <tabColor rgb="FFC00000"/>
  </sheetPr>
  <dimension ref="A1:C62"/>
  <sheetViews>
    <sheetView workbookViewId="0"/>
  </sheetViews>
  <sheetFormatPr defaultRowHeight="15.75" x14ac:dyDescent="0.25"/>
  <cols>
    <col min="1" max="1" width="19.625" customWidth="1"/>
    <col min="3" max="3" width="27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218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Orgs'!B169</f>
        <v>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SUM(B12:B113)</f>
        <v>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  <row r="54" spans="1:1" x14ac:dyDescent="0.25">
      <c r="A54" s="30"/>
    </row>
    <row r="55" spans="1:1" x14ac:dyDescent="0.25">
      <c r="A55" s="30"/>
    </row>
    <row r="56" spans="1:1" x14ac:dyDescent="0.25">
      <c r="A56" s="30"/>
    </row>
    <row r="57" spans="1:1" x14ac:dyDescent="0.25">
      <c r="A57" s="30"/>
    </row>
    <row r="58" spans="1:1" x14ac:dyDescent="0.25">
      <c r="A58" s="30"/>
    </row>
    <row r="59" spans="1:1" x14ac:dyDescent="0.25">
      <c r="A59" s="30"/>
    </row>
    <row r="60" spans="1:1" x14ac:dyDescent="0.25">
      <c r="A60" s="30"/>
    </row>
    <row r="61" spans="1:1" x14ac:dyDescent="0.25">
      <c r="A61" s="30"/>
    </row>
    <row r="62" spans="1:1" x14ac:dyDescent="0.25">
      <c r="A62" s="30"/>
    </row>
  </sheetData>
  <hyperlinks>
    <hyperlink ref="A1" location="'Total Orgs'!A1" display="Total Organizations" xr:uid="{00000000-0004-0000-A800-000000000000}"/>
  </hyperlinks>
  <pageMargins left="0.7" right="0.7" top="0.75" bottom="0.75" header="0.3" footer="0.3"/>
  <pageSetup orientation="portrait" r:id="rId1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style="10" customWidth="1"/>
  </cols>
  <sheetData>
    <row r="1" spans="1:3" x14ac:dyDescent="0.25">
      <c r="A1" s="5" t="s">
        <v>0</v>
      </c>
      <c r="C1" s="12" t="str">
        <f>'Total Orgs'!A1</f>
        <v>Budget 2020-2021</v>
      </c>
    </row>
    <row r="2" spans="1:3" s="153" customFormat="1" x14ac:dyDescent="0.25">
      <c r="A2" s="133"/>
      <c r="B2" s="138"/>
      <c r="C2" s="12"/>
    </row>
    <row r="3" spans="1:3" s="153" customFormat="1" x14ac:dyDescent="0.25">
      <c r="A3" s="133"/>
      <c r="B3" s="138"/>
      <c r="C3" s="169" t="s">
        <v>366</v>
      </c>
    </row>
    <row r="4" spans="1:3" x14ac:dyDescent="0.25">
      <c r="A4" s="5"/>
      <c r="C4" s="10" t="s">
        <v>363</v>
      </c>
    </row>
    <row r="5" spans="1:3" x14ac:dyDescent="0.25">
      <c r="A5" s="6" t="s">
        <v>57</v>
      </c>
      <c r="C5" s="10" t="s">
        <v>364</v>
      </c>
    </row>
    <row r="6" spans="1:3" x14ac:dyDescent="0.25">
      <c r="C6" s="10" t="s">
        <v>365</v>
      </c>
    </row>
    <row r="7" spans="1:3" x14ac:dyDescent="0.25">
      <c r="A7" s="4" t="s">
        <v>1</v>
      </c>
      <c r="B7" s="2">
        <f>'Total Orgs'!B170</f>
        <v>12500</v>
      </c>
    </row>
    <row r="8" spans="1:3" x14ac:dyDescent="0.25">
      <c r="A8" s="4" t="s">
        <v>2</v>
      </c>
    </row>
    <row r="9" spans="1:3" x14ac:dyDescent="0.25">
      <c r="A9" s="4" t="s">
        <v>163</v>
      </c>
    </row>
    <row r="10" spans="1:3" x14ac:dyDescent="0.25">
      <c r="A10" s="4" t="s">
        <v>3</v>
      </c>
      <c r="B10" s="2">
        <f>SUM(B14:B126)</f>
        <v>3734</v>
      </c>
    </row>
    <row r="11" spans="1:3" x14ac:dyDescent="0.25">
      <c r="A11" s="4" t="s">
        <v>4</v>
      </c>
      <c r="B11" s="2">
        <f>SUM(B7+B8-B10)</f>
        <v>8766</v>
      </c>
    </row>
    <row r="13" spans="1:3" s="1" customFormat="1" x14ac:dyDescent="0.25">
      <c r="A13" s="7" t="s">
        <v>5</v>
      </c>
      <c r="B13" s="3" t="s">
        <v>6</v>
      </c>
      <c r="C13" s="12" t="s">
        <v>7</v>
      </c>
    </row>
    <row r="14" spans="1:3" s="153" customFormat="1" x14ac:dyDescent="0.25">
      <c r="A14" s="155">
        <v>44116</v>
      </c>
      <c r="B14" s="138">
        <v>94</v>
      </c>
      <c r="C14" s="10" t="s">
        <v>528</v>
      </c>
    </row>
    <row r="15" spans="1:3" s="153" customFormat="1" x14ac:dyDescent="0.25">
      <c r="A15" s="155"/>
      <c r="B15" s="138"/>
      <c r="C15" s="10" t="s">
        <v>497</v>
      </c>
    </row>
    <row r="16" spans="1:3" s="153" customFormat="1" x14ac:dyDescent="0.25">
      <c r="A16" s="155">
        <v>44144</v>
      </c>
      <c r="B16" s="138">
        <v>450</v>
      </c>
      <c r="C16" s="10" t="s">
        <v>526</v>
      </c>
    </row>
    <row r="17" spans="1:3" s="153" customFormat="1" x14ac:dyDescent="0.25">
      <c r="A17" s="155"/>
      <c r="B17" s="138"/>
      <c r="C17" s="10" t="s">
        <v>527</v>
      </c>
    </row>
    <row r="18" spans="1:3" s="153" customFormat="1" x14ac:dyDescent="0.25">
      <c r="A18" s="155">
        <v>44251</v>
      </c>
      <c r="B18" s="138">
        <v>770</v>
      </c>
      <c r="C18" s="10" t="s">
        <v>628</v>
      </c>
    </row>
    <row r="19" spans="1:3" s="153" customFormat="1" x14ac:dyDescent="0.25">
      <c r="A19" s="155"/>
      <c r="B19" s="138"/>
      <c r="C19" s="10" t="s">
        <v>630</v>
      </c>
    </row>
    <row r="20" spans="1:3" x14ac:dyDescent="0.25">
      <c r="A20" s="4">
        <v>44251</v>
      </c>
      <c r="B20" s="2">
        <v>2420</v>
      </c>
      <c r="C20" s="10" t="s">
        <v>629</v>
      </c>
    </row>
    <row r="21" spans="1:3" x14ac:dyDescent="0.25">
      <c r="C21" s="10" t="s">
        <v>630</v>
      </c>
    </row>
    <row r="24" spans="1:3" s="23" customFormat="1" x14ac:dyDescent="0.25">
      <c r="A24" s="13"/>
      <c r="B24" s="14"/>
      <c r="C24" s="22"/>
    </row>
    <row r="25" spans="1:3" s="23" customFormat="1" x14ac:dyDescent="0.25">
      <c r="A25" s="13"/>
      <c r="B25" s="14"/>
      <c r="C25" s="22"/>
    </row>
    <row r="32" spans="1:3" x14ac:dyDescent="0.25">
      <c r="C32" s="11"/>
    </row>
    <row r="33" spans="1:3" x14ac:dyDescent="0.25">
      <c r="C33" s="11"/>
    </row>
    <row r="38" spans="1:3" x14ac:dyDescent="0.25">
      <c r="A38" s="13"/>
      <c r="B38" s="14"/>
      <c r="C38" s="15"/>
    </row>
    <row r="39" spans="1:3" x14ac:dyDescent="0.25">
      <c r="A39" s="13"/>
      <c r="B39" s="14"/>
      <c r="C39" s="15"/>
    </row>
    <row r="40" spans="1:3" s="23" customFormat="1" x14ac:dyDescent="0.25">
      <c r="A40" s="13"/>
      <c r="B40" s="14"/>
      <c r="C40" s="15"/>
    </row>
    <row r="42" spans="1:3" s="23" customFormat="1" x14ac:dyDescent="0.25">
      <c r="A42" s="13"/>
      <c r="B42" s="14"/>
      <c r="C42" s="15"/>
    </row>
    <row r="44" spans="1:3" x14ac:dyDescent="0.25">
      <c r="A44" s="13"/>
      <c r="B44" s="14"/>
      <c r="C44" s="24"/>
    </row>
    <row r="45" spans="1:3" x14ac:dyDescent="0.25">
      <c r="A45" s="13"/>
      <c r="B45" s="14"/>
      <c r="C45" s="24"/>
    </row>
    <row r="46" spans="1:3" x14ac:dyDescent="0.25">
      <c r="A46" s="13"/>
      <c r="B46" s="14"/>
      <c r="C46" s="24"/>
    </row>
    <row r="51" spans="1:3" x14ac:dyDescent="0.25">
      <c r="C51" s="11"/>
    </row>
    <row r="52" spans="1:3" x14ac:dyDescent="0.25">
      <c r="C52" s="11"/>
    </row>
    <row r="56" spans="1:3" x14ac:dyDescent="0.25">
      <c r="C56" s="11"/>
    </row>
    <row r="57" spans="1:3" s="23" customFormat="1" x14ac:dyDescent="0.25">
      <c r="A57" s="13"/>
      <c r="B57" s="14"/>
      <c r="C57" s="15"/>
    </row>
    <row r="59" spans="1:3" x14ac:dyDescent="0.2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5"/>
  <sheetViews>
    <sheetView workbookViewId="0"/>
  </sheetViews>
  <sheetFormatPr defaultRowHeight="15.75" x14ac:dyDescent="0.25"/>
  <cols>
    <col min="1" max="1" width="23.375" customWidth="1"/>
    <col min="3" max="3" width="43.75" customWidth="1"/>
  </cols>
  <sheetData>
    <row r="1" spans="1:3" x14ac:dyDescent="0.25">
      <c r="A1" s="5" t="s">
        <v>0</v>
      </c>
      <c r="B1" s="2"/>
      <c r="C1" s="12" t="str">
        <f>'Total Orgs'!A1</f>
        <v>Budget 2020-2021</v>
      </c>
    </row>
    <row r="2" spans="1:3" x14ac:dyDescent="0.25">
      <c r="A2" s="5"/>
      <c r="B2" s="2"/>
      <c r="C2" s="10"/>
    </row>
    <row r="3" spans="1:3" x14ac:dyDescent="0.25">
      <c r="A3" s="6" t="s">
        <v>227</v>
      </c>
      <c r="B3" s="2"/>
      <c r="C3" s="10"/>
    </row>
    <row r="4" spans="1:3" x14ac:dyDescent="0.25">
      <c r="A4" s="4"/>
      <c r="B4" s="2"/>
      <c r="C4" s="10"/>
    </row>
    <row r="5" spans="1:3" x14ac:dyDescent="0.25">
      <c r="A5" s="4" t="s">
        <v>1</v>
      </c>
      <c r="B5" s="2">
        <f>'Total Orgs'!B171</f>
        <v>500</v>
      </c>
      <c r="C5" s="10"/>
    </row>
    <row r="6" spans="1:3" x14ac:dyDescent="0.25">
      <c r="A6" s="4" t="s">
        <v>2</v>
      </c>
      <c r="B6" s="2"/>
      <c r="C6" s="10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SUM(B12:B102)</f>
        <v>500</v>
      </c>
      <c r="C8" s="10"/>
    </row>
    <row r="9" spans="1:3" x14ac:dyDescent="0.25">
      <c r="A9" s="4" t="s">
        <v>4</v>
      </c>
      <c r="B9" s="2">
        <f>SUM(B5+B6-B7-B8)</f>
        <v>0</v>
      </c>
      <c r="C9" s="10"/>
    </row>
    <row r="10" spans="1:3" x14ac:dyDescent="0.25">
      <c r="A10" s="4"/>
      <c r="B10" s="2"/>
      <c r="C10" s="10"/>
    </row>
    <row r="11" spans="1:3" x14ac:dyDescent="0.25">
      <c r="A11" s="7" t="s">
        <v>5</v>
      </c>
      <c r="B11" s="3" t="s">
        <v>6</v>
      </c>
      <c r="C11" s="12" t="s">
        <v>7</v>
      </c>
    </row>
    <row r="12" spans="1:3" x14ac:dyDescent="0.25">
      <c r="A12" s="4">
        <v>44250</v>
      </c>
      <c r="B12">
        <v>134.44</v>
      </c>
      <c r="C12" t="s">
        <v>626</v>
      </c>
    </row>
    <row r="13" spans="1:3" x14ac:dyDescent="0.25">
      <c r="C13" t="s">
        <v>627</v>
      </c>
    </row>
    <row r="14" spans="1:3" x14ac:dyDescent="0.25">
      <c r="A14" s="155">
        <v>43907</v>
      </c>
      <c r="B14">
        <v>365.56</v>
      </c>
      <c r="C14" t="s">
        <v>691</v>
      </c>
    </row>
    <row r="15" spans="1:3" x14ac:dyDescent="0.25">
      <c r="C15" t="s">
        <v>692</v>
      </c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B00-000000000000}">
  <sheetPr>
    <tabColor theme="1"/>
  </sheetPr>
  <dimension ref="A1:C11"/>
  <sheetViews>
    <sheetView topLeftCell="C1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208</v>
      </c>
    </row>
    <row r="5" spans="1:3" x14ac:dyDescent="0.25">
      <c r="A5" s="4" t="s">
        <v>1</v>
      </c>
      <c r="B5" s="2">
        <f>'Total Orgs'!B172</f>
        <v>1800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1800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B00-000000000000}"/>
  </hyperlinks>
  <pageMargins left="0.75" right="0.75" top="1" bottom="1" header="0.5" footer="0.5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C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customWidth="1"/>
    <col min="3" max="3" width="28.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579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Orgs'!B173</f>
        <v>600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>
        <f>1/3*600</f>
        <v>200</v>
      </c>
      <c r="C7" t="s">
        <v>522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400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4" spans="1:3" x14ac:dyDescent="0.25">
      <c r="A14" s="27"/>
    </row>
    <row r="15" spans="1:3" s="23" customFormat="1" x14ac:dyDescent="0.25">
      <c r="A15"/>
      <c r="B15"/>
      <c r="C15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C00-000000000000}"/>
  </hyperlink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D00-000000000000}">
  <sheetPr>
    <tabColor theme="1"/>
  </sheetPr>
  <dimension ref="A1:C33"/>
  <sheetViews>
    <sheetView workbookViewId="0"/>
  </sheetViews>
  <sheetFormatPr defaultRowHeight="15.75" x14ac:dyDescent="0.25"/>
  <cols>
    <col min="1" max="1" width="21.875" style="153" customWidth="1"/>
    <col min="2" max="2" width="9" style="153"/>
    <col min="3" max="3" width="45.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445</v>
      </c>
      <c r="B3" s="138"/>
    </row>
    <row r="4" spans="1:3" x14ac:dyDescent="0.25">
      <c r="A4" s="155"/>
      <c r="B4" s="138"/>
    </row>
    <row r="5" spans="1:3" x14ac:dyDescent="0.25">
      <c r="A5" s="155" t="s">
        <v>1</v>
      </c>
      <c r="B5" s="138">
        <f>'Total Orgs'!B174</f>
        <v>200</v>
      </c>
    </row>
    <row r="6" spans="1:3" x14ac:dyDescent="0.25">
      <c r="A6" s="155" t="s">
        <v>2</v>
      </c>
      <c r="B6" s="138"/>
    </row>
    <row r="7" spans="1:3" x14ac:dyDescent="0.25">
      <c r="A7" s="155" t="s">
        <v>163</v>
      </c>
      <c r="B7" s="138">
        <f>1/3*200</f>
        <v>66.666666666666657</v>
      </c>
      <c r="C7" s="153" t="s">
        <v>522</v>
      </c>
    </row>
    <row r="8" spans="1:3" x14ac:dyDescent="0.25">
      <c r="A8" s="155" t="s">
        <v>3</v>
      </c>
      <c r="B8" s="138">
        <f>SUM(B12:B102)</f>
        <v>0</v>
      </c>
    </row>
    <row r="9" spans="1:3" x14ac:dyDescent="0.25">
      <c r="A9" s="155" t="s">
        <v>4</v>
      </c>
      <c r="B9" s="138">
        <f>SUM(B5+B6-B7-B8)</f>
        <v>133.33333333333334</v>
      </c>
    </row>
    <row r="10" spans="1:3" x14ac:dyDescent="0.25">
      <c r="A10" s="155"/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27"/>
    </row>
    <row r="14" spans="1:3" x14ac:dyDescent="0.25">
      <c r="A14" s="27"/>
    </row>
    <row r="15" spans="1:3" s="141" customFormat="1" x14ac:dyDescent="0.25">
      <c r="A15" s="153"/>
      <c r="B15" s="153"/>
      <c r="C15" s="153"/>
    </row>
    <row r="16" spans="1:3" x14ac:dyDescent="0.25">
      <c r="A16" s="27"/>
    </row>
    <row r="18" spans="1:3" x14ac:dyDescent="0.25">
      <c r="A18" s="27"/>
    </row>
    <row r="20" spans="1:3" x14ac:dyDescent="0.25">
      <c r="A20" s="27"/>
      <c r="C20" s="10"/>
    </row>
    <row r="21" spans="1:3" x14ac:dyDescent="0.25">
      <c r="A21" s="27"/>
    </row>
    <row r="22" spans="1:3" x14ac:dyDescent="0.25">
      <c r="A22" s="27"/>
    </row>
    <row r="24" spans="1:3" x14ac:dyDescent="0.25">
      <c r="A24" s="27"/>
    </row>
    <row r="26" spans="1:3" x14ac:dyDescent="0.25">
      <c r="A26" s="27"/>
    </row>
    <row r="28" spans="1:3" x14ac:dyDescent="0.25">
      <c r="A28" s="27"/>
    </row>
    <row r="30" spans="1:3" x14ac:dyDescent="0.25">
      <c r="A30" s="27"/>
    </row>
    <row r="33" spans="1:1" x14ac:dyDescent="0.25">
      <c r="A33" s="27"/>
    </row>
  </sheetData>
  <hyperlinks>
    <hyperlink ref="A1" location="'Total Orgs'!A1" display="Total Organizations" xr:uid="{00000000-0004-0000-AD00-000000000000}"/>
  </hyperlink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E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28" t="s">
        <v>276</v>
      </c>
    </row>
    <row r="5" spans="1:3" x14ac:dyDescent="0.25">
      <c r="A5" s="4" t="s">
        <v>1</v>
      </c>
      <c r="B5" s="2">
        <f>'Total Orgs'!B175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AE00-000000000000}"/>
  </hyperlinks>
  <pageMargins left="0.75" right="0.75" top="1" bottom="1" header="0.5" footer="0.5"/>
  <pageSetup orientation="portrait" r:id="rId1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28" t="s">
        <v>446</v>
      </c>
    </row>
    <row r="5" spans="1:3" x14ac:dyDescent="0.25">
      <c r="A5" s="155" t="s">
        <v>1</v>
      </c>
      <c r="B5" s="138">
        <f>'Total Orgs'!B176</f>
        <v>150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150</v>
      </c>
      <c r="C7" s="153" t="s">
        <v>522</v>
      </c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s="141" customFormat="1" x14ac:dyDescent="0.25">
      <c r="A12" s="13"/>
      <c r="B12" s="14"/>
      <c r="C12" s="15"/>
    </row>
  </sheetData>
  <hyperlinks>
    <hyperlink ref="A1" location="'Total Orgs'!A1" display="Total Organizations" xr:uid="{00000000-0004-0000-AF00-000000000000}"/>
  </hyperlinks>
  <pageMargins left="0.75" right="0.75" top="1" bottom="1" header="0.5" footer="0.5"/>
  <pageSetup orientation="portrait" r:id="rId1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25"/>
  <cols>
    <col min="1" max="1" width="18" customWidth="1"/>
    <col min="3" max="3" width="33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209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Orgs'!B177</f>
        <v>1300</v>
      </c>
    </row>
    <row r="6" spans="1:3" x14ac:dyDescent="0.25">
      <c r="A6" s="4" t="s">
        <v>2</v>
      </c>
      <c r="B6" s="2"/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1300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>
        <v>44306</v>
      </c>
      <c r="B12">
        <v>1300</v>
      </c>
      <c r="C12" t="s">
        <v>487</v>
      </c>
    </row>
    <row r="13" spans="1:3" x14ac:dyDescent="0.25">
      <c r="A13" s="30"/>
      <c r="C13" t="s">
        <v>757</v>
      </c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C57"/>
  <sheetViews>
    <sheetView zoomScale="125" zoomScaleNormal="125"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0.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85</v>
      </c>
      <c r="C3" t="s">
        <v>347</v>
      </c>
    </row>
    <row r="5" spans="1:3" x14ac:dyDescent="0.25">
      <c r="A5" s="4" t="s">
        <v>1</v>
      </c>
      <c r="B5" s="2">
        <f>'Total Orgs'!B178</f>
        <v>12500</v>
      </c>
    </row>
    <row r="6" spans="1:3" x14ac:dyDescent="0.25">
      <c r="A6" s="4" t="s">
        <v>2</v>
      </c>
      <c r="B6" s="2">
        <v>4601.8599999999997</v>
      </c>
      <c r="C6" t="s">
        <v>654</v>
      </c>
    </row>
    <row r="7" spans="1:3" x14ac:dyDescent="0.25">
      <c r="A7" s="4" t="s">
        <v>163</v>
      </c>
      <c r="C7" t="s">
        <v>655</v>
      </c>
    </row>
    <row r="8" spans="1:3" x14ac:dyDescent="0.25">
      <c r="A8" s="4" t="s">
        <v>3</v>
      </c>
      <c r="B8" s="2">
        <f>SUM(B12:B121)</f>
        <v>16534.060000000001</v>
      </c>
    </row>
    <row r="9" spans="1:3" x14ac:dyDescent="0.25">
      <c r="A9" s="4" t="s">
        <v>4</v>
      </c>
      <c r="B9" s="2">
        <f>SUM(B5+B6-B8)</f>
        <v>567.79999999999927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11">
        <v>44084</v>
      </c>
      <c r="B12" s="112">
        <v>3675.92</v>
      </c>
      <c r="C12" s="115" t="s">
        <v>456</v>
      </c>
    </row>
    <row r="13" spans="1:3" x14ac:dyDescent="0.25">
      <c r="A13" s="96"/>
      <c r="C13" s="110" t="s">
        <v>450</v>
      </c>
    </row>
    <row r="14" spans="1:3" x14ac:dyDescent="0.25">
      <c r="A14" s="96"/>
      <c r="C14" s="110" t="s">
        <v>490</v>
      </c>
    </row>
    <row r="15" spans="1:3" x14ac:dyDescent="0.25">
      <c r="A15" s="96">
        <v>44123</v>
      </c>
      <c r="B15" s="2">
        <v>4661.09</v>
      </c>
      <c r="C15" s="110" t="s">
        <v>513</v>
      </c>
    </row>
    <row r="16" spans="1:3" x14ac:dyDescent="0.25">
      <c r="A16" s="96"/>
      <c r="C16" s="97" t="s">
        <v>514</v>
      </c>
    </row>
    <row r="17" spans="1:3" s="153" customFormat="1" x14ac:dyDescent="0.25">
      <c r="A17" s="96">
        <v>44501</v>
      </c>
      <c r="B17" s="138">
        <v>6.22</v>
      </c>
      <c r="C17" s="135" t="s">
        <v>582</v>
      </c>
    </row>
    <row r="18" spans="1:3" x14ac:dyDescent="0.25">
      <c r="A18" s="96">
        <v>44547</v>
      </c>
      <c r="B18" s="2">
        <v>1585.13</v>
      </c>
      <c r="C18" s="97" t="s">
        <v>584</v>
      </c>
    </row>
    <row r="19" spans="1:3" x14ac:dyDescent="0.25">
      <c r="A19" s="251"/>
      <c r="B19" s="250"/>
      <c r="C19" s="255" t="s">
        <v>663</v>
      </c>
    </row>
    <row r="20" spans="1:3" s="23" customFormat="1" x14ac:dyDescent="0.25">
      <c r="A20" s="101">
        <v>44230</v>
      </c>
      <c r="B20" s="277">
        <v>4785.7</v>
      </c>
      <c r="C20" s="102" t="s">
        <v>611</v>
      </c>
    </row>
    <row r="21" spans="1:3" x14ac:dyDescent="0.25">
      <c r="A21" s="96"/>
      <c r="C21" s="97" t="s">
        <v>612</v>
      </c>
    </row>
    <row r="22" spans="1:3" s="153" customFormat="1" x14ac:dyDescent="0.25">
      <c r="A22" s="96"/>
      <c r="B22" s="138"/>
      <c r="C22" s="135" t="s">
        <v>679</v>
      </c>
    </row>
    <row r="23" spans="1:3" s="153" customFormat="1" x14ac:dyDescent="0.25">
      <c r="A23" s="96"/>
      <c r="B23" s="138"/>
      <c r="C23" s="135" t="s">
        <v>680</v>
      </c>
    </row>
    <row r="24" spans="1:3" s="153" customFormat="1" x14ac:dyDescent="0.25">
      <c r="A24" s="96"/>
      <c r="B24" s="138"/>
      <c r="C24" s="135" t="s">
        <v>706</v>
      </c>
    </row>
    <row r="25" spans="1:3" x14ac:dyDescent="0.25">
      <c r="A25" s="96">
        <v>44258</v>
      </c>
      <c r="B25" s="2">
        <v>1820</v>
      </c>
      <c r="C25" s="97" t="s">
        <v>656</v>
      </c>
    </row>
    <row r="26" spans="1:3" x14ac:dyDescent="0.25">
      <c r="A26" s="96"/>
      <c r="C26" s="110" t="s">
        <v>657</v>
      </c>
    </row>
    <row r="27" spans="1:3" x14ac:dyDescent="0.25">
      <c r="A27" s="96"/>
      <c r="C27" s="110" t="s">
        <v>658</v>
      </c>
    </row>
    <row r="28" spans="1:3" x14ac:dyDescent="0.25">
      <c r="A28" s="96"/>
      <c r="C28" s="110"/>
    </row>
    <row r="29" spans="1:3" s="23" customFormat="1" x14ac:dyDescent="0.25">
      <c r="A29" s="101"/>
      <c r="B29" s="122"/>
      <c r="C29" s="104"/>
    </row>
    <row r="30" spans="1:3" s="23" customFormat="1" x14ac:dyDescent="0.25">
      <c r="A30" s="101"/>
      <c r="B30" s="122"/>
      <c r="C30" s="104"/>
    </row>
    <row r="31" spans="1:3" s="23" customFormat="1" x14ac:dyDescent="0.25">
      <c r="A31" s="111"/>
      <c r="B31" s="112"/>
      <c r="C31" s="113"/>
    </row>
    <row r="32" spans="1:3" x14ac:dyDescent="0.25">
      <c r="A32" s="96"/>
      <c r="C32" s="110"/>
    </row>
    <row r="33" spans="1:3" x14ac:dyDescent="0.25">
      <c r="A33" s="96"/>
      <c r="C33" s="110"/>
    </row>
    <row r="34" spans="1:3" s="23" customFormat="1" x14ac:dyDescent="0.25">
      <c r="A34" s="101"/>
      <c r="B34" s="14"/>
      <c r="C34" s="102"/>
    </row>
    <row r="35" spans="1:3" x14ac:dyDescent="0.25">
      <c r="A35" s="96"/>
      <c r="C35" s="97"/>
    </row>
    <row r="36" spans="1:3" x14ac:dyDescent="0.25">
      <c r="A36" s="96"/>
      <c r="B36" s="123"/>
      <c r="C36" s="97"/>
    </row>
    <row r="37" spans="1:3" x14ac:dyDescent="0.25">
      <c r="A37" s="96"/>
      <c r="B37" s="123"/>
      <c r="C37" s="97"/>
    </row>
    <row r="38" spans="1:3" s="23" customFormat="1" x14ac:dyDescent="0.25">
      <c r="A38" s="111"/>
      <c r="B38" s="112"/>
      <c r="C38" s="115"/>
    </row>
    <row r="39" spans="1:3" x14ac:dyDescent="0.25">
      <c r="A39" s="96"/>
      <c r="C39" s="97"/>
    </row>
    <row r="40" spans="1:3" x14ac:dyDescent="0.25">
      <c r="A40" s="96"/>
      <c r="C40" s="97"/>
    </row>
    <row r="41" spans="1:3" x14ac:dyDescent="0.25">
      <c r="A41" s="96"/>
      <c r="C41" s="97"/>
    </row>
    <row r="42" spans="1:3" s="23" customFormat="1" x14ac:dyDescent="0.25">
      <c r="A42" s="101"/>
      <c r="B42" s="14"/>
      <c r="C42" s="102"/>
    </row>
    <row r="43" spans="1:3" x14ac:dyDescent="0.25">
      <c r="A43" s="96"/>
      <c r="C43" s="97"/>
    </row>
    <row r="44" spans="1:3" x14ac:dyDescent="0.25">
      <c r="A44" s="96"/>
      <c r="C44" s="97"/>
    </row>
    <row r="45" spans="1:3" x14ac:dyDescent="0.25">
      <c r="A45" s="96"/>
      <c r="C45" s="97"/>
    </row>
    <row r="46" spans="1:3" s="23" customFormat="1" x14ac:dyDescent="0.25">
      <c r="A46" s="101"/>
      <c r="B46" s="14"/>
      <c r="C46" s="102"/>
    </row>
    <row r="47" spans="1:3" x14ac:dyDescent="0.25">
      <c r="A47" s="96"/>
      <c r="C47" s="97"/>
    </row>
    <row r="48" spans="1:3" x14ac:dyDescent="0.25">
      <c r="A48" s="96"/>
      <c r="C48" s="97"/>
    </row>
    <row r="49" spans="1:3" x14ac:dyDescent="0.25">
      <c r="A49" s="96"/>
      <c r="C49" s="97"/>
    </row>
    <row r="50" spans="1:3" x14ac:dyDescent="0.25">
      <c r="A50" s="99"/>
      <c r="B50" s="100"/>
      <c r="C50" s="68"/>
    </row>
    <row r="51" spans="1:3" x14ac:dyDescent="0.25">
      <c r="C51" s="97"/>
    </row>
    <row r="52" spans="1:3" x14ac:dyDescent="0.25">
      <c r="C52" s="97"/>
    </row>
    <row r="53" spans="1:3" x14ac:dyDescent="0.25">
      <c r="C53" s="97"/>
    </row>
    <row r="54" spans="1:3" x14ac:dyDescent="0.25">
      <c r="C54" s="97"/>
    </row>
    <row r="55" spans="1:3" x14ac:dyDescent="0.25">
      <c r="C55" s="97"/>
    </row>
    <row r="56" spans="1:3" x14ac:dyDescent="0.25">
      <c r="C56" s="97"/>
    </row>
    <row r="57" spans="1:3" x14ac:dyDescent="0.25">
      <c r="C57" s="135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25"/>
  <cols>
    <col min="1" max="1" width="18.75" style="30" customWidth="1"/>
    <col min="2" max="2" width="10.125" bestFit="1" customWidth="1"/>
    <col min="3" max="3" width="29.5" customWidth="1"/>
  </cols>
  <sheetData>
    <row r="1" spans="1:16" x14ac:dyDescent="0.25">
      <c r="A1" s="36" t="s">
        <v>0</v>
      </c>
      <c r="B1" s="20"/>
      <c r="C1" s="1" t="str">
        <f>'Total Orgs'!A1</f>
        <v>Budget 2020-2021</v>
      </c>
      <c r="E1" s="324" t="s">
        <v>244</v>
      </c>
      <c r="F1" s="325"/>
      <c r="G1" s="64"/>
      <c r="H1" s="69" t="s">
        <v>240</v>
      </c>
      <c r="I1" s="65" t="s">
        <v>245</v>
      </c>
      <c r="J1" s="65"/>
      <c r="K1" s="65"/>
      <c r="L1" s="65"/>
      <c r="M1" s="65"/>
      <c r="N1" s="65"/>
      <c r="O1" s="65"/>
      <c r="P1" s="63"/>
    </row>
    <row r="2" spans="1:16" x14ac:dyDescent="0.25">
      <c r="A2" s="36"/>
      <c r="B2" s="20"/>
      <c r="C2" s="21"/>
      <c r="E2" s="326">
        <v>43152</v>
      </c>
      <c r="F2" s="327"/>
      <c r="G2" s="66"/>
      <c r="H2" s="70" t="s">
        <v>246</v>
      </c>
      <c r="I2" s="67" t="s">
        <v>247</v>
      </c>
      <c r="J2" s="67"/>
      <c r="K2" s="67"/>
      <c r="L2" s="67"/>
      <c r="M2" s="68"/>
      <c r="N2" s="67"/>
      <c r="O2" s="67"/>
      <c r="P2" s="68"/>
    </row>
    <row r="3" spans="1:16" x14ac:dyDescent="0.25">
      <c r="A3" s="37" t="s">
        <v>15</v>
      </c>
      <c r="B3" s="20"/>
      <c r="C3" s="21"/>
    </row>
    <row r="4" spans="1:16" x14ac:dyDescent="0.25">
      <c r="A4" s="38"/>
      <c r="B4" s="20"/>
      <c r="C4" s="21"/>
    </row>
    <row r="5" spans="1:16" x14ac:dyDescent="0.25">
      <c r="A5" s="38" t="s">
        <v>1</v>
      </c>
      <c r="B5" s="20">
        <f>'Total Orgs'!B19</f>
        <v>5000</v>
      </c>
      <c r="C5" s="21"/>
    </row>
    <row r="6" spans="1:16" x14ac:dyDescent="0.25">
      <c r="A6" s="38" t="s">
        <v>2</v>
      </c>
      <c r="B6" s="20"/>
      <c r="C6" s="21"/>
    </row>
    <row r="7" spans="1:16" x14ac:dyDescent="0.25">
      <c r="A7" s="30" t="s">
        <v>163</v>
      </c>
      <c r="B7" s="20"/>
      <c r="C7" s="21"/>
    </row>
    <row r="8" spans="1:16" x14ac:dyDescent="0.25">
      <c r="A8" s="38" t="s">
        <v>3</v>
      </c>
      <c r="B8" s="20">
        <f>SUM(B12:B103)</f>
        <v>0</v>
      </c>
      <c r="C8" s="21"/>
    </row>
    <row r="9" spans="1:16" x14ac:dyDescent="0.25">
      <c r="A9" s="38" t="s">
        <v>4</v>
      </c>
      <c r="B9" s="20">
        <f>SUM(B5+B6-B8)</f>
        <v>5000</v>
      </c>
      <c r="C9" s="21"/>
    </row>
    <row r="10" spans="1:16" x14ac:dyDescent="0.25">
      <c r="A10" s="38"/>
      <c r="B10" s="20"/>
      <c r="C10" s="21"/>
    </row>
    <row r="11" spans="1:16" x14ac:dyDescent="0.25">
      <c r="A11" s="33" t="s">
        <v>5</v>
      </c>
      <c r="B11" s="3" t="s">
        <v>6</v>
      </c>
      <c r="C11" s="1" t="s">
        <v>7</v>
      </c>
    </row>
    <row r="12" spans="1:16" x14ac:dyDescent="0.25">
      <c r="A12" s="187"/>
      <c r="B12" s="189"/>
      <c r="C12" s="176"/>
    </row>
    <row r="13" spans="1:16" x14ac:dyDescent="0.25">
      <c r="A13" s="187"/>
      <c r="B13" s="188"/>
      <c r="C13" s="176"/>
    </row>
    <row r="14" spans="1:16" x14ac:dyDescent="0.25">
      <c r="A14" s="38"/>
      <c r="B14" s="21"/>
    </row>
    <row r="15" spans="1:16" x14ac:dyDescent="0.25">
      <c r="A15" s="38"/>
      <c r="B15" s="21"/>
    </row>
    <row r="16" spans="1:16" x14ac:dyDescent="0.25">
      <c r="A16" s="38"/>
      <c r="B16" s="21"/>
    </row>
    <row r="17" spans="1:3" s="23" customFormat="1" x14ac:dyDescent="0.25">
      <c r="A17" s="53"/>
      <c r="B17" s="52"/>
      <c r="C17" s="15"/>
    </row>
    <row r="18" spans="1:3" s="23" customFormat="1" x14ac:dyDescent="0.25">
      <c r="A18" s="53"/>
      <c r="B18" s="52"/>
      <c r="C18" s="15"/>
    </row>
    <row r="19" spans="1:3" s="23" customFormat="1" x14ac:dyDescent="0.25">
      <c r="A19" s="53"/>
      <c r="B19" s="52"/>
      <c r="C19" s="15"/>
    </row>
    <row r="20" spans="1:3" x14ac:dyDescent="0.25">
      <c r="A20" s="53"/>
      <c r="B20" s="52"/>
      <c r="C20" s="15"/>
    </row>
    <row r="21" spans="1:3" x14ac:dyDescent="0.25">
      <c r="A21" s="38"/>
      <c r="B21" s="23"/>
      <c r="C21" s="15"/>
    </row>
    <row r="22" spans="1:3" x14ac:dyDescent="0.25">
      <c r="A22" s="38"/>
      <c r="B22" s="21"/>
      <c r="C22" s="15"/>
    </row>
    <row r="23" spans="1:3" x14ac:dyDescent="0.25">
      <c r="A23" s="38"/>
      <c r="B23" s="21"/>
      <c r="C23" s="15"/>
    </row>
    <row r="24" spans="1:3" s="23" customFormat="1" x14ac:dyDescent="0.25">
      <c r="A24" s="53"/>
      <c r="C24" s="15"/>
    </row>
    <row r="25" spans="1:3" x14ac:dyDescent="0.25">
      <c r="A25" s="38"/>
      <c r="B25" s="21"/>
      <c r="C25" s="15"/>
    </row>
    <row r="26" spans="1:3" s="23" customFormat="1" x14ac:dyDescent="0.25">
      <c r="A26" s="53"/>
      <c r="B26" s="52"/>
      <c r="C26" s="15"/>
    </row>
    <row r="27" spans="1:3" x14ac:dyDescent="0.25">
      <c r="A27" s="38"/>
      <c r="B27" s="21"/>
      <c r="C27" s="15"/>
    </row>
    <row r="28" spans="1:3" x14ac:dyDescent="0.25">
      <c r="A28" s="38"/>
      <c r="B28" s="21"/>
      <c r="C28" s="15"/>
    </row>
    <row r="29" spans="1:3" x14ac:dyDescent="0.25">
      <c r="A29" s="38"/>
      <c r="B29" s="21"/>
      <c r="C29" s="15"/>
    </row>
    <row r="30" spans="1:3" x14ac:dyDescent="0.25">
      <c r="A30" s="38"/>
      <c r="B30" s="21"/>
      <c r="C30" s="15"/>
    </row>
    <row r="31" spans="1:3" x14ac:dyDescent="0.25">
      <c r="A31" s="38"/>
      <c r="B31" s="21"/>
      <c r="C31" s="15"/>
    </row>
    <row r="32" spans="1:3" x14ac:dyDescent="0.25">
      <c r="A32" s="38"/>
      <c r="B32" s="21"/>
      <c r="C32" s="15"/>
    </row>
    <row r="33" spans="1:3" x14ac:dyDescent="0.25">
      <c r="A33" s="38"/>
      <c r="C33" s="15"/>
    </row>
    <row r="34" spans="1:3" x14ac:dyDescent="0.25">
      <c r="C34" s="15"/>
    </row>
    <row r="35" spans="1:3" x14ac:dyDescent="0.25">
      <c r="C35" s="15"/>
    </row>
    <row r="36" spans="1:3" x14ac:dyDescent="0.25">
      <c r="C36" s="15"/>
    </row>
    <row r="37" spans="1:3" s="23" customFormat="1" x14ac:dyDescent="0.25">
      <c r="A37" s="41"/>
      <c r="C37" s="15"/>
    </row>
    <row r="38" spans="1:3" x14ac:dyDescent="0.2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2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338</v>
      </c>
    </row>
    <row r="5" spans="1:3" x14ac:dyDescent="0.25">
      <c r="A5" s="4" t="s">
        <v>1</v>
      </c>
      <c r="B5" s="2">
        <f>'Total Orgs'!B179</f>
        <v>300</v>
      </c>
    </row>
    <row r="6" spans="1:3" x14ac:dyDescent="0.25">
      <c r="A6" s="4" t="s">
        <v>2</v>
      </c>
    </row>
    <row r="7" spans="1:3" s="15" customFormat="1" ht="31.5" x14ac:dyDescent="0.25">
      <c r="A7" s="22" t="s">
        <v>163</v>
      </c>
      <c r="B7" s="35">
        <f>1/3*300</f>
        <v>100</v>
      </c>
      <c r="C7" s="15" t="s">
        <v>522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200-000000000000}"/>
  </hyperlinks>
  <pageMargins left="0.75" right="0.75" top="1" bottom="1" header="0.5" footer="0.5"/>
  <pageSetup orientation="portrait" horizontalDpi="4294967292" verticalDpi="4294967292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3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199</v>
      </c>
    </row>
    <row r="5" spans="1:3" x14ac:dyDescent="0.25">
      <c r="A5" s="4" t="s">
        <v>1</v>
      </c>
      <c r="B5" s="2">
        <f>'Total Orgs'!B180</f>
        <v>150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SUM(B12:B107)</f>
        <v>150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44320</v>
      </c>
      <c r="B12" s="2">
        <v>150</v>
      </c>
      <c r="C12" t="s">
        <v>787</v>
      </c>
    </row>
    <row r="15" spans="1:3" s="23" customFormat="1" x14ac:dyDescent="0.25">
      <c r="A15" s="13"/>
      <c r="B15" s="14"/>
      <c r="C15" s="15"/>
    </row>
  </sheetData>
  <hyperlinks>
    <hyperlink ref="A1" location="'Total Orgs'!A1" display="Total Organizations" xr:uid="{00000000-0004-0000-B300-000000000000}"/>
  </hyperlinks>
  <pageMargins left="0.75" right="0.75" top="1" bottom="1" header="0.5" footer="0.5"/>
  <pageSetup orientation="portrait" horizontalDpi="4294967292" verticalDpi="4294967292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305</v>
      </c>
    </row>
    <row r="5" spans="1:3" x14ac:dyDescent="0.25">
      <c r="A5" s="4" t="s">
        <v>1</v>
      </c>
      <c r="B5" s="2">
        <f>'Total Orgs'!B181</f>
        <v>500</v>
      </c>
    </row>
    <row r="6" spans="1:3" x14ac:dyDescent="0.25">
      <c r="A6" s="4" t="s">
        <v>2</v>
      </c>
    </row>
    <row r="7" spans="1:3" s="15" customFormat="1" ht="31.5" x14ac:dyDescent="0.25">
      <c r="A7" s="22" t="s">
        <v>180</v>
      </c>
      <c r="B7" s="35">
        <f>1/3*500</f>
        <v>166.66666666666666</v>
      </c>
      <c r="C7" s="15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58</v>
      </c>
    </row>
    <row r="5" spans="1:3" x14ac:dyDescent="0.25">
      <c r="A5" s="4" t="s">
        <v>1</v>
      </c>
      <c r="B5" s="2">
        <f>'Total Orgs'!B182</f>
        <v>6000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3374.99</v>
      </c>
    </row>
    <row r="9" spans="1:3" x14ac:dyDescent="0.25">
      <c r="A9" s="4" t="s">
        <v>4</v>
      </c>
      <c r="B9" s="2">
        <f>SUM(B5+B6-B8)</f>
        <v>2625.01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44221</v>
      </c>
      <c r="B12" s="2">
        <v>1000</v>
      </c>
      <c r="C12" t="s">
        <v>597</v>
      </c>
    </row>
    <row r="13" spans="1:3" x14ac:dyDescent="0.25">
      <c r="C13" t="s">
        <v>598</v>
      </c>
    </row>
    <row r="15" spans="1:3" x14ac:dyDescent="0.25">
      <c r="A15" s="4">
        <v>44312</v>
      </c>
      <c r="B15" s="2">
        <v>1274.99</v>
      </c>
      <c r="C15" t="s">
        <v>774</v>
      </c>
    </row>
    <row r="16" spans="1:3" x14ac:dyDescent="0.25">
      <c r="A16" s="4">
        <v>44343</v>
      </c>
      <c r="B16" s="2">
        <v>1100</v>
      </c>
      <c r="C16" t="s">
        <v>810</v>
      </c>
    </row>
    <row r="17" spans="3:3" x14ac:dyDescent="0.25">
      <c r="C17" t="s">
        <v>811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42</v>
      </c>
    </row>
    <row r="5" spans="1:3" x14ac:dyDescent="0.25">
      <c r="A5" s="4" t="s">
        <v>1</v>
      </c>
      <c r="B5" s="2">
        <f>'Total Orgs'!B186</f>
        <v>120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1/3*120</f>
        <v>40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600-000000000000}"/>
  </hyperlinks>
  <pageMargins left="0.75" right="0.75" top="1" bottom="1" header="0.5" footer="0.5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311</v>
      </c>
    </row>
    <row r="5" spans="1:3" x14ac:dyDescent="0.25">
      <c r="A5" s="4" t="s">
        <v>1</v>
      </c>
      <c r="B5" s="2">
        <f>'Total Orgs'!B187</f>
        <v>350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1/3*350</f>
        <v>116.66666666666666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233.33333333333334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700-000000000000}"/>
  </hyperlinks>
  <pageMargins left="0.75" right="0.75" top="1" bottom="1" header="0.5" footer="0.5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396</v>
      </c>
    </row>
    <row r="5" spans="1:3" x14ac:dyDescent="0.25">
      <c r="A5" s="155" t="s">
        <v>1</v>
      </c>
      <c r="B5" s="138">
        <f>'Total Orgs'!B183</f>
        <v>300</v>
      </c>
    </row>
    <row r="6" spans="1:3" x14ac:dyDescent="0.25">
      <c r="A6" s="155" t="s">
        <v>2</v>
      </c>
    </row>
    <row r="7" spans="1:3" s="141" customFormat="1" ht="31.5" x14ac:dyDescent="0.25">
      <c r="A7" s="13" t="s">
        <v>163</v>
      </c>
      <c r="B7" s="14">
        <v>300</v>
      </c>
      <c r="C7" s="15" t="s">
        <v>686</v>
      </c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277</v>
      </c>
    </row>
    <row r="5" spans="1:3" x14ac:dyDescent="0.25">
      <c r="A5" s="4" t="s">
        <v>1</v>
      </c>
      <c r="B5" s="2">
        <f>'Total Orgs'!B185</f>
        <v>100</v>
      </c>
    </row>
    <row r="6" spans="1:3" x14ac:dyDescent="0.25">
      <c r="A6" s="4" t="s">
        <v>2</v>
      </c>
    </row>
    <row r="7" spans="1:3" s="23" customFormat="1" ht="31.5" x14ac:dyDescent="0.25">
      <c r="A7" s="13" t="s">
        <v>163</v>
      </c>
      <c r="B7" s="14">
        <f>1/3*100</f>
        <v>33.333333333333329</v>
      </c>
      <c r="C7" s="15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66.666666666666671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900-000000000000}"/>
  </hyperlinks>
  <pageMargins left="0.75" right="0.75" top="1" bottom="1" header="0.5" footer="0.5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A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462</v>
      </c>
    </row>
    <row r="5" spans="1:3" x14ac:dyDescent="0.25">
      <c r="A5" s="4" t="s">
        <v>1</v>
      </c>
      <c r="B5" s="2">
        <f>'Total Orgs'!B124</f>
        <v>600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v>600</v>
      </c>
      <c r="C7" t="s">
        <v>522</v>
      </c>
    </row>
    <row r="8" spans="1:3" ht="31.5" x14ac:dyDescent="0.25">
      <c r="A8" s="4" t="s">
        <v>3</v>
      </c>
      <c r="B8" s="2">
        <f>SUM(B12:B101)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A00-000000000000}"/>
  </hyperlinks>
  <pageMargins left="0.75" right="0.75" top="1" bottom="1" header="0.5" footer="0.5"/>
  <pageSetup orientation="portrait" horizontalDpi="4294967292" verticalDpi="4294967292" r:id="rId1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34"/>
  <sheetViews>
    <sheetView workbookViewId="0"/>
  </sheetViews>
  <sheetFormatPr defaultColWidth="11" defaultRowHeight="15.75" x14ac:dyDescent="0.25"/>
  <cols>
    <col min="1" max="1" width="20.37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ht="31.5" x14ac:dyDescent="0.25">
      <c r="A3" s="161" t="s">
        <v>397</v>
      </c>
      <c r="C3" s="153" t="s">
        <v>477</v>
      </c>
    </row>
    <row r="4" spans="1:3" x14ac:dyDescent="0.25">
      <c r="C4" s="153" t="s">
        <v>478</v>
      </c>
    </row>
    <row r="5" spans="1:3" x14ac:dyDescent="0.25">
      <c r="A5" s="155" t="s">
        <v>1</v>
      </c>
      <c r="B5" s="138">
        <f>'Total Orgs'!B188</f>
        <v>7000</v>
      </c>
      <c r="C5" s="153" t="s">
        <v>498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SUM(B12:B105)</f>
        <v>8484.18</v>
      </c>
    </row>
    <row r="9" spans="1:3" x14ac:dyDescent="0.25">
      <c r="A9" s="155" t="s">
        <v>4</v>
      </c>
      <c r="B9" s="138">
        <f>SUM(B5+B6-B7-B8)</f>
        <v>-1484.1800000000003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>
        <v>44084</v>
      </c>
      <c r="B12" s="138">
        <v>1328.77</v>
      </c>
      <c r="C12" s="153" t="s">
        <v>475</v>
      </c>
    </row>
    <row r="13" spans="1:3" ht="31.5" x14ac:dyDescent="0.25">
      <c r="C13" s="10" t="s">
        <v>476</v>
      </c>
    </row>
    <row r="14" spans="1:3" x14ac:dyDescent="0.25">
      <c r="C14" s="10" t="s">
        <v>483</v>
      </c>
    </row>
    <row r="15" spans="1:3" x14ac:dyDescent="0.25">
      <c r="C15" s="10" t="s">
        <v>499</v>
      </c>
    </row>
    <row r="17" spans="1:3" x14ac:dyDescent="0.25">
      <c r="A17" s="155">
        <v>44084</v>
      </c>
      <c r="B17" s="138">
        <v>1075.4100000000001</v>
      </c>
      <c r="C17" s="153" t="s">
        <v>479</v>
      </c>
    </row>
    <row r="18" spans="1:3" ht="31.5" x14ac:dyDescent="0.25">
      <c r="C18" s="10" t="s">
        <v>480</v>
      </c>
    </row>
    <row r="19" spans="1:3" x14ac:dyDescent="0.25">
      <c r="C19" s="10" t="s">
        <v>484</v>
      </c>
    </row>
    <row r="20" spans="1:3" x14ac:dyDescent="0.25">
      <c r="C20" s="10" t="s">
        <v>525</v>
      </c>
    </row>
    <row r="22" spans="1:3" x14ac:dyDescent="0.25">
      <c r="A22" s="155">
        <v>44231</v>
      </c>
      <c r="B22" s="138">
        <v>2160</v>
      </c>
      <c r="C22" s="10" t="s">
        <v>744</v>
      </c>
    </row>
    <row r="23" spans="1:3" x14ac:dyDescent="0.25">
      <c r="C23" s="10" t="s">
        <v>745</v>
      </c>
    </row>
    <row r="24" spans="1:3" x14ac:dyDescent="0.25">
      <c r="A24" s="155">
        <v>44256</v>
      </c>
      <c r="B24" s="138">
        <v>2400</v>
      </c>
      <c r="C24" s="10" t="s">
        <v>750</v>
      </c>
    </row>
    <row r="26" spans="1:3" x14ac:dyDescent="0.25">
      <c r="A26" s="155">
        <v>44283</v>
      </c>
      <c r="B26" s="138">
        <v>1520</v>
      </c>
      <c r="C26" s="153" t="s">
        <v>742</v>
      </c>
    </row>
    <row r="27" spans="1:3" x14ac:dyDescent="0.25">
      <c r="C27" s="153" t="s">
        <v>743</v>
      </c>
    </row>
    <row r="30" spans="1:3" x14ac:dyDescent="0.25">
      <c r="A30" s="155">
        <v>44231</v>
      </c>
      <c r="C30" s="153" t="s">
        <v>751</v>
      </c>
    </row>
    <row r="32" spans="1:3" x14ac:dyDescent="0.25">
      <c r="A32" s="155">
        <v>44231</v>
      </c>
      <c r="C32" s="153" t="s">
        <v>752</v>
      </c>
    </row>
    <row r="34" spans="1:3" x14ac:dyDescent="0.25">
      <c r="A34" s="155">
        <v>44231</v>
      </c>
      <c r="C34" s="153" t="s">
        <v>613</v>
      </c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71</v>
      </c>
    </row>
    <row r="5" spans="1:3" x14ac:dyDescent="0.25">
      <c r="A5" s="4" t="s">
        <v>1</v>
      </c>
      <c r="B5" s="2">
        <f>'Total Orgs'!B20</f>
        <v>5000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SUM(B12:B105)</f>
        <v>1679</v>
      </c>
    </row>
    <row r="9" spans="1:3" x14ac:dyDescent="0.25">
      <c r="A9" s="4" t="s">
        <v>4</v>
      </c>
      <c r="B9" s="2">
        <f>SUM(B5+B6+B7-B8)</f>
        <v>3321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44151</v>
      </c>
      <c r="B12" s="2">
        <v>532</v>
      </c>
      <c r="C12" t="s">
        <v>541</v>
      </c>
    </row>
    <row r="13" spans="1:3" x14ac:dyDescent="0.25">
      <c r="C13" t="s">
        <v>542</v>
      </c>
    </row>
    <row r="15" spans="1:3" x14ac:dyDescent="0.25">
      <c r="A15" s="4">
        <v>44291</v>
      </c>
      <c r="B15" s="2">
        <v>797</v>
      </c>
      <c r="C15" t="s">
        <v>728</v>
      </c>
    </row>
    <row r="16" spans="1:3" x14ac:dyDescent="0.25">
      <c r="C16" t="s">
        <v>729</v>
      </c>
    </row>
    <row r="18" spans="1:3" x14ac:dyDescent="0.25">
      <c r="A18" s="4">
        <v>44309</v>
      </c>
      <c r="B18" s="2">
        <v>350</v>
      </c>
      <c r="C18" t="s">
        <v>773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398</v>
      </c>
    </row>
    <row r="5" spans="1:3" x14ac:dyDescent="0.25">
      <c r="A5" s="155" t="s">
        <v>1</v>
      </c>
      <c r="B5" s="138">
        <f>'Total Orgs'!B189</f>
        <v>150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SUM(B5+B6-B7-B8)</f>
        <v>150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279</v>
      </c>
    </row>
    <row r="5" spans="1:3" x14ac:dyDescent="0.25">
      <c r="A5" s="4" t="s">
        <v>1</v>
      </c>
      <c r="B5" s="2">
        <f>'Total Orgs'!B190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D00-000000000000}"/>
  </hyperlinks>
  <pageMargins left="0.75" right="0.75" top="1" bottom="1" header="0.5" footer="0.5"/>
  <pageSetup orientation="portrait" horizontalDpi="4294967292" verticalDpi="4294967292" r:id="rId1"/>
</worksheet>
</file>

<file path=xl/worksheets/sheet1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59</v>
      </c>
    </row>
    <row r="5" spans="1:3" x14ac:dyDescent="0.25">
      <c r="A5" s="4" t="s">
        <v>1</v>
      </c>
      <c r="B5" s="2">
        <f>'Total Orgs'!B191</f>
        <v>1500</v>
      </c>
    </row>
    <row r="6" spans="1:3" x14ac:dyDescent="0.25">
      <c r="A6" s="4" t="s">
        <v>2</v>
      </c>
    </row>
    <row r="7" spans="1:3" x14ac:dyDescent="0.25">
      <c r="A7" s="4" t="s">
        <v>163</v>
      </c>
      <c r="C7" s="15"/>
    </row>
    <row r="8" spans="1:3" x14ac:dyDescent="0.25">
      <c r="A8" s="4" t="s">
        <v>3</v>
      </c>
      <c r="B8" s="2">
        <f>SUM(B12:B99)</f>
        <v>0</v>
      </c>
    </row>
    <row r="9" spans="1:3" x14ac:dyDescent="0.25">
      <c r="A9" s="4" t="s">
        <v>4</v>
      </c>
      <c r="B9" s="2">
        <f>SUM(B5+B6+B7-B8)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280</v>
      </c>
    </row>
    <row r="5" spans="1:3" x14ac:dyDescent="0.25">
      <c r="A5" s="4" t="s">
        <v>1</v>
      </c>
      <c r="B5" s="2">
        <f>'Total Orgs'!B192</f>
        <v>500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96</v>
      </c>
    </row>
    <row r="9" spans="1:3" x14ac:dyDescent="0.25">
      <c r="A9" s="4" t="s">
        <v>4</v>
      </c>
      <c r="B9" s="2">
        <f>SUM(B5+B6+B7-B8)</f>
        <v>404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44151</v>
      </c>
      <c r="B12" s="2">
        <v>96</v>
      </c>
      <c r="C12" t="s">
        <v>543</v>
      </c>
    </row>
    <row r="13" spans="1:3" x14ac:dyDescent="0.25">
      <c r="C13" t="s">
        <v>544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1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style="153" customWidth="1"/>
    <col min="2" max="2" width="12.5" style="153" customWidth="1"/>
    <col min="3" max="3" width="32.75" style="153" customWidth="1"/>
    <col min="4" max="16384" width="9" style="153"/>
  </cols>
  <sheetData>
    <row r="1" spans="1:7" x14ac:dyDescent="0.25">
      <c r="A1" s="133" t="s">
        <v>0</v>
      </c>
      <c r="B1" s="138"/>
      <c r="C1" s="140" t="str">
        <f>'Total Orgs'!A1</f>
        <v>Budget 2020-2021</v>
      </c>
      <c r="F1" s="153" t="s">
        <v>240</v>
      </c>
      <c r="G1" s="153" t="s">
        <v>250</v>
      </c>
    </row>
    <row r="2" spans="1:7" x14ac:dyDescent="0.25">
      <c r="A2" s="133"/>
      <c r="B2" s="138"/>
    </row>
    <row r="3" spans="1:7" x14ac:dyDescent="0.25">
      <c r="A3" s="6" t="s">
        <v>399</v>
      </c>
      <c r="B3" s="138"/>
    </row>
    <row r="4" spans="1:7" x14ac:dyDescent="0.25">
      <c r="A4" s="155"/>
      <c r="B4" s="138"/>
    </row>
    <row r="5" spans="1:7" x14ac:dyDescent="0.25">
      <c r="A5" s="155" t="s">
        <v>1</v>
      </c>
      <c r="B5" s="138">
        <f>'Total Orgs'!B193</f>
        <v>180</v>
      </c>
    </row>
    <row r="6" spans="1:7" x14ac:dyDescent="0.25">
      <c r="A6" s="155" t="s">
        <v>2</v>
      </c>
      <c r="B6" s="138"/>
    </row>
    <row r="7" spans="1:7" x14ac:dyDescent="0.25">
      <c r="A7" s="155" t="s">
        <v>163</v>
      </c>
      <c r="B7" s="138"/>
    </row>
    <row r="8" spans="1:7" x14ac:dyDescent="0.25">
      <c r="A8" s="155" t="s">
        <v>3</v>
      </c>
      <c r="B8" s="138">
        <f>SUM(B12:B111)</f>
        <v>0</v>
      </c>
    </row>
    <row r="9" spans="1:7" x14ac:dyDescent="0.25">
      <c r="A9" s="155" t="s">
        <v>4</v>
      </c>
      <c r="B9" s="138">
        <f>SUM(B5+B6+B7-B8)</f>
        <v>180</v>
      </c>
    </row>
    <row r="10" spans="1:7" x14ac:dyDescent="0.25">
      <c r="A10" s="155"/>
      <c r="B10" s="138"/>
    </row>
    <row r="11" spans="1:7" x14ac:dyDescent="0.25">
      <c r="A11" s="7" t="s">
        <v>5</v>
      </c>
      <c r="B11" s="3" t="s">
        <v>6</v>
      </c>
      <c r="C11" s="140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hyperlinks>
    <hyperlink ref="A1" location="'Total Orgs'!A1" display="Total Organizations" xr:uid="{00000000-0004-0000-C100-000000000000}"/>
  </hyperlinks>
  <pageMargins left="0.7" right="0.7" top="0.75" bottom="0.75" header="0.3" footer="0.3"/>
  <pageSetup orientation="portrait" r:id="rId1"/>
</worksheet>
</file>

<file path=xl/worksheets/sheet1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200-000000000000}">
  <sheetPr>
    <tabColor theme="1"/>
  </sheetPr>
  <dimension ref="A1:G53"/>
  <sheetViews>
    <sheetView workbookViewId="0"/>
  </sheetViews>
  <sheetFormatPr defaultRowHeight="15.75" x14ac:dyDescent="0.25"/>
  <cols>
    <col min="1" max="1" width="21.875" customWidth="1"/>
    <col min="2" max="2" width="12.5" customWidth="1"/>
    <col min="3" max="3" width="32.75" customWidth="1"/>
    <col min="4" max="4" width="30.5" customWidth="1"/>
    <col min="5" max="5" width="15.375" style="153" customWidth="1"/>
  </cols>
  <sheetData>
    <row r="1" spans="1:7" x14ac:dyDescent="0.25">
      <c r="A1" s="5" t="s">
        <v>0</v>
      </c>
      <c r="B1" s="2"/>
      <c r="C1" s="1" t="str">
        <f>'Total Orgs'!A1</f>
        <v>Budget 2020-2021</v>
      </c>
      <c r="F1" t="s">
        <v>240</v>
      </c>
      <c r="G1" t="s">
        <v>250</v>
      </c>
    </row>
    <row r="2" spans="1:7" x14ac:dyDescent="0.25">
      <c r="A2" s="5"/>
      <c r="B2" s="2"/>
    </row>
    <row r="3" spans="1:7" x14ac:dyDescent="0.25">
      <c r="A3" s="6" t="s">
        <v>306</v>
      </c>
      <c r="B3" s="2"/>
    </row>
    <row r="4" spans="1:7" x14ac:dyDescent="0.25">
      <c r="A4" s="4"/>
      <c r="B4" s="2"/>
      <c r="D4" s="335" t="s">
        <v>417</v>
      </c>
      <c r="E4" s="335"/>
    </row>
    <row r="5" spans="1:7" x14ac:dyDescent="0.25">
      <c r="A5" s="4" t="s">
        <v>1</v>
      </c>
      <c r="B5" s="2">
        <f>'Total Orgs'!B194</f>
        <v>0</v>
      </c>
      <c r="D5" s="29" t="s">
        <v>418</v>
      </c>
    </row>
    <row r="6" spans="1:7" x14ac:dyDescent="0.25">
      <c r="A6" s="4" t="s">
        <v>2</v>
      </c>
      <c r="B6" s="2"/>
    </row>
    <row r="7" spans="1:7" x14ac:dyDescent="0.25">
      <c r="A7" s="4" t="s">
        <v>163</v>
      </c>
      <c r="B7" s="2"/>
    </row>
    <row r="8" spans="1:7" x14ac:dyDescent="0.25">
      <c r="A8" s="4" t="s">
        <v>3</v>
      </c>
      <c r="B8" s="2">
        <f>SUM(B12:B111)</f>
        <v>0</v>
      </c>
    </row>
    <row r="9" spans="1:7" x14ac:dyDescent="0.25">
      <c r="A9" s="4" t="s">
        <v>4</v>
      </c>
      <c r="B9" s="2">
        <f>SUM(B5+B6+B7-B8)</f>
        <v>0</v>
      </c>
    </row>
    <row r="10" spans="1:7" x14ac:dyDescent="0.25">
      <c r="A10" s="4"/>
      <c r="B10" s="2"/>
    </row>
    <row r="11" spans="1:7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30"/>
    </row>
    <row r="13" spans="1:7" x14ac:dyDescent="0.25">
      <c r="A13" s="30"/>
    </row>
    <row r="14" spans="1:7" x14ac:dyDescent="0.25">
      <c r="A14" s="30"/>
    </row>
    <row r="15" spans="1:7" x14ac:dyDescent="0.25">
      <c r="A15" s="30"/>
    </row>
    <row r="16" spans="1:7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  <row r="41" spans="1:1" x14ac:dyDescent="0.25">
      <c r="A41" s="30"/>
    </row>
    <row r="42" spans="1:1" x14ac:dyDescent="0.25">
      <c r="A42" s="30"/>
    </row>
    <row r="43" spans="1:1" x14ac:dyDescent="0.25">
      <c r="A43" s="30"/>
    </row>
    <row r="44" spans="1:1" x14ac:dyDescent="0.25">
      <c r="A44" s="30"/>
    </row>
    <row r="45" spans="1:1" x14ac:dyDescent="0.25">
      <c r="A45" s="30"/>
    </row>
    <row r="46" spans="1:1" x14ac:dyDescent="0.25">
      <c r="A46" s="30"/>
    </row>
    <row r="47" spans="1:1" x14ac:dyDescent="0.25">
      <c r="A47" s="30"/>
    </row>
    <row r="48" spans="1:1" x14ac:dyDescent="0.25">
      <c r="A48" s="30"/>
    </row>
    <row r="49" spans="1:1" x14ac:dyDescent="0.25">
      <c r="A49" s="30"/>
    </row>
    <row r="50" spans="1:1" x14ac:dyDescent="0.25">
      <c r="A50" s="30"/>
    </row>
    <row r="51" spans="1:1" x14ac:dyDescent="0.25">
      <c r="A51" s="30"/>
    </row>
    <row r="52" spans="1:1" x14ac:dyDescent="0.25">
      <c r="A52" s="30"/>
    </row>
    <row r="53" spans="1:1" x14ac:dyDescent="0.25">
      <c r="A53" s="30"/>
    </row>
  </sheetData>
  <mergeCells count="1">
    <mergeCell ref="D4:E4"/>
  </mergeCells>
  <phoneticPr fontId="16" type="noConversion"/>
  <hyperlinks>
    <hyperlink ref="A1" location="'Total Orgs'!A1" display="Total Organizations" xr:uid="{00000000-0004-0000-C200-000000000000}"/>
  </hyperlinks>
  <pageMargins left="0.7" right="0.7" top="0.75" bottom="0.75" header="0.3" footer="0.3"/>
  <pageSetup orientation="portrait" r:id="rId1"/>
</worksheet>
</file>

<file path=xl/worksheets/sheet1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2"/>
  <sheetViews>
    <sheetView workbookViewId="0"/>
  </sheetViews>
  <sheetFormatPr defaultRowHeight="15.75" x14ac:dyDescent="0.25"/>
  <cols>
    <col min="1" max="1" width="18.625" customWidth="1"/>
    <col min="3" max="3" width="31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307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Orgs'!B195</f>
        <v>650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650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723</v>
      </c>
    </row>
    <row r="5" spans="1:3" x14ac:dyDescent="0.25">
      <c r="A5" s="4" t="s">
        <v>1</v>
      </c>
      <c r="B5" s="2">
        <f>'Total Orgs'!B196</f>
        <v>500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316.68</v>
      </c>
    </row>
    <row r="9" spans="1:3" x14ac:dyDescent="0.25">
      <c r="A9" s="4" t="s">
        <v>4</v>
      </c>
      <c r="B9" s="2">
        <f>SUM(B5+B6-B7-B8)</f>
        <v>183.32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44288</v>
      </c>
      <c r="B12" s="2">
        <v>316.68</v>
      </c>
      <c r="C12" t="s">
        <v>724</v>
      </c>
    </row>
    <row r="13" spans="1:3" x14ac:dyDescent="0.25">
      <c r="C13" t="s">
        <v>725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60</v>
      </c>
    </row>
    <row r="5" spans="1:3" x14ac:dyDescent="0.25">
      <c r="A5" s="4" t="s">
        <v>1</v>
      </c>
      <c r="B5" s="2">
        <f>'Total Orgs'!B197</f>
        <v>1960</v>
      </c>
    </row>
    <row r="6" spans="1:3" x14ac:dyDescent="0.25">
      <c r="A6" s="4" t="s">
        <v>2</v>
      </c>
    </row>
    <row r="7" spans="1:3" ht="31.5" x14ac:dyDescent="0.25">
      <c r="A7" s="4" t="s">
        <v>163</v>
      </c>
      <c r="B7" s="2">
        <f>1/3*1960</f>
        <v>653.33333333333326</v>
      </c>
      <c r="C7" s="10" t="s">
        <v>545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1306.6666666666667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4" spans="1:3" x14ac:dyDescent="0.25">
      <c r="A14" s="174"/>
      <c r="B14" s="175"/>
      <c r="C14" s="176"/>
    </row>
    <row r="15" spans="1:3" x14ac:dyDescent="0.25">
      <c r="A15" s="174"/>
      <c r="B15" s="175"/>
      <c r="C15" s="176"/>
    </row>
    <row r="16" spans="1:3" x14ac:dyDescent="0.25">
      <c r="C16" s="176"/>
    </row>
    <row r="59" spans="3:3" x14ac:dyDescent="0.25">
      <c r="C59" s="10"/>
    </row>
  </sheetData>
  <phoneticPr fontId="6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166</v>
      </c>
    </row>
    <row r="5" spans="1:3" x14ac:dyDescent="0.25">
      <c r="A5" s="4" t="s">
        <v>1</v>
      </c>
      <c r="B5" s="2">
        <f>'Total Orgs'!B198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SUM(B12:B106)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C600-000000000000}"/>
  </hyperlinks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D13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4" x14ac:dyDescent="0.25">
      <c r="A1" s="133" t="s">
        <v>0</v>
      </c>
      <c r="C1" s="140" t="str">
        <f>'Total Orgs'!A1</f>
        <v>Budget 2020-2021</v>
      </c>
    </row>
    <row r="2" spans="1:4" x14ac:dyDescent="0.25">
      <c r="A2" s="133"/>
    </row>
    <row r="3" spans="1:4" x14ac:dyDescent="0.25">
      <c r="A3" s="6" t="s">
        <v>359</v>
      </c>
    </row>
    <row r="5" spans="1:4" x14ac:dyDescent="0.25">
      <c r="A5" s="155" t="s">
        <v>1</v>
      </c>
      <c r="B5" s="138">
        <f>'Total Orgs'!B3</f>
        <v>500</v>
      </c>
    </row>
    <row r="6" spans="1:4" x14ac:dyDescent="0.25">
      <c r="A6" s="155" t="s">
        <v>2</v>
      </c>
    </row>
    <row r="7" spans="1:4" x14ac:dyDescent="0.25">
      <c r="A7" s="155" t="s">
        <v>163</v>
      </c>
    </row>
    <row r="8" spans="1:4" x14ac:dyDescent="0.25">
      <c r="A8" s="155" t="s">
        <v>3</v>
      </c>
      <c r="B8" s="138">
        <f>SUM(B12:B101)</f>
        <v>500</v>
      </c>
    </row>
    <row r="9" spans="1:4" x14ac:dyDescent="0.25">
      <c r="A9" s="155" t="s">
        <v>4</v>
      </c>
      <c r="B9" s="138">
        <f>SUM(B5+B6-B8)</f>
        <v>0</v>
      </c>
    </row>
    <row r="11" spans="1:4" s="140" customFormat="1" x14ac:dyDescent="0.25">
      <c r="A11" s="7" t="s">
        <v>5</v>
      </c>
      <c r="B11" s="3" t="s">
        <v>6</v>
      </c>
      <c r="C11" s="140" t="s">
        <v>7</v>
      </c>
    </row>
    <row r="12" spans="1:4" x14ac:dyDescent="0.25">
      <c r="A12" s="155">
        <v>44279</v>
      </c>
      <c r="B12" s="138">
        <v>500</v>
      </c>
      <c r="C12" s="153" t="s">
        <v>712</v>
      </c>
    </row>
    <row r="13" spans="1:4" x14ac:dyDescent="0.25">
      <c r="C13" s="153" t="s">
        <v>713</v>
      </c>
      <c r="D13" s="153">
        <f>500-341.33</f>
        <v>158.67000000000002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</v>
      </c>
    </row>
    <row r="5" spans="1:3" x14ac:dyDescent="0.25">
      <c r="A5" s="4" t="s">
        <v>1</v>
      </c>
      <c r="B5" s="2">
        <f>'Total Orgs'!B21</f>
        <v>8500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557.70000000000005</v>
      </c>
    </row>
    <row r="9" spans="1:3" x14ac:dyDescent="0.25">
      <c r="A9" s="4" t="s">
        <v>4</v>
      </c>
      <c r="B9" s="2">
        <f>SUM(B5+B6-B8)</f>
        <v>7942.3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44117</v>
      </c>
      <c r="B12" s="2">
        <v>150</v>
      </c>
      <c r="C12" t="s">
        <v>487</v>
      </c>
    </row>
    <row r="13" spans="1:3" x14ac:dyDescent="0.25">
      <c r="C13" t="s">
        <v>507</v>
      </c>
    </row>
    <row r="14" spans="1:3" x14ac:dyDescent="0.25">
      <c r="A14" s="4">
        <v>44127</v>
      </c>
      <c r="B14" s="2">
        <v>407.7</v>
      </c>
      <c r="C14" t="s">
        <v>487</v>
      </c>
    </row>
    <row r="15" spans="1:3" x14ac:dyDescent="0.25">
      <c r="C15" t="s">
        <v>516</v>
      </c>
    </row>
    <row r="16" spans="1:3" x14ac:dyDescent="0.25">
      <c r="A16" s="174"/>
      <c r="B16" s="175"/>
      <c r="C16" s="176"/>
    </row>
    <row r="17" spans="1:3" x14ac:dyDescent="0.25">
      <c r="A17" s="174"/>
      <c r="B17" s="175"/>
      <c r="C17" s="176"/>
    </row>
    <row r="18" spans="1:3" x14ac:dyDescent="0.25">
      <c r="C18" s="176"/>
    </row>
    <row r="19" spans="1:3" x14ac:dyDescent="0.25">
      <c r="C19" s="176"/>
    </row>
    <row r="20" spans="1:3" x14ac:dyDescent="0.25">
      <c r="C20" s="2"/>
    </row>
    <row r="21" spans="1:3" x14ac:dyDescent="0.25">
      <c r="C21" s="176"/>
    </row>
    <row r="22" spans="1:3" x14ac:dyDescent="0.25">
      <c r="C22" s="176"/>
    </row>
    <row r="23" spans="1:3" x14ac:dyDescent="0.25">
      <c r="C23" s="176"/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2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1"/>
  <sheetViews>
    <sheetView workbookViewId="0"/>
  </sheetViews>
  <sheetFormatPr defaultRowHeight="15.75" x14ac:dyDescent="0.25"/>
  <cols>
    <col min="1" max="1" width="19.5" style="46" customWidth="1"/>
    <col min="2" max="2" width="9" style="2" customWidth="1"/>
    <col min="3" max="3" width="41.25" customWidth="1"/>
  </cols>
  <sheetData>
    <row r="1" spans="1:3" x14ac:dyDescent="0.25">
      <c r="A1" s="44" t="s">
        <v>0</v>
      </c>
      <c r="C1" s="1" t="str">
        <f>'Total Orgs'!A1</f>
        <v>Budget 2020-2021</v>
      </c>
    </row>
    <row r="2" spans="1:3" x14ac:dyDescent="0.25">
      <c r="A2" s="44"/>
    </row>
    <row r="3" spans="1:3" x14ac:dyDescent="0.25">
      <c r="A3" s="45" t="s">
        <v>211</v>
      </c>
      <c r="C3" t="s">
        <v>352</v>
      </c>
    </row>
    <row r="5" spans="1:3" x14ac:dyDescent="0.25">
      <c r="A5" s="46" t="s">
        <v>1</v>
      </c>
      <c r="B5" s="2">
        <f>'Total Orgs'!B199</f>
        <v>2000</v>
      </c>
    </row>
    <row r="6" spans="1:3" x14ac:dyDescent="0.25">
      <c r="A6" s="46" t="s">
        <v>2</v>
      </c>
    </row>
    <row r="7" spans="1:3" x14ac:dyDescent="0.25">
      <c r="A7" s="46" t="s">
        <v>163</v>
      </c>
      <c r="B7" s="2">
        <f>1/3*2000</f>
        <v>666.66666666666663</v>
      </c>
      <c r="C7" t="s">
        <v>522</v>
      </c>
    </row>
    <row r="8" spans="1:3" x14ac:dyDescent="0.25">
      <c r="A8" s="46" t="s">
        <v>3</v>
      </c>
      <c r="B8" s="2">
        <f>SUM(B12:B101)</f>
        <v>0</v>
      </c>
    </row>
    <row r="9" spans="1:3" x14ac:dyDescent="0.25">
      <c r="A9" s="46" t="s">
        <v>4</v>
      </c>
      <c r="B9" s="2">
        <f>SUM(B5+B6-B7-B8)</f>
        <v>1333.3333333333335</v>
      </c>
    </row>
    <row r="11" spans="1:3" x14ac:dyDescent="0.25">
      <c r="A11" s="4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2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/>
  </sheetViews>
  <sheetFormatPr defaultRowHeight="15.75" x14ac:dyDescent="0.25"/>
  <cols>
    <col min="1" max="1" width="13.875" customWidth="1"/>
    <col min="2" max="2" width="14.5" customWidth="1"/>
    <col min="3" max="3" width="33.125" customWidth="1"/>
  </cols>
  <sheetData>
    <row r="1" spans="1:3" x14ac:dyDescent="0.25">
      <c r="A1" s="44" t="s">
        <v>0</v>
      </c>
      <c r="B1" s="138"/>
      <c r="C1" s="140" t="str">
        <f>'Total Orgs'!A1</f>
        <v>Budget 2020-2021</v>
      </c>
    </row>
    <row r="2" spans="1:3" x14ac:dyDescent="0.25">
      <c r="A2" s="44"/>
      <c r="B2" s="138"/>
      <c r="C2" s="153"/>
    </row>
    <row r="3" spans="1:3" x14ac:dyDescent="0.25">
      <c r="A3" s="45" t="s">
        <v>447</v>
      </c>
      <c r="B3" s="138"/>
      <c r="C3" s="153"/>
    </row>
    <row r="4" spans="1:3" x14ac:dyDescent="0.25">
      <c r="A4" s="46"/>
      <c r="B4" s="138"/>
      <c r="C4" s="153"/>
    </row>
    <row r="5" spans="1:3" x14ac:dyDescent="0.25">
      <c r="A5" s="46" t="s">
        <v>1</v>
      </c>
      <c r="B5" s="138">
        <v>150</v>
      </c>
      <c r="C5" s="153"/>
    </row>
    <row r="6" spans="1:3" x14ac:dyDescent="0.25">
      <c r="A6" s="46" t="s">
        <v>2</v>
      </c>
      <c r="B6" s="138"/>
      <c r="C6" s="153"/>
    </row>
    <row r="7" spans="1:3" x14ac:dyDescent="0.25">
      <c r="A7" s="46" t="s">
        <v>163</v>
      </c>
      <c r="B7" s="138">
        <f>1/3*150</f>
        <v>50</v>
      </c>
      <c r="C7" s="153" t="s">
        <v>522</v>
      </c>
    </row>
    <row r="8" spans="1:3" x14ac:dyDescent="0.25">
      <c r="A8" s="46" t="s">
        <v>3</v>
      </c>
      <c r="B8" s="138">
        <f>SUM(B12:B101)</f>
        <v>0</v>
      </c>
      <c r="C8" s="153"/>
    </row>
    <row r="9" spans="1:3" x14ac:dyDescent="0.25">
      <c r="A9" s="46" t="s">
        <v>4</v>
      </c>
      <c r="B9" s="138">
        <f>SUM(B5+B6-B7-B8)</f>
        <v>100</v>
      </c>
      <c r="C9" s="153"/>
    </row>
    <row r="10" spans="1:3" x14ac:dyDescent="0.25">
      <c r="A10" s="46"/>
      <c r="B10" s="138"/>
      <c r="C10" s="153"/>
    </row>
    <row r="11" spans="1:3" x14ac:dyDescent="0.25">
      <c r="A11" s="47" t="s">
        <v>5</v>
      </c>
      <c r="B11" s="3" t="s">
        <v>6</v>
      </c>
      <c r="C11" s="140" t="s">
        <v>7</v>
      </c>
    </row>
    <row r="12" spans="1:3" x14ac:dyDescent="0.25">
      <c r="A12" s="46"/>
      <c r="B12" s="138"/>
      <c r="C12" s="153"/>
    </row>
    <row r="13" spans="1:3" x14ac:dyDescent="0.25">
      <c r="A13" s="46"/>
      <c r="B13" s="138"/>
      <c r="C13" s="153"/>
    </row>
    <row r="14" spans="1:3" x14ac:dyDescent="0.25">
      <c r="A14" s="46"/>
      <c r="B14" s="138"/>
      <c r="C14" s="153"/>
    </row>
    <row r="15" spans="1:3" x14ac:dyDescent="0.25">
      <c r="A15" s="46"/>
      <c r="B15" s="138"/>
      <c r="C15" s="153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2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800-000000000000}">
  <sheetPr>
    <tabColor theme="1"/>
  </sheetPr>
  <dimension ref="A1:C3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61</v>
      </c>
    </row>
    <row r="5" spans="1:3" x14ac:dyDescent="0.25">
      <c r="A5" s="4" t="s">
        <v>1</v>
      </c>
      <c r="B5" s="2">
        <f>'Total Orgs'!B201</f>
        <v>8000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SUM(B12:B106)</f>
        <v>5975.33</v>
      </c>
    </row>
    <row r="9" spans="1:3" x14ac:dyDescent="0.25">
      <c r="A9" s="4" t="s">
        <v>4</v>
      </c>
      <c r="B9" s="2">
        <f>SUM(B5+B6-B8)</f>
        <v>2024.67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44312</v>
      </c>
      <c r="B12" s="2">
        <v>1500</v>
      </c>
      <c r="C12" t="s">
        <v>775</v>
      </c>
    </row>
    <row r="13" spans="1:3" x14ac:dyDescent="0.25">
      <c r="C13" t="s">
        <v>779</v>
      </c>
    </row>
    <row r="15" spans="1:3" x14ac:dyDescent="0.25">
      <c r="A15" s="4">
        <v>44312</v>
      </c>
      <c r="B15" s="2">
        <v>1500</v>
      </c>
      <c r="C15" t="s">
        <v>777</v>
      </c>
    </row>
    <row r="16" spans="1:3" x14ac:dyDescent="0.25">
      <c r="C16" t="s">
        <v>776</v>
      </c>
    </row>
    <row r="18" spans="1:3" s="23" customFormat="1" x14ac:dyDescent="0.25">
      <c r="A18" s="13">
        <v>44312</v>
      </c>
      <c r="B18" s="14">
        <v>1500</v>
      </c>
      <c r="C18" t="s">
        <v>778</v>
      </c>
    </row>
    <row r="19" spans="1:3" s="23" customFormat="1" x14ac:dyDescent="0.25">
      <c r="A19" s="13"/>
      <c r="B19" s="14"/>
      <c r="C19" t="s">
        <v>786</v>
      </c>
    </row>
    <row r="21" spans="1:3" x14ac:dyDescent="0.25">
      <c r="A21" s="13">
        <v>44344</v>
      </c>
      <c r="B21" s="14">
        <v>197.82</v>
      </c>
      <c r="C21" t="s">
        <v>822</v>
      </c>
    </row>
    <row r="22" spans="1:3" x14ac:dyDescent="0.25">
      <c r="A22" s="13"/>
      <c r="B22" s="14"/>
      <c r="C22" t="s">
        <v>823</v>
      </c>
    </row>
    <row r="23" spans="1:3" x14ac:dyDescent="0.25">
      <c r="A23" s="4">
        <v>44344</v>
      </c>
      <c r="B23" s="2">
        <v>1277.51</v>
      </c>
      <c r="C23" t="s">
        <v>824</v>
      </c>
    </row>
    <row r="24" spans="1:3" x14ac:dyDescent="0.25">
      <c r="C24" t="s">
        <v>825</v>
      </c>
    </row>
    <row r="30" spans="1:3" s="23" customFormat="1" x14ac:dyDescent="0.25">
      <c r="A30" s="13"/>
      <c r="B30" s="14"/>
      <c r="C30" s="15"/>
    </row>
  </sheetData>
  <hyperlinks>
    <hyperlink ref="A1" location="'Total Orgs'!A1" display="Total Organizations" xr:uid="{00000000-0004-0000-C800-000000000000}"/>
  </hyperlinks>
  <pageMargins left="0.75" right="0.75" top="1" bottom="1" header="0.5" footer="0.5"/>
</worksheet>
</file>

<file path=xl/worksheets/sheet2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62</v>
      </c>
    </row>
    <row r="5" spans="1:3" x14ac:dyDescent="0.25">
      <c r="A5" s="4" t="s">
        <v>1</v>
      </c>
      <c r="B5" s="2">
        <f>'Total Orgs'!B202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900-000000000000}"/>
  </hyperlinks>
  <pageMargins left="0.75" right="0.75" top="1" bottom="1" header="0.5" footer="0.5"/>
</worksheet>
</file>

<file path=xl/worksheets/sheet2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308</v>
      </c>
    </row>
    <row r="5" spans="1:3" x14ac:dyDescent="0.25">
      <c r="A5" s="4" t="s">
        <v>1</v>
      </c>
      <c r="B5" s="2">
        <f>'Total Orgs'!B203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A00-000000000000}"/>
  </hyperlinks>
  <pageMargins left="0.75" right="0.75" top="1" bottom="1" header="0.5" footer="0.5"/>
</worksheet>
</file>

<file path=xl/worksheets/sheet2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400</v>
      </c>
    </row>
    <row r="5" spans="1:3" x14ac:dyDescent="0.25">
      <c r="A5" s="155" t="s">
        <v>1</v>
      </c>
      <c r="B5" s="138">
        <f>'Total Orgs'!B204</f>
        <v>300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SUM(B12:B104)</f>
        <v>0</v>
      </c>
    </row>
    <row r="9" spans="1:3" x14ac:dyDescent="0.25">
      <c r="A9" s="155" t="s">
        <v>4</v>
      </c>
      <c r="B9" s="138">
        <f>SUM(B5+B6-B7-B8)</f>
        <v>300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2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401</v>
      </c>
    </row>
    <row r="5" spans="1:3" x14ac:dyDescent="0.25">
      <c r="A5" s="155" t="s">
        <v>1</v>
      </c>
      <c r="B5" s="138">
        <f>'Total Orgs'!B206</f>
        <v>500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SUM(B12:B104)</f>
        <v>0</v>
      </c>
    </row>
    <row r="9" spans="1:3" x14ac:dyDescent="0.25">
      <c r="A9" s="155" t="s">
        <v>4</v>
      </c>
      <c r="B9" s="138">
        <f>SUM(B5+B6-B7-B8)</f>
        <v>500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2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228</v>
      </c>
    </row>
    <row r="5" spans="1:3" x14ac:dyDescent="0.25">
      <c r="A5" s="4" t="s">
        <v>1</v>
      </c>
      <c r="B5" s="2">
        <f>'Total Orgs'!B206</f>
        <v>500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1/3*500</f>
        <v>166.66666666666666</v>
      </c>
      <c r="C7" t="s">
        <v>522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2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283</v>
      </c>
    </row>
    <row r="5" spans="1:3" x14ac:dyDescent="0.25">
      <c r="A5" s="4" t="s">
        <v>1</v>
      </c>
      <c r="B5" s="2">
        <f>'Total Orgs'!B207</f>
        <v>650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650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/>
      <c r="B12" s="175"/>
      <c r="C12" s="176"/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2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F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309</v>
      </c>
    </row>
    <row r="5" spans="1:3" x14ac:dyDescent="0.25">
      <c r="A5" s="4" t="s">
        <v>1</v>
      </c>
      <c r="B5" s="2">
        <f>'Total Orgs'!B208</f>
        <v>450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F00-000000000000}"/>
  </hyperlink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185</v>
      </c>
    </row>
    <row r="5" spans="1:3" x14ac:dyDescent="0.25">
      <c r="A5" s="4" t="s">
        <v>1</v>
      </c>
      <c r="B5" s="2">
        <f>'Total Orgs'!B22</f>
        <v>1080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SUM(B5+B6-B8)</f>
        <v>1080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77"/>
      <c r="B12" s="178"/>
      <c r="C12" s="179"/>
    </row>
    <row r="17" spans="1:3" x14ac:dyDescent="0.2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0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310</v>
      </c>
    </row>
    <row r="5" spans="1:3" x14ac:dyDescent="0.25">
      <c r="A5" s="4" t="s">
        <v>1</v>
      </c>
      <c r="B5" s="2">
        <f>'Total Orgs'!B209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000-000000000000}"/>
  </hyperlinks>
  <pageMargins left="0.75" right="0.75" top="1" bottom="1" header="0.5" footer="0.5"/>
</worksheet>
</file>

<file path=xl/worksheets/sheet2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1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189</v>
      </c>
    </row>
    <row r="5" spans="1:3" x14ac:dyDescent="0.25">
      <c r="A5" s="4" t="s">
        <v>1</v>
      </c>
      <c r="B5" s="2">
        <f>'Total Orgs'!B210</f>
        <v>1500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66.81</v>
      </c>
    </row>
    <row r="9" spans="1:3" x14ac:dyDescent="0.25">
      <c r="A9" s="4" t="s">
        <v>4</v>
      </c>
      <c r="B9" s="2">
        <f>SUM(B5+B6-B8)</f>
        <v>1433.19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44147</v>
      </c>
      <c r="B12" s="2">
        <v>66.81</v>
      </c>
      <c r="C12" t="s">
        <v>538</v>
      </c>
    </row>
    <row r="13" spans="1:3" x14ac:dyDescent="0.25">
      <c r="C13" t="s">
        <v>539</v>
      </c>
    </row>
  </sheetData>
  <hyperlinks>
    <hyperlink ref="A1" location="'Total Orgs'!A1" display="Total Organizations" xr:uid="{00000000-0004-0000-D100-000000000000}"/>
  </hyperlinks>
  <pageMargins left="0.75" right="0.75" top="1" bottom="1" header="0.5" footer="0.5"/>
</worksheet>
</file>

<file path=xl/worksheets/sheet2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63</v>
      </c>
      <c r="C3" t="s">
        <v>371</v>
      </c>
    </row>
    <row r="4" spans="1:3" x14ac:dyDescent="0.25">
      <c r="C4" t="s">
        <v>372</v>
      </c>
    </row>
    <row r="5" spans="1:3" x14ac:dyDescent="0.25">
      <c r="A5" s="4" t="s">
        <v>1</v>
      </c>
      <c r="B5" s="2">
        <f>'Total Orgs'!B211</f>
        <v>8000</v>
      </c>
      <c r="C5" t="s">
        <v>673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SUM(B12:B124)</f>
        <v>8000.0000000000009</v>
      </c>
    </row>
    <row r="9" spans="1:3" x14ac:dyDescent="0.25">
      <c r="A9" s="4" t="s">
        <v>4</v>
      </c>
      <c r="B9" s="2">
        <f>SUM(B5+B6-B8)</f>
        <v>-9.0949470177292824E-13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44120</v>
      </c>
      <c r="B12" s="2">
        <v>903.83</v>
      </c>
      <c r="C12" t="s">
        <v>508</v>
      </c>
    </row>
    <row r="13" spans="1:3" x14ac:dyDescent="0.25">
      <c r="C13" t="s">
        <v>509</v>
      </c>
    </row>
    <row r="14" spans="1:3" s="153" customFormat="1" x14ac:dyDescent="0.25">
      <c r="A14" s="155">
        <v>44223</v>
      </c>
      <c r="B14" s="138">
        <v>37.840000000000003</v>
      </c>
      <c r="C14" s="153" t="s">
        <v>588</v>
      </c>
    </row>
    <row r="15" spans="1:3" s="153" customFormat="1" x14ac:dyDescent="0.25">
      <c r="A15" s="155">
        <v>44228</v>
      </c>
      <c r="B15" s="138">
        <v>560</v>
      </c>
      <c r="C15" s="153" t="s">
        <v>602</v>
      </c>
    </row>
    <row r="16" spans="1:3" s="153" customFormat="1" x14ac:dyDescent="0.25">
      <c r="A16" s="155"/>
      <c r="B16" s="138"/>
      <c r="C16" s="153" t="s">
        <v>603</v>
      </c>
    </row>
    <row r="17" spans="1:3" s="153" customFormat="1" x14ac:dyDescent="0.25">
      <c r="A17" s="155">
        <v>44263</v>
      </c>
      <c r="B17" s="138">
        <v>3833.52</v>
      </c>
      <c r="C17" s="153" t="s">
        <v>664</v>
      </c>
    </row>
    <row r="18" spans="1:3" x14ac:dyDescent="0.25">
      <c r="C18" t="s">
        <v>665</v>
      </c>
    </row>
    <row r="19" spans="1:3" x14ac:dyDescent="0.25">
      <c r="A19" s="4">
        <v>44279</v>
      </c>
      <c r="B19" s="2">
        <v>2068.46</v>
      </c>
      <c r="C19" t="s">
        <v>715</v>
      </c>
    </row>
    <row r="21" spans="1:3" x14ac:dyDescent="0.25">
      <c r="A21" s="4">
        <v>44307</v>
      </c>
      <c r="B21" s="2">
        <v>596.35</v>
      </c>
      <c r="C21" t="s">
        <v>768</v>
      </c>
    </row>
    <row r="25" spans="1:3" x14ac:dyDescent="0.25">
      <c r="C25" s="10"/>
    </row>
    <row r="33" spans="1:3" s="23" customFormat="1" x14ac:dyDescent="0.25">
      <c r="A33" s="13"/>
      <c r="B33" s="14"/>
      <c r="C33" s="15"/>
    </row>
    <row r="42" spans="1:3" s="23" customFormat="1" x14ac:dyDescent="0.25">
      <c r="A42" s="13"/>
      <c r="B42" s="14"/>
      <c r="C42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</worksheet>
</file>

<file path=xl/worksheets/sheet2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229</v>
      </c>
    </row>
    <row r="5" spans="1:3" x14ac:dyDescent="0.25">
      <c r="A5" s="4" t="s">
        <v>1</v>
      </c>
      <c r="B5" s="2">
        <f>'Total Orgs'!B212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D300-000000000000}"/>
  </hyperlinks>
  <pageMargins left="0.75" right="0.75" top="1" bottom="1" header="0.5" footer="0.5"/>
</worksheet>
</file>

<file path=xl/worksheets/sheet2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3.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79</v>
      </c>
    </row>
    <row r="5" spans="1:3" x14ac:dyDescent="0.25">
      <c r="A5" s="4" t="s">
        <v>1</v>
      </c>
      <c r="B5" s="2">
        <v>0</v>
      </c>
    </row>
    <row r="6" spans="1:3" x14ac:dyDescent="0.25">
      <c r="A6" s="4" t="s">
        <v>2</v>
      </c>
    </row>
    <row r="7" spans="1:3" x14ac:dyDescent="0.25">
      <c r="A7" s="4" t="s">
        <v>3</v>
      </c>
      <c r="B7" s="2">
        <f>SUM(B11:B142)</f>
        <v>0</v>
      </c>
    </row>
    <row r="8" spans="1:3" x14ac:dyDescent="0.25">
      <c r="A8" s="4" t="s">
        <v>4</v>
      </c>
      <c r="B8" s="2">
        <f>SUM(B5+B6-B7)</f>
        <v>0</v>
      </c>
    </row>
    <row r="10" spans="1:3" s="1" customFormat="1" x14ac:dyDescent="0.25">
      <c r="A10" s="7" t="s">
        <v>5</v>
      </c>
      <c r="B10" s="3" t="s">
        <v>6</v>
      </c>
      <c r="C10" s="1" t="s">
        <v>7</v>
      </c>
    </row>
    <row r="11" spans="1:3" x14ac:dyDescent="0.25">
      <c r="C11" s="9"/>
    </row>
    <row r="12" spans="1:3" x14ac:dyDescent="0.25">
      <c r="C12" s="15"/>
    </row>
    <row r="13" spans="1:3" x14ac:dyDescent="0.25">
      <c r="C13" s="9"/>
    </row>
    <row r="15" spans="1:3" x14ac:dyDescent="0.25">
      <c r="C15" s="9"/>
    </row>
    <row r="16" spans="1:3" x14ac:dyDescent="0.25">
      <c r="C16" s="17"/>
    </row>
    <row r="17" spans="1:10" s="17" customFormat="1" x14ac:dyDescent="0.25">
      <c r="A17" s="116"/>
      <c r="B17" s="117"/>
      <c r="C17" s="118"/>
    </row>
    <row r="18" spans="1:10" x14ac:dyDescent="0.25">
      <c r="A18" s="96"/>
      <c r="C18" s="119"/>
    </row>
    <row r="19" spans="1:10" x14ac:dyDescent="0.25">
      <c r="A19" s="96"/>
      <c r="C19" s="97"/>
    </row>
    <row r="20" spans="1:10" x14ac:dyDescent="0.25">
      <c r="A20" s="96"/>
      <c r="C20" s="97"/>
    </row>
    <row r="21" spans="1:10" x14ac:dyDescent="0.25">
      <c r="A21" s="99"/>
      <c r="B21" s="100"/>
      <c r="C21" s="68"/>
    </row>
    <row r="22" spans="1:10" s="17" customFormat="1" x14ac:dyDescent="0.25">
      <c r="A22" s="116"/>
      <c r="B22" s="117"/>
      <c r="C22" s="118"/>
      <c r="D22" s="125" t="s">
        <v>289</v>
      </c>
      <c r="E22" s="125"/>
      <c r="F22" s="125"/>
      <c r="G22" s="125"/>
      <c r="H22" s="125"/>
      <c r="I22" s="125"/>
      <c r="J22" s="125"/>
    </row>
    <row r="23" spans="1:10" s="17" customFormat="1" x14ac:dyDescent="0.25">
      <c r="A23" s="120"/>
      <c r="B23" s="19"/>
      <c r="C23" s="119"/>
    </row>
    <row r="24" spans="1:10" s="17" customFormat="1" x14ac:dyDescent="0.25">
      <c r="A24" s="120"/>
      <c r="B24" s="19"/>
      <c r="C24" s="119"/>
    </row>
    <row r="25" spans="1:10" s="17" customFormat="1" x14ac:dyDescent="0.25">
      <c r="A25" s="120"/>
      <c r="B25" s="19"/>
      <c r="C25" s="119"/>
    </row>
    <row r="26" spans="1:10" s="17" customFormat="1" x14ac:dyDescent="0.25">
      <c r="A26" s="120"/>
      <c r="B26" s="19"/>
      <c r="C26" s="119"/>
    </row>
    <row r="27" spans="1:10" s="17" customFormat="1" x14ac:dyDescent="0.25">
      <c r="A27" s="120"/>
      <c r="B27" s="19"/>
      <c r="C27" s="119"/>
    </row>
    <row r="28" spans="1:10" s="17" customFormat="1" x14ac:dyDescent="0.25">
      <c r="A28" s="126"/>
      <c r="B28" s="127"/>
      <c r="C28" s="121"/>
    </row>
    <row r="29" spans="1:10" s="17" customFormat="1" x14ac:dyDescent="0.25">
      <c r="A29" s="116"/>
      <c r="B29" s="117"/>
      <c r="C29" s="118"/>
    </row>
    <row r="30" spans="1:10" s="17" customFormat="1" x14ac:dyDescent="0.25">
      <c r="A30" s="120"/>
      <c r="B30" s="19"/>
      <c r="C30" s="119"/>
    </row>
    <row r="31" spans="1:10" s="17" customFormat="1" x14ac:dyDescent="0.25">
      <c r="A31" s="120"/>
      <c r="B31" s="19"/>
      <c r="C31" s="119"/>
    </row>
    <row r="32" spans="1:10" x14ac:dyDescent="0.25">
      <c r="A32" s="96"/>
      <c r="C32" s="119"/>
    </row>
    <row r="33" spans="1:3" x14ac:dyDescent="0.25">
      <c r="A33" s="99"/>
      <c r="B33" s="100"/>
      <c r="C33" s="121"/>
    </row>
    <row r="34" spans="1:3" x14ac:dyDescent="0.25">
      <c r="C34" s="9"/>
    </row>
    <row r="35" spans="1:3" s="17" customFormat="1" x14ac:dyDescent="0.25">
      <c r="A35" s="18"/>
      <c r="B35" s="19"/>
    </row>
    <row r="36" spans="1:3" s="17" customFormat="1" x14ac:dyDescent="0.25">
      <c r="A36" s="18"/>
      <c r="B36" s="19"/>
    </row>
    <row r="37" spans="1:3" x14ac:dyDescent="0.25">
      <c r="C37" s="9"/>
    </row>
    <row r="38" spans="1:3" x14ac:dyDescent="0.25">
      <c r="C38" s="17"/>
    </row>
    <row r="39" spans="1:3" x14ac:dyDescent="0.25">
      <c r="C39" s="9"/>
    </row>
    <row r="40" spans="1:3" x14ac:dyDescent="0.25">
      <c r="C40" s="17"/>
    </row>
    <row r="41" spans="1:3" x14ac:dyDescent="0.25">
      <c r="A41" s="94"/>
      <c r="B41" s="95"/>
      <c r="C41" s="118"/>
    </row>
    <row r="42" spans="1:3" x14ac:dyDescent="0.25">
      <c r="A42" s="96"/>
      <c r="B42" s="138"/>
      <c r="C42" s="119"/>
    </row>
    <row r="43" spans="1:3" x14ac:dyDescent="0.25">
      <c r="A43" s="96"/>
      <c r="B43" s="138"/>
      <c r="C43" s="119"/>
    </row>
    <row r="44" spans="1:3" x14ac:dyDescent="0.25">
      <c r="A44" s="96"/>
      <c r="B44" s="138"/>
      <c r="C44" s="119"/>
    </row>
    <row r="45" spans="1:3" x14ac:dyDescent="0.25">
      <c r="A45" s="99"/>
      <c r="B45" s="100"/>
      <c r="C45" s="121"/>
    </row>
    <row r="46" spans="1:3" x14ac:dyDescent="0.25">
      <c r="C46" s="9"/>
    </row>
    <row r="47" spans="1:3" x14ac:dyDescent="0.25">
      <c r="C47" s="17"/>
    </row>
    <row r="48" spans="1:3" x14ac:dyDescent="0.25">
      <c r="C48" s="17"/>
    </row>
    <row r="49" spans="3:3" x14ac:dyDescent="0.25">
      <c r="C49" s="17"/>
    </row>
    <row r="50" spans="3:3" x14ac:dyDescent="0.25">
      <c r="C50" s="17"/>
    </row>
    <row r="51" spans="3:3" x14ac:dyDescent="0.25">
      <c r="C51" s="9"/>
    </row>
    <row r="52" spans="3:3" x14ac:dyDescent="0.25">
      <c r="C52" s="17"/>
    </row>
    <row r="53" spans="3:3" x14ac:dyDescent="0.25">
      <c r="C53" s="17"/>
    </row>
    <row r="54" spans="3:3" x14ac:dyDescent="0.25">
      <c r="C54" s="9"/>
    </row>
    <row r="55" spans="3:3" x14ac:dyDescent="0.25">
      <c r="C55" s="17"/>
    </row>
    <row r="56" spans="3:3" x14ac:dyDescent="0.25">
      <c r="C56" s="17"/>
    </row>
    <row r="57" spans="3:3" x14ac:dyDescent="0.25">
      <c r="C57" s="17"/>
    </row>
    <row r="58" spans="3:3" x14ac:dyDescent="0.25">
      <c r="C58" s="17"/>
    </row>
    <row r="59" spans="3:3" x14ac:dyDescent="0.25">
      <c r="C59" s="17"/>
    </row>
    <row r="60" spans="3:3" x14ac:dyDescent="0.25">
      <c r="C60" s="9"/>
    </row>
    <row r="61" spans="3:3" x14ac:dyDescent="0.25">
      <c r="C61" s="17"/>
    </row>
    <row r="62" spans="3:3" x14ac:dyDescent="0.25">
      <c r="C62" s="17"/>
    </row>
    <row r="63" spans="3:3" x14ac:dyDescent="0.25">
      <c r="C63" s="17"/>
    </row>
    <row r="64" spans="3:3" x14ac:dyDescent="0.25">
      <c r="C64" s="17"/>
    </row>
    <row r="65" spans="1:3" x14ac:dyDescent="0.25">
      <c r="C65" s="17"/>
    </row>
    <row r="66" spans="1:3" x14ac:dyDescent="0.25">
      <c r="C66" s="9"/>
    </row>
    <row r="67" spans="1:3" x14ac:dyDescent="0.25">
      <c r="C67" s="17"/>
    </row>
    <row r="68" spans="1:3" x14ac:dyDescent="0.25">
      <c r="C68" s="17"/>
    </row>
    <row r="69" spans="1:3" x14ac:dyDescent="0.25">
      <c r="C69" s="9"/>
    </row>
    <row r="70" spans="1:3" x14ac:dyDescent="0.25">
      <c r="C70" s="17"/>
    </row>
    <row r="71" spans="1:3" x14ac:dyDescent="0.25">
      <c r="C71" s="17"/>
    </row>
    <row r="72" spans="1:3" x14ac:dyDescent="0.25">
      <c r="C72" s="17"/>
    </row>
    <row r="73" spans="1:3" x14ac:dyDescent="0.25">
      <c r="C73" s="17"/>
    </row>
    <row r="74" spans="1:3" x14ac:dyDescent="0.25">
      <c r="C74" s="17"/>
    </row>
    <row r="75" spans="1:3" s="23" customFormat="1" x14ac:dyDescent="0.25">
      <c r="A75" s="13"/>
      <c r="C75" s="59"/>
    </row>
    <row r="76" spans="1:3" x14ac:dyDescent="0.25">
      <c r="C76" s="17"/>
    </row>
    <row r="77" spans="1:3" x14ac:dyDescent="0.25">
      <c r="C77" s="17"/>
    </row>
    <row r="78" spans="1:3" x14ac:dyDescent="0.25">
      <c r="C78" s="17"/>
    </row>
    <row r="79" spans="1:3" x14ac:dyDescent="0.25">
      <c r="C79" s="17"/>
    </row>
    <row r="80" spans="1:3" x14ac:dyDescent="0.25">
      <c r="C80" s="17"/>
    </row>
    <row r="81" spans="1:3" x14ac:dyDescent="0.25">
      <c r="C81" s="17"/>
    </row>
    <row r="82" spans="1:3" x14ac:dyDescent="0.25">
      <c r="C82" s="17"/>
    </row>
    <row r="83" spans="1:3" x14ac:dyDescent="0.25">
      <c r="A83" s="18"/>
      <c r="B83" s="19"/>
      <c r="C83" s="9"/>
    </row>
    <row r="84" spans="1:3" s="17" customFormat="1" x14ac:dyDescent="0.25">
      <c r="A84" s="18"/>
      <c r="B84" s="19"/>
      <c r="C84" s="60"/>
    </row>
    <row r="85" spans="1:3" x14ac:dyDescent="0.25">
      <c r="A85" s="18"/>
      <c r="B85" s="19"/>
      <c r="C85" s="17"/>
    </row>
    <row r="86" spans="1:3" x14ac:dyDescent="0.25">
      <c r="A86" s="18"/>
      <c r="B86" s="19"/>
      <c r="C86" s="17"/>
    </row>
    <row r="87" spans="1:3" x14ac:dyDescent="0.25">
      <c r="A87" s="18"/>
      <c r="B87" s="19"/>
      <c r="C87" s="17"/>
    </row>
    <row r="88" spans="1:3" x14ac:dyDescent="0.25">
      <c r="A88" s="18"/>
      <c r="B88" s="19"/>
      <c r="C88" s="9"/>
    </row>
    <row r="89" spans="1:3" x14ac:dyDescent="0.25">
      <c r="A89" s="18"/>
      <c r="B89" s="19"/>
      <c r="C89" s="60"/>
    </row>
    <row r="90" spans="1:3" x14ac:dyDescent="0.25">
      <c r="A90" s="18"/>
      <c r="B90" s="19"/>
      <c r="C90" s="17"/>
    </row>
    <row r="91" spans="1:3" x14ac:dyDescent="0.25">
      <c r="A91" s="18"/>
      <c r="B91" s="19"/>
      <c r="C91" s="17"/>
    </row>
    <row r="92" spans="1:3" x14ac:dyDescent="0.25">
      <c r="A92" s="18"/>
      <c r="B92" s="19"/>
      <c r="C92" s="17"/>
    </row>
    <row r="93" spans="1:3" x14ac:dyDescent="0.25">
      <c r="A93" s="18"/>
      <c r="B93" s="19"/>
      <c r="C93" s="17"/>
    </row>
    <row r="94" spans="1:3" x14ac:dyDescent="0.25">
      <c r="A94" s="18"/>
      <c r="B94" s="19"/>
      <c r="C94" s="17"/>
    </row>
    <row r="95" spans="1:3" x14ac:dyDescent="0.25">
      <c r="A95" s="18"/>
      <c r="B95" s="19"/>
      <c r="C95" s="17"/>
    </row>
    <row r="96" spans="1:3" x14ac:dyDescent="0.25">
      <c r="A96" s="18"/>
      <c r="B96" s="19"/>
      <c r="C96" s="17"/>
    </row>
    <row r="97" spans="1:3" x14ac:dyDescent="0.25">
      <c r="A97" s="18"/>
      <c r="B97" s="19"/>
      <c r="C97" s="17"/>
    </row>
    <row r="98" spans="1:3" x14ac:dyDescent="0.25">
      <c r="A98" s="18"/>
      <c r="B98" s="19"/>
      <c r="C98" s="17"/>
    </row>
    <row r="99" spans="1:3" x14ac:dyDescent="0.25">
      <c r="A99" s="18"/>
      <c r="B99" s="19"/>
      <c r="C99" s="17"/>
    </row>
    <row r="100" spans="1:3" x14ac:dyDescent="0.25">
      <c r="A100" s="18"/>
      <c r="B100" s="19"/>
      <c r="C100" s="17"/>
    </row>
    <row r="101" spans="1:3" x14ac:dyDescent="0.25">
      <c r="A101" s="18"/>
      <c r="B101" s="19"/>
      <c r="C101" s="17"/>
    </row>
    <row r="102" spans="1:3" x14ac:dyDescent="0.25">
      <c r="A102" s="18"/>
      <c r="B102" s="19"/>
      <c r="C102" s="17"/>
    </row>
    <row r="103" spans="1:3" x14ac:dyDescent="0.25">
      <c r="A103" s="18"/>
      <c r="B103" s="19"/>
      <c r="C103" s="17"/>
    </row>
    <row r="104" spans="1:3" x14ac:dyDescent="0.25">
      <c r="A104" s="18"/>
      <c r="B104" s="19"/>
      <c r="C104" s="17"/>
    </row>
    <row r="105" spans="1:3" x14ac:dyDescent="0.25">
      <c r="A105" s="18"/>
      <c r="B105" s="19"/>
      <c r="C105" s="17"/>
    </row>
    <row r="106" spans="1:3" x14ac:dyDescent="0.25">
      <c r="A106" s="18"/>
      <c r="B106" s="19"/>
      <c r="C106" s="17"/>
    </row>
    <row r="107" spans="1:3" x14ac:dyDescent="0.25">
      <c r="A107" s="18"/>
      <c r="B107" s="19"/>
      <c r="C107" s="17"/>
    </row>
    <row r="108" spans="1:3" x14ac:dyDescent="0.25">
      <c r="A108" s="18"/>
      <c r="B108" s="19"/>
      <c r="C108" s="17"/>
    </row>
    <row r="109" spans="1:3" x14ac:dyDescent="0.25">
      <c r="A109" s="18"/>
      <c r="B109" s="19"/>
      <c r="C109" s="17"/>
    </row>
    <row r="110" spans="1:3" x14ac:dyDescent="0.25">
      <c r="A110" s="18"/>
      <c r="B110" s="19"/>
      <c r="C110" s="17"/>
    </row>
    <row r="111" spans="1:3" x14ac:dyDescent="0.25">
      <c r="A111" s="18"/>
      <c r="B111" s="19"/>
      <c r="C111" s="17"/>
    </row>
    <row r="112" spans="1:3" x14ac:dyDescent="0.25">
      <c r="A112" s="18"/>
      <c r="B112" s="19"/>
      <c r="C112" s="17"/>
    </row>
    <row r="113" spans="1:3" x14ac:dyDescent="0.25">
      <c r="A113" s="18"/>
      <c r="B113" s="19"/>
      <c r="C113" s="17"/>
    </row>
    <row r="114" spans="1:3" x14ac:dyDescent="0.25">
      <c r="A114" s="18"/>
      <c r="B114" s="19"/>
      <c r="C114" s="17"/>
    </row>
    <row r="115" spans="1:3" x14ac:dyDescent="0.25">
      <c r="A115" s="18"/>
      <c r="B115" s="19"/>
      <c r="C115" s="17"/>
    </row>
    <row r="116" spans="1:3" x14ac:dyDescent="0.25">
      <c r="A116" s="18"/>
      <c r="B116" s="19"/>
      <c r="C116" s="17"/>
    </row>
    <row r="117" spans="1:3" x14ac:dyDescent="0.25">
      <c r="A117" s="18"/>
      <c r="B117" s="19"/>
      <c r="C117" s="17"/>
    </row>
    <row r="118" spans="1:3" x14ac:dyDescent="0.25">
      <c r="A118" s="18"/>
      <c r="B118" s="19"/>
      <c r="C118" s="17"/>
    </row>
    <row r="119" spans="1:3" x14ac:dyDescent="0.25">
      <c r="A119" s="18"/>
      <c r="B119" s="19"/>
      <c r="C119" s="17"/>
    </row>
    <row r="120" spans="1:3" x14ac:dyDescent="0.25">
      <c r="A120" s="18"/>
      <c r="B120" s="19"/>
      <c r="C120" s="17"/>
    </row>
    <row r="121" spans="1:3" x14ac:dyDescent="0.25">
      <c r="A121" s="18"/>
      <c r="B121" s="19"/>
      <c r="C121" s="17"/>
    </row>
    <row r="122" spans="1:3" x14ac:dyDescent="0.25">
      <c r="A122" s="18"/>
      <c r="B122" s="19"/>
      <c r="C122" s="17"/>
    </row>
    <row r="123" spans="1:3" x14ac:dyDescent="0.25">
      <c r="A123" s="18"/>
      <c r="B123" s="19"/>
      <c r="C123" s="17"/>
    </row>
    <row r="124" spans="1:3" x14ac:dyDescent="0.25">
      <c r="A124" s="18"/>
      <c r="B124" s="19"/>
      <c r="C124" s="17"/>
    </row>
    <row r="125" spans="1:3" x14ac:dyDescent="0.25">
      <c r="A125" s="18"/>
      <c r="B125" s="19"/>
      <c r="C125" s="17"/>
    </row>
    <row r="126" spans="1:3" x14ac:dyDescent="0.25">
      <c r="A126" s="18"/>
      <c r="B126" s="19"/>
      <c r="C126" s="17"/>
    </row>
    <row r="127" spans="1:3" x14ac:dyDescent="0.25">
      <c r="A127" s="18"/>
      <c r="B127" s="19"/>
      <c r="C127" s="17"/>
    </row>
    <row r="128" spans="1:3" x14ac:dyDescent="0.25">
      <c r="A128" s="18"/>
      <c r="B128" s="19"/>
      <c r="C128" s="17"/>
    </row>
    <row r="129" spans="1:3" x14ac:dyDescent="0.25">
      <c r="A129" s="18"/>
      <c r="B129" s="19"/>
      <c r="C129" s="17"/>
    </row>
    <row r="130" spans="1:3" x14ac:dyDescent="0.25">
      <c r="A130" s="18"/>
      <c r="B130" s="19"/>
      <c r="C130" s="17"/>
    </row>
    <row r="131" spans="1:3" x14ac:dyDescent="0.25">
      <c r="A131" s="18"/>
      <c r="B131" s="19"/>
      <c r="C131" s="17"/>
    </row>
    <row r="132" spans="1:3" x14ac:dyDescent="0.25">
      <c r="A132" s="18"/>
      <c r="B132" s="19"/>
      <c r="C132" s="17"/>
    </row>
    <row r="133" spans="1:3" x14ac:dyDescent="0.25">
      <c r="A133" s="18"/>
      <c r="B133" s="19"/>
      <c r="C133" s="17"/>
    </row>
    <row r="134" spans="1:3" x14ac:dyDescent="0.25">
      <c r="A134" s="18"/>
      <c r="B134" s="19"/>
      <c r="C134" s="17"/>
    </row>
    <row r="135" spans="1:3" x14ac:dyDescent="0.25">
      <c r="A135" s="18"/>
      <c r="B135" s="19"/>
      <c r="C135" s="17"/>
    </row>
    <row r="136" spans="1:3" x14ac:dyDescent="0.25">
      <c r="A136" s="18"/>
      <c r="B136" s="19"/>
      <c r="C136" s="17"/>
    </row>
    <row r="137" spans="1:3" x14ac:dyDescent="0.25">
      <c r="A137" s="18"/>
      <c r="B137" s="19"/>
      <c r="C137" s="17"/>
    </row>
    <row r="138" spans="1:3" x14ac:dyDescent="0.25">
      <c r="A138" s="18"/>
      <c r="B138" s="19"/>
      <c r="C138" s="17"/>
    </row>
    <row r="139" spans="1:3" x14ac:dyDescent="0.25">
      <c r="A139" s="18"/>
      <c r="B139" s="19"/>
      <c r="C139" s="17"/>
    </row>
    <row r="140" spans="1:3" x14ac:dyDescent="0.25">
      <c r="A140" s="18"/>
      <c r="B140" s="19"/>
      <c r="C140" s="17"/>
    </row>
    <row r="141" spans="1:3" x14ac:dyDescent="0.25">
      <c r="A141" s="18"/>
      <c r="B141" s="19"/>
      <c r="C141" s="17"/>
    </row>
    <row r="142" spans="1:3" x14ac:dyDescent="0.25">
      <c r="A142" s="18"/>
      <c r="B142" s="19"/>
      <c r="C142" s="17"/>
    </row>
    <row r="143" spans="1:3" x14ac:dyDescent="0.25">
      <c r="A143" s="18"/>
      <c r="B143" s="19"/>
      <c r="C143" s="17"/>
    </row>
    <row r="144" spans="1:3" x14ac:dyDescent="0.2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2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0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2020-2021</v>
      </c>
    </row>
    <row r="2" spans="1:10" x14ac:dyDescent="0.25">
      <c r="A2" s="5"/>
    </row>
    <row r="3" spans="1:10" x14ac:dyDescent="0.25">
      <c r="A3" s="6" t="s">
        <v>64</v>
      </c>
    </row>
    <row r="5" spans="1:10" x14ac:dyDescent="0.25">
      <c r="A5" s="4" t="s">
        <v>1</v>
      </c>
      <c r="B5" s="2">
        <f>'Total Orgs'!B214</f>
        <v>1000</v>
      </c>
    </row>
    <row r="6" spans="1:10" x14ac:dyDescent="0.25">
      <c r="A6" s="4" t="s">
        <v>2</v>
      </c>
    </row>
    <row r="7" spans="1:10" x14ac:dyDescent="0.25">
      <c r="A7" s="4" t="s">
        <v>3</v>
      </c>
      <c r="B7" s="2">
        <f>SUM(B11:B103)</f>
        <v>500</v>
      </c>
    </row>
    <row r="8" spans="1:10" x14ac:dyDescent="0.25">
      <c r="A8" s="4" t="s">
        <v>4</v>
      </c>
      <c r="B8" s="2">
        <f>SUM(B5+B6-B7)</f>
        <v>500</v>
      </c>
    </row>
    <row r="10" spans="1:10" s="1" customFormat="1" x14ac:dyDescent="0.25">
      <c r="A10" s="7" t="s">
        <v>5</v>
      </c>
      <c r="B10" s="3" t="s">
        <v>6</v>
      </c>
      <c r="C10" s="1" t="s">
        <v>7</v>
      </c>
    </row>
    <row r="11" spans="1:10" x14ac:dyDescent="0.25">
      <c r="B11" s="2">
        <v>500</v>
      </c>
      <c r="C11" s="9" t="s">
        <v>660</v>
      </c>
      <c r="D11">
        <v>500</v>
      </c>
    </row>
    <row r="12" spans="1:10" x14ac:dyDescent="0.25">
      <c r="C12" s="168" t="s">
        <v>661</v>
      </c>
    </row>
    <row r="13" spans="1:10" x14ac:dyDescent="0.25">
      <c r="C13" s="9"/>
    </row>
    <row r="14" spans="1:10" ht="15.75" customHeight="1" x14ac:dyDescent="0.25">
      <c r="C14" s="17"/>
      <c r="D14" s="23"/>
      <c r="E14" s="23"/>
      <c r="F14" s="23"/>
      <c r="G14" s="23"/>
      <c r="H14" s="23"/>
      <c r="I14" s="23"/>
      <c r="J14" s="23"/>
    </row>
    <row r="15" spans="1:10" x14ac:dyDescent="0.25">
      <c r="C15" s="9"/>
      <c r="D15" s="23"/>
      <c r="E15" s="23"/>
      <c r="F15" s="23"/>
      <c r="G15" s="23"/>
      <c r="H15" s="23"/>
      <c r="I15" s="23"/>
      <c r="J15" s="23"/>
    </row>
    <row r="16" spans="1:10" x14ac:dyDescent="0.25">
      <c r="C16" s="168"/>
      <c r="D16" s="23"/>
      <c r="E16" s="23"/>
      <c r="F16" s="23"/>
      <c r="G16" s="23"/>
      <c r="H16" s="23"/>
      <c r="I16" s="23"/>
      <c r="J16" s="23"/>
    </row>
    <row r="17" spans="1:10" x14ac:dyDescent="0.25">
      <c r="C17" s="9"/>
      <c r="D17" s="23"/>
      <c r="E17" s="23"/>
      <c r="F17" s="23"/>
      <c r="G17" s="23"/>
      <c r="H17" s="23"/>
      <c r="I17" s="23"/>
      <c r="J17" s="23"/>
    </row>
    <row r="18" spans="1:10" x14ac:dyDescent="0.25">
      <c r="C18" s="168"/>
      <c r="D18" s="192"/>
      <c r="E18" s="23"/>
      <c r="F18" s="23"/>
      <c r="G18" s="23"/>
      <c r="H18" s="23"/>
      <c r="I18" s="23"/>
      <c r="J18" s="23"/>
    </row>
    <row r="19" spans="1:10" x14ac:dyDescent="0.25">
      <c r="C19" s="9"/>
      <c r="D19" s="193"/>
    </row>
    <row r="20" spans="1:10" x14ac:dyDescent="0.25">
      <c r="C20" s="168"/>
      <c r="D20" s="194"/>
    </row>
    <row r="21" spans="1:10" s="153" customFormat="1" x14ac:dyDescent="0.25">
      <c r="A21" s="155"/>
      <c r="B21" s="138"/>
      <c r="C21" s="9"/>
      <c r="D21" s="193"/>
    </row>
    <row r="22" spans="1:10" s="153" customFormat="1" x14ac:dyDescent="0.25">
      <c r="A22" s="155"/>
      <c r="B22" s="138"/>
      <c r="C22" s="168"/>
      <c r="D22" s="193"/>
    </row>
    <row r="23" spans="1:10" s="153" customFormat="1" x14ac:dyDescent="0.25">
      <c r="A23" s="155"/>
      <c r="B23" s="138"/>
      <c r="C23" s="168"/>
    </row>
    <row r="24" spans="1:10" x14ac:dyDescent="0.25">
      <c r="C24" s="9"/>
    </row>
    <row r="25" spans="1:10" x14ac:dyDescent="0.25">
      <c r="C25" s="168"/>
    </row>
    <row r="26" spans="1:10" x14ac:dyDescent="0.25">
      <c r="C26" s="9"/>
    </row>
    <row r="27" spans="1:10" x14ac:dyDescent="0.25">
      <c r="C27" s="168"/>
    </row>
    <row r="28" spans="1:10" x14ac:dyDescent="0.25">
      <c r="C28" s="9"/>
    </row>
    <row r="29" spans="1:10" x14ac:dyDescent="0.25">
      <c r="C29" s="17"/>
    </row>
    <row r="30" spans="1:10" x14ac:dyDescent="0.25">
      <c r="C30" s="9"/>
    </row>
    <row r="31" spans="1:10" x14ac:dyDescent="0.25">
      <c r="C31" s="17"/>
    </row>
    <row r="32" spans="1:10" x14ac:dyDescent="0.25">
      <c r="C32" s="9"/>
    </row>
    <row r="33" spans="1:3" x14ac:dyDescent="0.25">
      <c r="C33" s="17"/>
    </row>
    <row r="34" spans="1:3" x14ac:dyDescent="0.25">
      <c r="C34" s="9"/>
    </row>
    <row r="35" spans="1:3" x14ac:dyDescent="0.25">
      <c r="C35" s="17"/>
    </row>
    <row r="36" spans="1:3" x14ac:dyDescent="0.25">
      <c r="C36" s="9"/>
    </row>
    <row r="37" spans="1:3" x14ac:dyDescent="0.25">
      <c r="C37" s="17"/>
    </row>
    <row r="38" spans="1:3" x14ac:dyDescent="0.25">
      <c r="C38" s="9"/>
    </row>
    <row r="39" spans="1:3" x14ac:dyDescent="0.25">
      <c r="C39" s="17"/>
    </row>
    <row r="40" spans="1:3" x14ac:dyDescent="0.25">
      <c r="C40" s="9"/>
    </row>
    <row r="41" spans="1:3" x14ac:dyDescent="0.25">
      <c r="C41" s="17"/>
    </row>
    <row r="42" spans="1:3" x14ac:dyDescent="0.25">
      <c r="C42" s="9"/>
    </row>
    <row r="43" spans="1:3" x14ac:dyDescent="0.25">
      <c r="C43" s="17"/>
    </row>
    <row r="44" spans="1:3" x14ac:dyDescent="0.25">
      <c r="A44" s="46"/>
      <c r="C44" s="9"/>
    </row>
    <row r="45" spans="1:3" x14ac:dyDescent="0.25">
      <c r="C45" s="17"/>
    </row>
    <row r="46" spans="1:3" x14ac:dyDescent="0.25">
      <c r="A46" s="46"/>
      <c r="C46" s="9"/>
    </row>
    <row r="47" spans="1:3" x14ac:dyDescent="0.25">
      <c r="C47" s="17"/>
    </row>
    <row r="48" spans="1:3" x14ac:dyDescent="0.25">
      <c r="C48" s="9"/>
    </row>
    <row r="49" spans="1:3" x14ac:dyDescent="0.25">
      <c r="C49" s="17"/>
    </row>
    <row r="50" spans="1:3" x14ac:dyDescent="0.25">
      <c r="C50" s="9"/>
    </row>
    <row r="51" spans="1:3" x14ac:dyDescent="0.25">
      <c r="C51" s="17"/>
    </row>
    <row r="52" spans="1:3" x14ac:dyDescent="0.25">
      <c r="C52" s="9"/>
    </row>
    <row r="53" spans="1:3" x14ac:dyDescent="0.25">
      <c r="C53" s="17"/>
    </row>
    <row r="54" spans="1:3" x14ac:dyDescent="0.25">
      <c r="C54" s="9"/>
    </row>
    <row r="55" spans="1:3" x14ac:dyDescent="0.25">
      <c r="C55" s="17"/>
    </row>
    <row r="56" spans="1:3" x14ac:dyDescent="0.25">
      <c r="C56" s="9"/>
    </row>
    <row r="57" spans="1:3" x14ac:dyDescent="0.25">
      <c r="C57" s="17"/>
    </row>
    <row r="58" spans="1:3" x14ac:dyDescent="0.25">
      <c r="A58" s="13"/>
      <c r="B58" s="14"/>
      <c r="C58" s="132"/>
    </row>
    <row r="59" spans="1:3" x14ac:dyDescent="0.25">
      <c r="C59" s="17"/>
    </row>
    <row r="60" spans="1:3" x14ac:dyDescent="0.25">
      <c r="C60" s="9"/>
    </row>
    <row r="61" spans="1:3" x14ac:dyDescent="0.25">
      <c r="C61" s="17"/>
    </row>
    <row r="62" spans="1:3" x14ac:dyDescent="0.25">
      <c r="C62" s="9"/>
    </row>
    <row r="63" spans="1:3" x14ac:dyDescent="0.25">
      <c r="C63" s="17"/>
    </row>
    <row r="64" spans="1:3" x14ac:dyDescent="0.25">
      <c r="C64" s="9"/>
    </row>
    <row r="65" spans="3:3" x14ac:dyDescent="0.25">
      <c r="C65" s="17"/>
    </row>
    <row r="66" spans="3:3" x14ac:dyDescent="0.25">
      <c r="C66" s="9"/>
    </row>
    <row r="67" spans="3:3" x14ac:dyDescent="0.25">
      <c r="C67" s="17"/>
    </row>
    <row r="68" spans="3:3" x14ac:dyDescent="0.25">
      <c r="C68" s="9"/>
    </row>
    <row r="69" spans="3:3" x14ac:dyDescent="0.25">
      <c r="C69" s="17"/>
    </row>
    <row r="70" spans="3:3" x14ac:dyDescent="0.25">
      <c r="C70" s="17"/>
    </row>
    <row r="71" spans="3:3" x14ac:dyDescent="0.25">
      <c r="C71" s="17"/>
    </row>
    <row r="72" spans="3:3" x14ac:dyDescent="0.25">
      <c r="C72" s="17"/>
    </row>
    <row r="73" spans="3:3" x14ac:dyDescent="0.25">
      <c r="C73" s="17"/>
    </row>
    <row r="74" spans="3:3" x14ac:dyDescent="0.25">
      <c r="C74" s="17"/>
    </row>
    <row r="75" spans="3:3" x14ac:dyDescent="0.25">
      <c r="C75" s="17"/>
    </row>
    <row r="76" spans="3:3" x14ac:dyDescent="0.25">
      <c r="C76" s="17"/>
    </row>
    <row r="77" spans="3:3" x14ac:dyDescent="0.25">
      <c r="C77" s="17"/>
    </row>
    <row r="78" spans="3:3" x14ac:dyDescent="0.25">
      <c r="C78" s="17"/>
    </row>
    <row r="79" spans="3:3" x14ac:dyDescent="0.25">
      <c r="C79" s="17"/>
    </row>
    <row r="80" spans="3:3" x14ac:dyDescent="0.25">
      <c r="C80" s="17"/>
    </row>
    <row r="81" spans="3:3" x14ac:dyDescent="0.25">
      <c r="C81" s="17"/>
    </row>
    <row r="82" spans="3:3" x14ac:dyDescent="0.25">
      <c r="C82" s="17"/>
    </row>
    <row r="83" spans="3:3" x14ac:dyDescent="0.25">
      <c r="C83" s="17"/>
    </row>
    <row r="84" spans="3:3" x14ac:dyDescent="0.25">
      <c r="C84" s="17"/>
    </row>
    <row r="85" spans="3:3" x14ac:dyDescent="0.25">
      <c r="C85" s="17"/>
    </row>
    <row r="86" spans="3:3" x14ac:dyDescent="0.25">
      <c r="C86" s="17"/>
    </row>
    <row r="87" spans="3:3" x14ac:dyDescent="0.25">
      <c r="C87" s="17"/>
    </row>
    <row r="88" spans="3:3" x14ac:dyDescent="0.25">
      <c r="C88" s="17"/>
    </row>
    <row r="89" spans="3:3" x14ac:dyDescent="0.25">
      <c r="C89" s="17"/>
    </row>
    <row r="90" spans="3:3" x14ac:dyDescent="0.25">
      <c r="C90" s="17"/>
    </row>
    <row r="91" spans="3:3" x14ac:dyDescent="0.25">
      <c r="C91" s="17"/>
    </row>
    <row r="92" spans="3:3" x14ac:dyDescent="0.25">
      <c r="C92" s="17"/>
    </row>
    <row r="93" spans="3:3" x14ac:dyDescent="0.25">
      <c r="C93" s="17"/>
    </row>
    <row r="101" spans="3:3" x14ac:dyDescent="0.25">
      <c r="C101" s="17"/>
    </row>
  </sheetData>
  <hyperlinks>
    <hyperlink ref="A1" location="'Total Orgs'!A1" display="Total Organizations" xr:uid="{00000000-0004-0000-D500-000000000000}"/>
  </hyperlinks>
  <pageMargins left="0.75" right="0.75" top="1" bottom="1" header="0.5" footer="0.5"/>
  <pageSetup orientation="portrait" horizontalDpi="4294967292" verticalDpi="4294967292" r:id="rId1"/>
</worksheet>
</file>

<file path=xl/worksheets/sheet2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2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25">
      <c r="A1" s="5" t="s">
        <v>0</v>
      </c>
      <c r="B1" s="20"/>
      <c r="C1" s="1" t="str">
        <f>'Total Orgs'!A1</f>
        <v>Budget 2020-2021</v>
      </c>
    </row>
    <row r="2" spans="1:3" x14ac:dyDescent="0.25">
      <c r="A2" s="5"/>
      <c r="B2" s="20"/>
    </row>
    <row r="3" spans="1:3" x14ac:dyDescent="0.25">
      <c r="A3" s="8" t="s">
        <v>96</v>
      </c>
      <c r="B3" s="20"/>
    </row>
    <row r="4" spans="1:3" x14ac:dyDescent="0.25">
      <c r="A4" s="49"/>
      <c r="B4" s="20"/>
    </row>
    <row r="5" spans="1:3" x14ac:dyDescent="0.25">
      <c r="A5" s="49" t="s">
        <v>1</v>
      </c>
      <c r="B5" s="20">
        <f>'Total Orgs'!B23</f>
        <v>1300</v>
      </c>
    </row>
    <row r="6" spans="1:3" x14ac:dyDescent="0.25">
      <c r="A6" s="49" t="s">
        <v>2</v>
      </c>
      <c r="B6" s="20"/>
    </row>
    <row r="7" spans="1:3" s="52" customFormat="1" x14ac:dyDescent="0.25">
      <c r="A7" s="51" t="s">
        <v>163</v>
      </c>
      <c r="B7" s="124"/>
      <c r="C7" s="15"/>
    </row>
    <row r="8" spans="1:3" x14ac:dyDescent="0.25">
      <c r="A8" s="49" t="s">
        <v>3</v>
      </c>
      <c r="B8" s="20">
        <f>SUM(B12:B101)</f>
        <v>1287.75</v>
      </c>
    </row>
    <row r="9" spans="1:3" x14ac:dyDescent="0.25">
      <c r="A9" s="49" t="s">
        <v>4</v>
      </c>
      <c r="B9" s="20">
        <f>SUM(B5+B6-B7-B8)</f>
        <v>12.25</v>
      </c>
    </row>
    <row r="10" spans="1:3" x14ac:dyDescent="0.25">
      <c r="A10" s="49"/>
      <c r="B10" s="20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9">
        <v>44272</v>
      </c>
      <c r="B12" s="21">
        <v>1287.75</v>
      </c>
      <c r="C12" t="s">
        <v>487</v>
      </c>
    </row>
    <row r="13" spans="1:3" x14ac:dyDescent="0.25">
      <c r="C13" t="s">
        <v>690</v>
      </c>
    </row>
    <row r="14" spans="1:3" x14ac:dyDescent="0.25">
      <c r="A14" s="50"/>
      <c r="C14"/>
    </row>
    <row r="15" spans="1:3" x14ac:dyDescent="0.25">
      <c r="A15" s="49"/>
      <c r="C15"/>
    </row>
    <row r="16" spans="1:3" x14ac:dyDescent="0.25">
      <c r="A16" s="50"/>
      <c r="C16"/>
    </row>
    <row r="17" spans="1:3" x14ac:dyDescent="0.25">
      <c r="A17" s="49"/>
      <c r="C17"/>
    </row>
    <row r="18" spans="1:3" x14ac:dyDescent="0.25">
      <c r="C18" s="10"/>
    </row>
    <row r="19" spans="1:3" x14ac:dyDescent="0.25">
      <c r="A19" s="50"/>
      <c r="C19"/>
    </row>
    <row r="20" spans="1:3" s="52" customFormat="1" x14ac:dyDescent="0.25">
      <c r="A20" s="51"/>
      <c r="C20" s="15"/>
    </row>
    <row r="21" spans="1:3" x14ac:dyDescent="0.25">
      <c r="C21"/>
    </row>
    <row r="22" spans="1:3" x14ac:dyDescent="0.25">
      <c r="C22"/>
    </row>
    <row r="23" spans="1:3" x14ac:dyDescent="0.2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312</v>
      </c>
    </row>
    <row r="5" spans="1:3" x14ac:dyDescent="0.25">
      <c r="A5" s="4" t="s">
        <v>1</v>
      </c>
      <c r="B5" s="2">
        <f>'Total Orgs'!B24</f>
        <v>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600-000000000000}"/>
  </hyperlinks>
  <pageMargins left="0.75" right="0.75" top="1" bottom="1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205</v>
      </c>
    </row>
    <row r="5" spans="1:3" x14ac:dyDescent="0.25">
      <c r="A5" s="4" t="s">
        <v>1</v>
      </c>
      <c r="B5" s="2">
        <f>'Total Orgs'!B25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1700-000000000000}"/>
  </hyperlinks>
  <pageMargins left="0.75" right="0.75" top="1" bottom="1" header="0.5" footer="0.5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C00000"/>
  </sheetPr>
  <dimension ref="A1:C11"/>
  <sheetViews>
    <sheetView workbookViewId="0"/>
  </sheetViews>
  <sheetFormatPr defaultRowHeight="15.75" x14ac:dyDescent="0.25"/>
  <cols>
    <col min="1" max="1" width="27.625" customWidth="1"/>
    <col min="3" max="3" width="51.375" style="10" customWidth="1"/>
  </cols>
  <sheetData>
    <row r="1" spans="1:3" x14ac:dyDescent="0.25">
      <c r="A1" s="5" t="s">
        <v>0</v>
      </c>
      <c r="B1" s="2"/>
      <c r="C1" s="12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313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Orgs'!B26</f>
        <v>400</v>
      </c>
    </row>
    <row r="6" spans="1:3" x14ac:dyDescent="0.25">
      <c r="A6" s="4" t="s">
        <v>2</v>
      </c>
      <c r="B6" s="2"/>
    </row>
    <row r="7" spans="1:3" ht="20.25" customHeight="1" x14ac:dyDescent="0.25">
      <c r="A7" s="4" t="s">
        <v>163</v>
      </c>
      <c r="B7" s="2">
        <v>400</v>
      </c>
      <c r="C7" s="10" t="s">
        <v>522</v>
      </c>
    </row>
    <row r="8" spans="1:3" ht="31.5" x14ac:dyDescent="0.25">
      <c r="A8" s="4" t="s">
        <v>3</v>
      </c>
      <c r="B8" s="2">
        <f>SUM(B12:B101)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2" t="s">
        <v>7</v>
      </c>
    </row>
  </sheetData>
  <hyperlinks>
    <hyperlink ref="A1" location="'Total Orgs'!A1" display="Total Organizations" xr:uid="{00000000-0004-0000-1800-000000000000}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221</v>
      </c>
    </row>
    <row r="5" spans="1:3" x14ac:dyDescent="0.25">
      <c r="A5" s="4" t="s">
        <v>1</v>
      </c>
      <c r="B5" s="2">
        <f>'Total Orgs'!B27</f>
        <v>1400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609.97</v>
      </c>
    </row>
    <row r="9" spans="1:3" x14ac:dyDescent="0.25">
      <c r="A9" s="4" t="s">
        <v>4</v>
      </c>
      <c r="B9" s="2">
        <f>SUM(B5+B6-B7-B8)</f>
        <v>790.03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44323</v>
      </c>
      <c r="B12" s="2">
        <v>400</v>
      </c>
      <c r="C12" t="s">
        <v>799</v>
      </c>
    </row>
    <row r="13" spans="1:3" x14ac:dyDescent="0.25">
      <c r="C13" t="s">
        <v>801</v>
      </c>
    </row>
    <row r="14" spans="1:3" x14ac:dyDescent="0.25">
      <c r="A14" s="4">
        <v>44323</v>
      </c>
      <c r="B14" s="2">
        <v>209.97</v>
      </c>
      <c r="C14" t="s">
        <v>800</v>
      </c>
    </row>
    <row r="15" spans="1:3" x14ac:dyDescent="0.25">
      <c r="C15" t="s">
        <v>801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C00000"/>
  </sheetPr>
  <dimension ref="A1:C16"/>
  <sheetViews>
    <sheetView workbookViewId="0"/>
  </sheetViews>
  <sheetFormatPr defaultRowHeight="15.75" x14ac:dyDescent="0.25"/>
  <cols>
    <col min="1" max="1" width="23.375" customWidth="1"/>
    <col min="3" max="3" width="32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198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Orgs'!B28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5"/>
    </row>
    <row r="14" spans="1:3" x14ac:dyDescent="0.25">
      <c r="A14" s="27"/>
    </row>
    <row r="15" spans="1:3" s="23" customFormat="1" x14ac:dyDescent="0.25">
      <c r="A15" s="40"/>
      <c r="C15" s="15"/>
    </row>
    <row r="16" spans="1:3" x14ac:dyDescent="0.25">
      <c r="A16" s="27"/>
    </row>
  </sheetData>
  <hyperlinks>
    <hyperlink ref="A1" location="'Total Orgs'!A1" display="Total Organizations" xr:uid="{00000000-0004-0000-1A00-000000000000}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162</v>
      </c>
    </row>
    <row r="5" spans="1:3" x14ac:dyDescent="0.25">
      <c r="A5" s="4" t="s">
        <v>1</v>
      </c>
      <c r="B5" s="2">
        <f>'Total Orgs'!B29</f>
        <v>4000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SUM(B12:B103)</f>
        <v>211.5</v>
      </c>
    </row>
    <row r="9" spans="1:3" x14ac:dyDescent="0.25">
      <c r="A9" s="4" t="s">
        <v>4</v>
      </c>
      <c r="B9" s="2">
        <f>SUM(B5+B6-B8)</f>
        <v>3788.5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44109</v>
      </c>
      <c r="B12" s="95">
        <v>211.5</v>
      </c>
      <c r="C12" s="63" t="s">
        <v>485</v>
      </c>
    </row>
    <row r="13" spans="1:3" x14ac:dyDescent="0.25">
      <c r="A13" s="96"/>
      <c r="C13" s="97" t="s">
        <v>486</v>
      </c>
    </row>
    <row r="14" spans="1:3" x14ac:dyDescent="0.25">
      <c r="A14" s="190"/>
      <c r="B14" s="175"/>
      <c r="C14" s="191"/>
    </row>
    <row r="15" spans="1:3" x14ac:dyDescent="0.25">
      <c r="A15" s="190"/>
      <c r="B15" s="175"/>
      <c r="C15" s="191"/>
    </row>
    <row r="16" spans="1:3" x14ac:dyDescent="0.25">
      <c r="A16" s="96"/>
      <c r="C16" s="97"/>
    </row>
    <row r="17" spans="1:3" x14ac:dyDescent="0.25">
      <c r="A17" s="96"/>
      <c r="C17" s="97"/>
    </row>
    <row r="18" spans="1:3" x14ac:dyDescent="0.25">
      <c r="A18" s="94"/>
      <c r="B18" s="95"/>
      <c r="C18" s="63"/>
    </row>
    <row r="19" spans="1:3" x14ac:dyDescent="0.25">
      <c r="A19" s="96"/>
      <c r="C19" s="97"/>
    </row>
    <row r="20" spans="1:3" x14ac:dyDescent="0.25">
      <c r="A20" s="96"/>
      <c r="C20" s="97"/>
    </row>
    <row r="21" spans="1:3" x14ac:dyDescent="0.25">
      <c r="A21" s="96"/>
      <c r="C21" s="97"/>
    </row>
    <row r="22" spans="1:3" x14ac:dyDescent="0.25">
      <c r="A22" s="96"/>
      <c r="C22" s="97"/>
    </row>
    <row r="23" spans="1:3" x14ac:dyDescent="0.25">
      <c r="A23" s="99"/>
      <c r="B23" s="100"/>
      <c r="C23" s="68"/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6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408</v>
      </c>
    </row>
    <row r="5" spans="1:3" x14ac:dyDescent="0.25">
      <c r="A5" s="155" t="s">
        <v>1</v>
      </c>
      <c r="B5" s="138">
        <f>'Total Orgs'!B30</f>
        <v>0</v>
      </c>
    </row>
    <row r="6" spans="1:3" x14ac:dyDescent="0.25">
      <c r="A6" s="155" t="s">
        <v>2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SUM(B12:B111)</f>
        <v>0</v>
      </c>
    </row>
    <row r="9" spans="1:3" x14ac:dyDescent="0.25">
      <c r="A9" s="155" t="s">
        <v>4</v>
      </c>
      <c r="B9" s="138">
        <f>SUM(B5+B6-B8)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3" spans="1:3" x14ac:dyDescent="0.25">
      <c r="C13" s="16"/>
    </row>
    <row r="14" spans="1:3" x14ac:dyDescent="0.25">
      <c r="C14" s="16"/>
    </row>
    <row r="15" spans="1:3" x14ac:dyDescent="0.25">
      <c r="C15" s="16"/>
    </row>
    <row r="20" spans="1:3" x14ac:dyDescent="0.25">
      <c r="C20" s="16"/>
    </row>
    <row r="21" spans="1:3" x14ac:dyDescent="0.25">
      <c r="C21" s="16"/>
    </row>
    <row r="22" spans="1:3" s="141" customFormat="1" x14ac:dyDescent="0.25">
      <c r="A22" s="13"/>
      <c r="B22" s="14"/>
      <c r="C22" s="15"/>
    </row>
    <row r="23" spans="1:3" x14ac:dyDescent="0.25">
      <c r="C23" s="16"/>
    </row>
    <row r="24" spans="1:3" s="141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141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161</v>
      </c>
    </row>
    <row r="5" spans="1:3" x14ac:dyDescent="0.25">
      <c r="A5" s="4" t="s">
        <v>1</v>
      </c>
      <c r="B5" s="2">
        <f>'Total Orgs'!B4</f>
        <v>2300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2103</v>
      </c>
    </row>
    <row r="9" spans="1:3" x14ac:dyDescent="0.25">
      <c r="A9" s="4" t="s">
        <v>4</v>
      </c>
      <c r="B9" s="2">
        <f>SUM(B5+B6-B8)</f>
        <v>197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44224</v>
      </c>
      <c r="B12" s="2">
        <v>728</v>
      </c>
      <c r="C12" t="s">
        <v>595</v>
      </c>
    </row>
    <row r="13" spans="1:3" x14ac:dyDescent="0.25">
      <c r="C13" t="s">
        <v>596</v>
      </c>
    </row>
    <row r="14" spans="1:3" x14ac:dyDescent="0.25">
      <c r="A14" s="4">
        <v>44229</v>
      </c>
      <c r="B14" s="2">
        <v>725</v>
      </c>
      <c r="C14" t="s">
        <v>605</v>
      </c>
    </row>
    <row r="15" spans="1:3" x14ac:dyDescent="0.25">
      <c r="C15" t="s">
        <v>606</v>
      </c>
    </row>
    <row r="16" spans="1:3" x14ac:dyDescent="0.25">
      <c r="A16" s="4">
        <v>44312</v>
      </c>
      <c r="B16" s="2">
        <v>650</v>
      </c>
      <c r="C16" t="s">
        <v>780</v>
      </c>
    </row>
    <row r="17" spans="3:3" x14ac:dyDescent="0.25">
      <c r="C17" t="s">
        <v>596</v>
      </c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C6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6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17</v>
      </c>
    </row>
    <row r="4" spans="1:3" x14ac:dyDescent="0.25">
      <c r="C4" t="s">
        <v>355</v>
      </c>
    </row>
    <row r="5" spans="1:3" x14ac:dyDescent="0.25">
      <c r="A5" s="4" t="s">
        <v>1</v>
      </c>
      <c r="B5" s="2">
        <f>'Total Orgs'!B31</f>
        <v>6500</v>
      </c>
      <c r="C5" t="s">
        <v>637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SUM(B12:B111)</f>
        <v>5686.96</v>
      </c>
    </row>
    <row r="9" spans="1:3" x14ac:dyDescent="0.25">
      <c r="A9" s="4" t="s">
        <v>4</v>
      </c>
      <c r="B9" s="2">
        <f>SUM(B5+B6-B8)</f>
        <v>813.04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44229</v>
      </c>
      <c r="B12" s="2">
        <v>750</v>
      </c>
      <c r="C12" t="s">
        <v>487</v>
      </c>
    </row>
    <row r="13" spans="1:3" x14ac:dyDescent="0.25">
      <c r="C13" s="16" t="s">
        <v>607</v>
      </c>
    </row>
    <row r="14" spans="1:3" s="153" customFormat="1" x14ac:dyDescent="0.25">
      <c r="A14" s="300">
        <v>44252</v>
      </c>
      <c r="B14" s="301"/>
      <c r="C14" s="302" t="s">
        <v>793</v>
      </c>
    </row>
    <row r="15" spans="1:3" s="153" customFormat="1" x14ac:dyDescent="0.25">
      <c r="A15" s="300"/>
      <c r="B15" s="301"/>
      <c r="C15" s="302" t="s">
        <v>636</v>
      </c>
    </row>
    <row r="16" spans="1:3" x14ac:dyDescent="0.25">
      <c r="A16" s="4">
        <v>44277</v>
      </c>
      <c r="B16" s="2">
        <v>136.41999999999999</v>
      </c>
      <c r="C16" s="16" t="s">
        <v>701</v>
      </c>
    </row>
    <row r="17" spans="1:3" s="153" customFormat="1" x14ac:dyDescent="0.25">
      <c r="A17" s="155"/>
      <c r="B17" s="138"/>
      <c r="C17" s="16" t="s">
        <v>702</v>
      </c>
    </row>
    <row r="18" spans="1:3" s="153" customFormat="1" x14ac:dyDescent="0.25">
      <c r="A18" s="155">
        <v>44277</v>
      </c>
      <c r="B18" s="138">
        <v>802</v>
      </c>
      <c r="C18" s="16" t="s">
        <v>487</v>
      </c>
    </row>
    <row r="19" spans="1:3" s="153" customFormat="1" x14ac:dyDescent="0.25">
      <c r="A19" s="155"/>
      <c r="B19" s="138"/>
      <c r="C19" s="16" t="s">
        <v>703</v>
      </c>
    </row>
    <row r="20" spans="1:3" x14ac:dyDescent="0.25">
      <c r="A20" s="4">
        <v>44322</v>
      </c>
      <c r="B20" s="2">
        <v>3998.54</v>
      </c>
      <c r="C20" s="16" t="s">
        <v>794</v>
      </c>
    </row>
    <row r="21" spans="1:3" s="153" customFormat="1" x14ac:dyDescent="0.25">
      <c r="A21" s="155"/>
      <c r="B21" s="138"/>
      <c r="C21" s="16" t="s">
        <v>795</v>
      </c>
    </row>
    <row r="22" spans="1:3" s="23" customFormat="1" x14ac:dyDescent="0.25">
      <c r="A22" s="13"/>
      <c r="B22" s="14"/>
      <c r="C22" s="15"/>
    </row>
    <row r="23" spans="1:3" x14ac:dyDescent="0.25">
      <c r="C23" s="16"/>
    </row>
    <row r="24" spans="1:3" s="23" customFormat="1" x14ac:dyDescent="0.25">
      <c r="A24" s="13"/>
      <c r="B24" s="14"/>
      <c r="C24" s="24"/>
    </row>
    <row r="25" spans="1:3" x14ac:dyDescent="0.25">
      <c r="C25" s="16"/>
    </row>
    <row r="26" spans="1:3" x14ac:dyDescent="0.25">
      <c r="C26" s="16"/>
    </row>
    <row r="27" spans="1:3" s="15" customFormat="1" x14ac:dyDescent="0.25">
      <c r="A27" s="22"/>
      <c r="B27" s="35"/>
      <c r="C27" s="24"/>
    </row>
    <row r="28" spans="1:3" s="23" customFormat="1" x14ac:dyDescent="0.25">
      <c r="A28" s="13"/>
      <c r="B28" s="14"/>
      <c r="C28" s="24"/>
    </row>
    <row r="29" spans="1:3" x14ac:dyDescent="0.25">
      <c r="C29" s="10"/>
    </row>
    <row r="30" spans="1:3" x14ac:dyDescent="0.25">
      <c r="C30" s="16"/>
    </row>
    <row r="31" spans="1:3" x14ac:dyDescent="0.25">
      <c r="C31" s="16"/>
    </row>
    <row r="32" spans="1:3" x14ac:dyDescent="0.25">
      <c r="C32" s="16"/>
    </row>
    <row r="33" spans="1:3" x14ac:dyDescent="0.25">
      <c r="C33" s="16"/>
    </row>
    <row r="34" spans="1:3" x14ac:dyDescent="0.25">
      <c r="C34" s="16"/>
    </row>
    <row r="35" spans="1:3" x14ac:dyDescent="0.25">
      <c r="C35" s="16"/>
    </row>
    <row r="36" spans="1:3" s="15" customFormat="1" x14ac:dyDescent="0.25">
      <c r="A36" s="22"/>
      <c r="B36" s="35"/>
      <c r="C36" s="24"/>
    </row>
    <row r="37" spans="1:3" x14ac:dyDescent="0.25">
      <c r="C37" s="16"/>
    </row>
    <row r="38" spans="1:3" x14ac:dyDescent="0.25">
      <c r="C38" s="16"/>
    </row>
    <row r="39" spans="1:3" x14ac:dyDescent="0.25">
      <c r="C39" s="16"/>
    </row>
    <row r="40" spans="1:3" x14ac:dyDescent="0.25">
      <c r="C40" s="16"/>
    </row>
    <row r="41" spans="1:3" x14ac:dyDescent="0.25">
      <c r="C41" s="16"/>
    </row>
    <row r="42" spans="1:3" x14ac:dyDescent="0.25">
      <c r="C42" s="16"/>
    </row>
    <row r="43" spans="1:3" x14ac:dyDescent="0.25">
      <c r="C43" s="16"/>
    </row>
    <row r="44" spans="1:3" x14ac:dyDescent="0.25">
      <c r="C44" s="16"/>
    </row>
    <row r="45" spans="1:3" x14ac:dyDescent="0.25">
      <c r="C45" s="16"/>
    </row>
    <row r="46" spans="1:3" x14ac:dyDescent="0.25">
      <c r="C46" s="16"/>
    </row>
    <row r="47" spans="1:3" x14ac:dyDescent="0.25">
      <c r="C47" s="16"/>
    </row>
    <row r="48" spans="1:3" x14ac:dyDescent="0.25">
      <c r="C48" s="16"/>
    </row>
    <row r="49" spans="3:3" x14ac:dyDescent="0.25">
      <c r="C49" s="16"/>
    </row>
    <row r="50" spans="3:3" x14ac:dyDescent="0.25">
      <c r="C50" s="16"/>
    </row>
    <row r="51" spans="3:3" x14ac:dyDescent="0.25">
      <c r="C51" s="16"/>
    </row>
    <row r="52" spans="3:3" x14ac:dyDescent="0.25">
      <c r="C52" s="16"/>
    </row>
    <row r="53" spans="3:3" x14ac:dyDescent="0.25">
      <c r="C53" s="16"/>
    </row>
    <row r="54" spans="3:3" x14ac:dyDescent="0.25">
      <c r="C54" s="16"/>
    </row>
    <row r="55" spans="3:3" x14ac:dyDescent="0.25">
      <c r="C55" s="16"/>
    </row>
    <row r="56" spans="3:3" x14ac:dyDescent="0.25">
      <c r="C56" s="16"/>
    </row>
    <row r="57" spans="3:3" x14ac:dyDescent="0.25">
      <c r="C57" s="16"/>
    </row>
    <row r="58" spans="3:3" x14ac:dyDescent="0.25">
      <c r="C58" s="16"/>
    </row>
    <row r="59" spans="3:3" x14ac:dyDescent="0.25">
      <c r="C59" s="16"/>
    </row>
    <row r="60" spans="3:3" x14ac:dyDescent="0.25">
      <c r="C60" s="16"/>
    </row>
    <row r="61" spans="3:3" x14ac:dyDescent="0.25">
      <c r="C61" s="16"/>
    </row>
    <row r="62" spans="3:3" x14ac:dyDescent="0.25">
      <c r="C62" s="16"/>
    </row>
    <row r="63" spans="3:3" x14ac:dyDescent="0.25">
      <c r="C63" s="16"/>
    </row>
    <row r="64" spans="3:3" x14ac:dyDescent="0.25">
      <c r="C64" s="16"/>
    </row>
    <row r="65" spans="3:3" x14ac:dyDescent="0.25">
      <c r="C65" s="16"/>
    </row>
    <row r="66" spans="3:3" x14ac:dyDescent="0.25">
      <c r="C66" s="16"/>
    </row>
    <row r="67" spans="3:3" x14ac:dyDescent="0.25">
      <c r="C67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C00000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255</v>
      </c>
    </row>
    <row r="5" spans="1:3" x14ac:dyDescent="0.25">
      <c r="A5" s="4" t="s">
        <v>1</v>
      </c>
      <c r="B5" s="2">
        <f>'Total Orgs'!B32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5.625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187</v>
      </c>
    </row>
    <row r="5" spans="1:3" x14ac:dyDescent="0.25">
      <c r="A5" s="4" t="s">
        <v>1</v>
      </c>
      <c r="B5" s="2">
        <f>'Total Orgs'!B33</f>
        <v>600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SUM(B12:B99)</f>
        <v>529.63</v>
      </c>
    </row>
    <row r="9" spans="1:3" x14ac:dyDescent="0.25">
      <c r="A9" s="4" t="s">
        <v>4</v>
      </c>
      <c r="B9" s="2">
        <f>SUM(B5+B6-B8)</f>
        <v>70.37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44224</v>
      </c>
      <c r="B12" s="2">
        <v>171</v>
      </c>
      <c r="C12" t="s">
        <v>591</v>
      </c>
    </row>
    <row r="13" spans="1:3" x14ac:dyDescent="0.25">
      <c r="C13" t="s">
        <v>592</v>
      </c>
    </row>
    <row r="14" spans="1:3" x14ac:dyDescent="0.25">
      <c r="A14" s="4">
        <v>44320</v>
      </c>
      <c r="B14" s="2">
        <v>358.63</v>
      </c>
      <c r="C14" t="s">
        <v>591</v>
      </c>
    </row>
    <row r="15" spans="1:3" x14ac:dyDescent="0.25">
      <c r="C15" t="s">
        <v>792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314</v>
      </c>
    </row>
    <row r="5" spans="1:3" x14ac:dyDescent="0.25">
      <c r="A5" s="4" t="s">
        <v>1</v>
      </c>
      <c r="B5" s="2">
        <f>'Total Orgs'!B34</f>
        <v>500</v>
      </c>
    </row>
    <row r="6" spans="1:3" x14ac:dyDescent="0.25">
      <c r="A6" s="4" t="s">
        <v>2</v>
      </c>
    </row>
    <row r="7" spans="1:3" s="15" customFormat="1" ht="31.5" x14ac:dyDescent="0.25">
      <c r="A7" s="22" t="s">
        <v>163</v>
      </c>
      <c r="B7" s="35">
        <f>1/3*500</f>
        <v>166.66666666666666</v>
      </c>
      <c r="C7" s="15" t="s">
        <v>522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SUM(B5+B6-B7-B8)</f>
        <v>333.33333333333337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3" spans="1:3" x14ac:dyDescent="0.25">
      <c r="A13"/>
    </row>
    <row r="14" spans="1:3" x14ac:dyDescent="0.25">
      <c r="A14" s="27"/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C00000"/>
  </sheetPr>
  <dimension ref="A1:X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24" x14ac:dyDescent="0.25">
      <c r="A1" s="5" t="s">
        <v>0</v>
      </c>
      <c r="C1" s="1" t="str">
        <f>'Total Orgs'!A1</f>
        <v>Budget 2020-2021</v>
      </c>
    </row>
    <row r="2" spans="1:24" x14ac:dyDescent="0.25">
      <c r="A2" s="5"/>
    </row>
    <row r="3" spans="1:24" x14ac:dyDescent="0.25">
      <c r="A3" s="6" t="s">
        <v>316</v>
      </c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4" x14ac:dyDescent="0.25">
      <c r="E4" s="146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1:24" x14ac:dyDescent="0.25">
      <c r="A5" s="4" t="s">
        <v>1</v>
      </c>
      <c r="B5" s="2">
        <f>'Total Orgs'!B35</f>
        <v>700</v>
      </c>
      <c r="E5" s="146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6" spans="1:24" x14ac:dyDescent="0.25">
      <c r="A6" s="4" t="s">
        <v>2</v>
      </c>
      <c r="E6" s="146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</row>
    <row r="7" spans="1:24" x14ac:dyDescent="0.25">
      <c r="A7" s="4" t="s">
        <v>163</v>
      </c>
      <c r="B7" s="2">
        <f>233.33+155.56</f>
        <v>388.89</v>
      </c>
      <c r="C7" t="s">
        <v>593</v>
      </c>
      <c r="E7" s="147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</row>
    <row r="8" spans="1:24" s="153" customFormat="1" x14ac:dyDescent="0.25">
      <c r="A8" s="155"/>
      <c r="B8" s="138"/>
      <c r="C8" s="153" t="s">
        <v>594</v>
      </c>
      <c r="E8" s="147"/>
    </row>
    <row r="9" spans="1:24" x14ac:dyDescent="0.25">
      <c r="A9" s="4" t="s">
        <v>3</v>
      </c>
      <c r="B9" s="2">
        <f>SUM(B13:B110)</f>
        <v>311.11</v>
      </c>
      <c r="E9" s="147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</row>
    <row r="10" spans="1:24" x14ac:dyDescent="0.25">
      <c r="A10" s="4" t="s">
        <v>4</v>
      </c>
      <c r="B10" s="2">
        <f>SUM(B5+B6-B7)</f>
        <v>311.11</v>
      </c>
      <c r="E10" s="147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spans="1:24" x14ac:dyDescent="0.25">
      <c r="E11" s="147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</row>
    <row r="12" spans="1:24" s="1" customFormat="1" x14ac:dyDescent="0.25">
      <c r="A12" s="7" t="s">
        <v>5</v>
      </c>
      <c r="B12" s="3" t="s">
        <v>6</v>
      </c>
      <c r="C12" s="1" t="s">
        <v>7</v>
      </c>
      <c r="E12" s="146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</row>
    <row r="13" spans="1:24" x14ac:dyDescent="0.25">
      <c r="A13" s="174">
        <v>44267</v>
      </c>
      <c r="B13" s="175">
        <v>311.11</v>
      </c>
      <c r="C13" s="176" t="s">
        <v>487</v>
      </c>
      <c r="E13" s="146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</row>
    <row r="14" spans="1:24" x14ac:dyDescent="0.25">
      <c r="A14" s="174"/>
      <c r="B14" s="175"/>
      <c r="C14" s="185" t="s">
        <v>683</v>
      </c>
      <c r="E14" s="146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</row>
    <row r="15" spans="1:24" x14ac:dyDescent="0.25">
      <c r="E15" s="146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</row>
    <row r="16" spans="1:24" x14ac:dyDescent="0.25">
      <c r="C16" s="15"/>
      <c r="E16" s="148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</row>
    <row r="17" spans="3:24" x14ac:dyDescent="0.25">
      <c r="E17" s="146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</row>
    <row r="18" spans="3:24" x14ac:dyDescent="0.25">
      <c r="E18" s="57"/>
    </row>
    <row r="19" spans="3:24" x14ac:dyDescent="0.25">
      <c r="E19" s="58"/>
    </row>
    <row r="20" spans="3:24" x14ac:dyDescent="0.25">
      <c r="C20" s="10"/>
      <c r="E20" s="58"/>
    </row>
    <row r="26" spans="3:24" x14ac:dyDescent="0.25">
      <c r="C26" s="10"/>
    </row>
    <row r="30" spans="3:24" x14ac:dyDescent="0.25">
      <c r="C30" s="10"/>
      <c r="D30" s="23"/>
      <c r="E30" s="23"/>
      <c r="F30" s="23"/>
      <c r="G30" s="23"/>
    </row>
    <row r="31" spans="3:24" x14ac:dyDescent="0.25">
      <c r="C31" s="10"/>
    </row>
  </sheetData>
  <hyperlinks>
    <hyperlink ref="A1" location="'Total Orgs'!A1" display="Total Organizations" xr:uid="{00000000-0004-0000-2100-000000000000}"/>
  </hyperlinks>
  <pageMargins left="0.75" right="0.75" top="1" bottom="1" header="0.5" footer="0.5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72</v>
      </c>
    </row>
    <row r="5" spans="1:3" x14ac:dyDescent="0.25">
      <c r="A5" s="4" t="s">
        <v>1</v>
      </c>
      <c r="B5" s="2">
        <f>'Total Orgs'!B36</f>
        <v>4050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4000</v>
      </c>
    </row>
    <row r="9" spans="1:3" x14ac:dyDescent="0.25">
      <c r="A9" s="4" t="s">
        <v>4</v>
      </c>
      <c r="B9" s="2">
        <f>SUM(B5+B6-B7-B8)</f>
        <v>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>
        <v>44316</v>
      </c>
      <c r="B12" s="175">
        <v>4000</v>
      </c>
      <c r="C12" s="176" t="s">
        <v>782</v>
      </c>
    </row>
    <row r="13" spans="1:3" x14ac:dyDescent="0.25">
      <c r="C13" s="155" t="s">
        <v>783</v>
      </c>
    </row>
    <row r="14" spans="1:3" x14ac:dyDescent="0.25">
      <c r="C14" s="4"/>
    </row>
    <row r="18" spans="3:3" x14ac:dyDescent="0.25">
      <c r="C18" s="151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73</v>
      </c>
    </row>
    <row r="5" spans="1:3" x14ac:dyDescent="0.25">
      <c r="A5" s="4" t="s">
        <v>1</v>
      </c>
      <c r="B5" s="2">
        <f>'Total Orgs'!B37</f>
        <v>13000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5320.59</v>
      </c>
    </row>
    <row r="9" spans="1:3" x14ac:dyDescent="0.25">
      <c r="A9" s="4" t="s">
        <v>4</v>
      </c>
      <c r="B9" s="2">
        <f>SUM(B5+B6-B8)</f>
        <v>7679.41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44117</v>
      </c>
      <c r="B12" s="2">
        <v>5320.59</v>
      </c>
      <c r="C12" t="s">
        <v>502</v>
      </c>
    </row>
    <row r="13" spans="1:3" x14ac:dyDescent="0.25">
      <c r="C13" t="s">
        <v>511</v>
      </c>
    </row>
    <row r="24" spans="1:3" s="23" customFormat="1" x14ac:dyDescent="0.2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317</v>
      </c>
    </row>
    <row r="5" spans="1:3" x14ac:dyDescent="0.25">
      <c r="A5" s="4" t="s">
        <v>1</v>
      </c>
      <c r="B5" s="2">
        <f>'Total Orgs'!B38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s="23" customFormat="1" ht="51.75" customHeight="1" x14ac:dyDescent="0.25">
      <c r="A16" s="13"/>
      <c r="B16" s="14"/>
      <c r="C16" s="15"/>
    </row>
  </sheetData>
  <hyperlinks>
    <hyperlink ref="A1" location="'Total Orgs'!A1" display="Total Organizations" xr:uid="{00000000-0004-0000-2400-000000000000}"/>
  </hyperlinks>
  <pageMargins left="0.75" right="0.75" top="1" bottom="1" header="0.5" footer="0.5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G3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7" x14ac:dyDescent="0.25">
      <c r="A1" s="5" t="s">
        <v>0</v>
      </c>
      <c r="C1" s="1" t="str">
        <f>'Total Orgs'!A1</f>
        <v>Budget 2020-2021</v>
      </c>
    </row>
    <row r="2" spans="1:7" x14ac:dyDescent="0.25">
      <c r="A2" s="5"/>
    </row>
    <row r="3" spans="1:7" x14ac:dyDescent="0.25">
      <c r="A3" s="6" t="s">
        <v>20</v>
      </c>
    </row>
    <row r="5" spans="1:7" x14ac:dyDescent="0.25">
      <c r="A5" s="4" t="s">
        <v>1</v>
      </c>
      <c r="B5" s="2">
        <f>'Total Orgs'!B39</f>
        <v>9000</v>
      </c>
    </row>
    <row r="6" spans="1:7" x14ac:dyDescent="0.25">
      <c r="A6" s="4" t="s">
        <v>2</v>
      </c>
    </row>
    <row r="7" spans="1:7" x14ac:dyDescent="0.25">
      <c r="A7" s="4" t="s">
        <v>163</v>
      </c>
    </row>
    <row r="8" spans="1:7" x14ac:dyDescent="0.25">
      <c r="A8" s="4" t="s">
        <v>3</v>
      </c>
      <c r="B8" s="2">
        <f>SUM(B12:B104)</f>
        <v>8350.08</v>
      </c>
    </row>
    <row r="9" spans="1:7" x14ac:dyDescent="0.25">
      <c r="A9" s="4" t="s">
        <v>4</v>
      </c>
      <c r="B9" s="2">
        <f>SUM(B5+B6-B8)</f>
        <v>649.92000000000007</v>
      </c>
      <c r="G9">
        <f>48000*2</f>
        <v>96000</v>
      </c>
    </row>
    <row r="11" spans="1:7" s="1" customFormat="1" x14ac:dyDescent="0.25">
      <c r="A11" s="7" t="s">
        <v>5</v>
      </c>
      <c r="B11" s="3" t="s">
        <v>6</v>
      </c>
      <c r="C11" s="1" t="s">
        <v>7</v>
      </c>
    </row>
    <row r="12" spans="1:7" x14ac:dyDescent="0.25">
      <c r="A12" s="4">
        <v>44148</v>
      </c>
      <c r="B12" s="2">
        <v>1600</v>
      </c>
      <c r="C12" t="s">
        <v>540</v>
      </c>
    </row>
    <row r="13" spans="1:7" x14ac:dyDescent="0.25">
      <c r="A13" s="4">
        <v>44166</v>
      </c>
      <c r="B13" s="2">
        <v>361.58</v>
      </c>
      <c r="C13" t="s">
        <v>547</v>
      </c>
    </row>
    <row r="14" spans="1:7" x14ac:dyDescent="0.25">
      <c r="C14" t="s">
        <v>548</v>
      </c>
    </row>
    <row r="15" spans="1:7" x14ac:dyDescent="0.25">
      <c r="A15" s="4">
        <v>44166</v>
      </c>
      <c r="B15" s="2">
        <v>361.58</v>
      </c>
      <c r="C15" t="s">
        <v>549</v>
      </c>
    </row>
    <row r="16" spans="1:7" x14ac:dyDescent="0.25">
      <c r="C16" t="s">
        <v>548</v>
      </c>
    </row>
    <row r="17" spans="1:3" x14ac:dyDescent="0.25">
      <c r="A17" s="4">
        <v>44180</v>
      </c>
      <c r="B17" s="2">
        <v>203.52</v>
      </c>
      <c r="C17" t="s">
        <v>571</v>
      </c>
    </row>
    <row r="18" spans="1:3" x14ac:dyDescent="0.25">
      <c r="A18" s="174"/>
      <c r="B18" s="175"/>
      <c r="C18" s="176" t="s">
        <v>575</v>
      </c>
    </row>
    <row r="19" spans="1:3" x14ac:dyDescent="0.25">
      <c r="A19" s="174">
        <v>44208</v>
      </c>
      <c r="B19" s="175">
        <v>894.3</v>
      </c>
      <c r="C19" s="176" t="s">
        <v>585</v>
      </c>
    </row>
    <row r="20" spans="1:3" x14ac:dyDescent="0.25">
      <c r="C20" s="176" t="s">
        <v>586</v>
      </c>
    </row>
    <row r="21" spans="1:3" x14ac:dyDescent="0.25">
      <c r="A21" s="4">
        <v>44231</v>
      </c>
      <c r="B21" s="2">
        <v>212</v>
      </c>
      <c r="C21" s="176" t="s">
        <v>614</v>
      </c>
    </row>
    <row r="22" spans="1:3" x14ac:dyDescent="0.25">
      <c r="C22" s="176" t="s">
        <v>631</v>
      </c>
    </row>
    <row r="23" spans="1:3" x14ac:dyDescent="0.25">
      <c r="A23" s="4">
        <v>44284</v>
      </c>
      <c r="B23" s="2">
        <v>472.8</v>
      </c>
      <c r="C23" s="176" t="s">
        <v>585</v>
      </c>
    </row>
    <row r="24" spans="1:3" x14ac:dyDescent="0.25">
      <c r="C24" s="176" t="s">
        <v>719</v>
      </c>
    </row>
    <row r="25" spans="1:3" x14ac:dyDescent="0.25">
      <c r="A25" s="4">
        <v>44299</v>
      </c>
      <c r="B25" s="2">
        <v>2000</v>
      </c>
      <c r="C25" s="176" t="s">
        <v>746</v>
      </c>
    </row>
    <row r="26" spans="1:3" x14ac:dyDescent="0.25">
      <c r="C26" s="176" t="s">
        <v>747</v>
      </c>
    </row>
    <row r="27" spans="1:3" x14ac:dyDescent="0.25">
      <c r="A27" s="4">
        <v>44306</v>
      </c>
      <c r="B27" s="2">
        <v>894.3</v>
      </c>
      <c r="C27" s="176" t="s">
        <v>585</v>
      </c>
    </row>
    <row r="28" spans="1:3" x14ac:dyDescent="0.25">
      <c r="C28" s="176" t="s">
        <v>761</v>
      </c>
    </row>
    <row r="29" spans="1:3" x14ac:dyDescent="0.25">
      <c r="A29" s="4">
        <v>44307</v>
      </c>
      <c r="B29" s="2">
        <v>1350</v>
      </c>
      <c r="C29" s="176" t="s">
        <v>769</v>
      </c>
    </row>
    <row r="30" spans="1:3" x14ac:dyDescent="0.25">
      <c r="C30" s="176" t="s">
        <v>771</v>
      </c>
    </row>
    <row r="31" spans="1:3" x14ac:dyDescent="0.25">
      <c r="C31" s="176" t="s">
        <v>770</v>
      </c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9.75" style="22" customWidth="1"/>
    <col min="2" max="2" width="12" style="35" customWidth="1"/>
    <col min="3" max="3" width="52.625" style="15" customWidth="1"/>
    <col min="4" max="4" width="11" style="15" customWidth="1"/>
    <col min="5" max="16384" width="11" style="15"/>
  </cols>
  <sheetData>
    <row r="1" spans="1:3" x14ac:dyDescent="0.25">
      <c r="A1" s="73" t="s">
        <v>0</v>
      </c>
      <c r="C1" s="76" t="str">
        <f>'Total Orgs'!A1</f>
        <v>Budget 2020-2021</v>
      </c>
    </row>
    <row r="2" spans="1:3" x14ac:dyDescent="0.25">
      <c r="A2" s="73"/>
    </row>
    <row r="3" spans="1:3" ht="31.5" x14ac:dyDescent="0.25">
      <c r="A3" s="74" t="s">
        <v>105</v>
      </c>
    </row>
    <row r="5" spans="1:3" x14ac:dyDescent="0.25">
      <c r="A5" s="22" t="s">
        <v>1</v>
      </c>
      <c r="B5" s="35">
        <f>'Total Orgs'!B40</f>
        <v>800</v>
      </c>
    </row>
    <row r="6" spans="1:3" x14ac:dyDescent="0.25">
      <c r="A6" s="22" t="s">
        <v>2</v>
      </c>
    </row>
    <row r="7" spans="1:3" x14ac:dyDescent="0.25">
      <c r="A7" s="22" t="s">
        <v>163</v>
      </c>
      <c r="B7" s="35">
        <v>800</v>
      </c>
      <c r="C7" s="15" t="s">
        <v>522</v>
      </c>
    </row>
    <row r="8" spans="1:3" x14ac:dyDescent="0.25">
      <c r="A8" s="22" t="s">
        <v>3</v>
      </c>
      <c r="B8" s="35">
        <f>SUM(B12:B104)</f>
        <v>0</v>
      </c>
      <c r="C8" s="141" t="s">
        <v>686</v>
      </c>
    </row>
    <row r="9" spans="1:3" x14ac:dyDescent="0.25">
      <c r="A9" s="22" t="s">
        <v>4</v>
      </c>
      <c r="B9" s="35">
        <f>SUM(B5+B6-B8)</f>
        <v>800</v>
      </c>
    </row>
    <row r="11" spans="1:3" s="76" customFormat="1" x14ac:dyDescent="0.25">
      <c r="A11" s="75" t="s">
        <v>5</v>
      </c>
      <c r="B11" s="77" t="s">
        <v>6</v>
      </c>
      <c r="C11" s="76" t="s">
        <v>7</v>
      </c>
    </row>
    <row r="12" spans="1:3" x14ac:dyDescent="0.25">
      <c r="A12" s="180"/>
      <c r="B12" s="181"/>
      <c r="C12" s="179"/>
    </row>
    <row r="13" spans="1:3" x14ac:dyDescent="0.25">
      <c r="A13" s="180"/>
      <c r="B13" s="181"/>
      <c r="C13" s="179"/>
    </row>
    <row r="14" spans="1:3" x14ac:dyDescent="0.25">
      <c r="A14" s="180"/>
      <c r="B14" s="181"/>
      <c r="C14" s="179"/>
    </row>
  </sheetData>
  <hyperlinks>
    <hyperlink ref="A1" location="'Total Orgs'!A1" display="Total Organizations" xr:uid="{00000000-0004-0000-2600-000000000000}"/>
  </hyperlinks>
  <pageMargins left="0.75" right="0.75" top="1" bottom="1" header="0.5" footer="0.5"/>
  <pageSetup orientation="portrait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/>
  </sheetPr>
  <dimension ref="A1:C2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68</v>
      </c>
    </row>
    <row r="5" spans="1:3" x14ac:dyDescent="0.25">
      <c r="A5" s="4" t="s">
        <v>1</v>
      </c>
      <c r="B5" s="2">
        <f>'Total Orgs'!B5</f>
        <v>2500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SUM(B5+B6-B8)</f>
        <v>2500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4" spans="1:3" x14ac:dyDescent="0.25">
      <c r="C14" s="4"/>
    </row>
    <row r="19" spans="1:3" s="39" customFormat="1" x14ac:dyDescent="0.25">
      <c r="A19" s="4"/>
      <c r="B19" s="2"/>
      <c r="C19"/>
    </row>
    <row r="28" spans="1:3" s="23" customFormat="1" x14ac:dyDescent="0.25">
      <c r="A28" s="13"/>
      <c r="B28" s="14"/>
      <c r="C28" s="15"/>
    </row>
  </sheetData>
  <hyperlinks>
    <hyperlink ref="A1" location="'Total Orgs'!A1" display="Total Organizations" xr:uid="{00000000-0004-0000-0300-000000000000}"/>
  </hyperlinks>
  <pageMargins left="0.75" right="0.75" top="1" bottom="1" header="0.5" footer="0.5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1"/>
  </sheetPr>
  <dimension ref="A1:C40"/>
  <sheetViews>
    <sheetView workbookViewId="0"/>
  </sheetViews>
  <sheetFormatPr defaultRowHeight="15.75" x14ac:dyDescent="0.25"/>
  <cols>
    <col min="1" max="1" width="17" customWidth="1"/>
    <col min="2" max="2" width="14.625" customWidth="1"/>
    <col min="3" max="3" width="28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256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Orgs'!B41</f>
        <v>0</v>
      </c>
    </row>
    <row r="6" spans="1:3" x14ac:dyDescent="0.25">
      <c r="A6" s="4" t="s">
        <v>2</v>
      </c>
      <c r="B6" s="2">
        <f>'Total Orgs'!D41</f>
        <v>0</v>
      </c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SUM(B5-B6+B7-B8)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30"/>
    </row>
    <row r="14" spans="1:3" x14ac:dyDescent="0.25">
      <c r="A14" s="30"/>
    </row>
    <row r="15" spans="1:3" s="23" customFormat="1" x14ac:dyDescent="0.25">
      <c r="A15" s="41"/>
      <c r="C15" s="15"/>
    </row>
    <row r="16" spans="1:3" x14ac:dyDescent="0.25">
      <c r="A16" s="30"/>
      <c r="C16" s="4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1" x14ac:dyDescent="0.25">
      <c r="A33" s="30"/>
    </row>
    <row r="34" spans="1:1" x14ac:dyDescent="0.25">
      <c r="A34" s="30"/>
    </row>
    <row r="35" spans="1:1" x14ac:dyDescent="0.25">
      <c r="A35" s="30"/>
    </row>
    <row r="36" spans="1:1" x14ac:dyDescent="0.25">
      <c r="A36" s="30"/>
    </row>
    <row r="37" spans="1:1" x14ac:dyDescent="0.25">
      <c r="A37" s="30"/>
    </row>
    <row r="38" spans="1:1" x14ac:dyDescent="0.25">
      <c r="A38" s="30"/>
    </row>
    <row r="39" spans="1:1" x14ac:dyDescent="0.25">
      <c r="A39" s="30"/>
    </row>
    <row r="40" spans="1:1" x14ac:dyDescent="0.25">
      <c r="A40" s="30"/>
    </row>
  </sheetData>
  <hyperlinks>
    <hyperlink ref="A1" location="'Total Orgs'!A1" display="Total Organizations" xr:uid="{00000000-0004-0000-2700-000000000000}"/>
  </hyperlink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318</v>
      </c>
    </row>
    <row r="5" spans="1:3" x14ac:dyDescent="0.25">
      <c r="A5" s="4" t="s">
        <v>1</v>
      </c>
      <c r="B5" s="2">
        <f>'Total Orgs'!B42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800-000000000000}"/>
  </hyperlinks>
  <pageMargins left="0.75" right="0.75" top="1" bottom="1" header="0.5" footer="0.5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74</v>
      </c>
    </row>
    <row r="5" spans="1:3" x14ac:dyDescent="0.25">
      <c r="A5" s="4" t="s">
        <v>1</v>
      </c>
      <c r="B5" s="2">
        <f>'Total Orgs'!B43</f>
        <v>1150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B5</f>
        <v>1150</v>
      </c>
      <c r="C7" t="s">
        <v>522</v>
      </c>
    </row>
    <row r="8" spans="1:3" x14ac:dyDescent="0.25">
      <c r="A8" s="4" t="s">
        <v>3</v>
      </c>
      <c r="C8" t="s">
        <v>767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</v>
      </c>
    </row>
    <row r="5" spans="1:3" x14ac:dyDescent="0.25">
      <c r="A5" s="4" t="s">
        <v>1</v>
      </c>
      <c r="B5" s="2">
        <f>'Total Orgs'!B44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  <row r="13" spans="1:3" s="15" customFormat="1" x14ac:dyDescent="0.25">
      <c r="A13" s="22"/>
      <c r="B13" s="35"/>
    </row>
  </sheetData>
  <hyperlinks>
    <hyperlink ref="A1" location="'Total Orgs'!A1" display="Total Organizations" xr:uid="{00000000-0004-0000-2A00-000000000000}"/>
  </hyperlinks>
  <pageMargins left="0.75" right="0.75" top="1" bottom="1" header="0.5" footer="0.5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C49"/>
  <sheetViews>
    <sheetView workbookViewId="0"/>
  </sheetViews>
  <sheetFormatPr defaultRowHeight="15.75" x14ac:dyDescent="0.25"/>
  <cols>
    <col min="1" max="1" width="24.5" customWidth="1"/>
    <col min="2" max="2" width="12.375" style="2" customWidth="1"/>
    <col min="3" max="3" width="29.8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89</v>
      </c>
    </row>
    <row r="4" spans="1:3" x14ac:dyDescent="0.25">
      <c r="A4" s="4"/>
    </row>
    <row r="5" spans="1:3" x14ac:dyDescent="0.25">
      <c r="A5" s="4" t="s">
        <v>1</v>
      </c>
      <c r="B5" s="2">
        <f>'Total Orgs'!B45</f>
        <v>6500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1/3*6500</f>
        <v>2166.6666666666665</v>
      </c>
      <c r="C7" t="s">
        <v>522</v>
      </c>
    </row>
    <row r="8" spans="1:3" x14ac:dyDescent="0.25">
      <c r="A8" s="4" t="s">
        <v>3</v>
      </c>
      <c r="B8" s="2">
        <f>SUM(B12:B107)</f>
        <v>0</v>
      </c>
    </row>
    <row r="9" spans="1:3" x14ac:dyDescent="0.25">
      <c r="A9" s="4" t="s">
        <v>4</v>
      </c>
      <c r="B9" s="2">
        <f>SUM(B5+B6-B7-B8)</f>
        <v>4333.3333333333339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30"/>
    </row>
    <row r="13" spans="1:3" x14ac:dyDescent="0.25">
      <c r="A13" s="156"/>
    </row>
    <row r="14" spans="1:3" x14ac:dyDescent="0.25">
      <c r="A14" s="30"/>
    </row>
    <row r="15" spans="1:3" x14ac:dyDescent="0.25">
      <c r="A15" s="30"/>
    </row>
    <row r="16" spans="1:3" x14ac:dyDescent="0.25">
      <c r="A16" s="30"/>
    </row>
    <row r="17" spans="1:1" x14ac:dyDescent="0.25">
      <c r="A17" s="30"/>
    </row>
    <row r="18" spans="1:1" x14ac:dyDescent="0.25">
      <c r="A18" s="30"/>
    </row>
    <row r="19" spans="1:1" x14ac:dyDescent="0.25">
      <c r="A19" s="30"/>
    </row>
    <row r="20" spans="1:1" x14ac:dyDescent="0.25">
      <c r="A20" s="30"/>
    </row>
    <row r="21" spans="1:1" x14ac:dyDescent="0.25">
      <c r="A21" s="30"/>
    </row>
    <row r="22" spans="1:1" x14ac:dyDescent="0.25">
      <c r="A22" s="30"/>
    </row>
    <row r="23" spans="1:1" x14ac:dyDescent="0.25">
      <c r="A23" s="30"/>
    </row>
    <row r="24" spans="1:1" x14ac:dyDescent="0.25">
      <c r="A24" s="30"/>
    </row>
    <row r="25" spans="1:1" x14ac:dyDescent="0.25">
      <c r="A25" s="30"/>
    </row>
    <row r="26" spans="1:1" x14ac:dyDescent="0.25">
      <c r="A26" s="30"/>
    </row>
    <row r="27" spans="1:1" x14ac:dyDescent="0.25">
      <c r="A27" s="30"/>
    </row>
    <row r="28" spans="1:1" x14ac:dyDescent="0.25">
      <c r="A28" s="30"/>
    </row>
    <row r="29" spans="1:1" x14ac:dyDescent="0.25">
      <c r="A29" s="30"/>
    </row>
    <row r="30" spans="1:1" x14ac:dyDescent="0.25">
      <c r="A30" s="30"/>
    </row>
    <row r="31" spans="1:1" x14ac:dyDescent="0.25">
      <c r="A31" s="30"/>
    </row>
    <row r="32" spans="1:1" x14ac:dyDescent="0.25">
      <c r="A32" s="30"/>
    </row>
    <row r="33" spans="1:3" x14ac:dyDescent="0.25">
      <c r="A33" s="30"/>
    </row>
    <row r="34" spans="1:3" x14ac:dyDescent="0.25">
      <c r="A34" s="30"/>
    </row>
    <row r="35" spans="1:3" x14ac:dyDescent="0.25">
      <c r="A35" s="30"/>
    </row>
    <row r="36" spans="1:3" x14ac:dyDescent="0.25">
      <c r="A36" s="30"/>
    </row>
    <row r="37" spans="1:3" x14ac:dyDescent="0.25">
      <c r="A37" s="30"/>
    </row>
    <row r="38" spans="1:3" x14ac:dyDescent="0.25">
      <c r="A38" s="30"/>
    </row>
    <row r="39" spans="1:3" x14ac:dyDescent="0.25">
      <c r="A39" s="30"/>
    </row>
    <row r="40" spans="1:3" x14ac:dyDescent="0.25">
      <c r="A40" s="30"/>
    </row>
    <row r="41" spans="1:3" x14ac:dyDescent="0.25">
      <c r="A41" s="30"/>
    </row>
    <row r="42" spans="1:3" x14ac:dyDescent="0.25">
      <c r="A42" s="30"/>
    </row>
    <row r="43" spans="1:3" x14ac:dyDescent="0.25">
      <c r="A43" s="30"/>
    </row>
    <row r="44" spans="1:3" x14ac:dyDescent="0.25">
      <c r="A44" s="30"/>
      <c r="C44" s="10"/>
    </row>
    <row r="45" spans="1:3" x14ac:dyDescent="0.25">
      <c r="A45" s="30"/>
    </row>
    <row r="49" spans="1:1" x14ac:dyDescent="0.25">
      <c r="A49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206</v>
      </c>
    </row>
    <row r="5" spans="1:3" x14ac:dyDescent="0.25">
      <c r="A5" s="4" t="s">
        <v>1</v>
      </c>
      <c r="B5" s="2">
        <f>'Total Orgs'!B47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559.25</v>
      </c>
    </row>
    <row r="9" spans="1:3" x14ac:dyDescent="0.25">
      <c r="A9" s="4" t="s">
        <v>4</v>
      </c>
      <c r="B9" s="2">
        <f>SUM(B5+B6-B7-B8)</f>
        <v>440.75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44347</v>
      </c>
      <c r="B12" s="2">
        <v>184.25</v>
      </c>
      <c r="C12" t="s">
        <v>826</v>
      </c>
    </row>
    <row r="13" spans="1:3" x14ac:dyDescent="0.25">
      <c r="C13" t="s">
        <v>827</v>
      </c>
    </row>
    <row r="14" spans="1:3" x14ac:dyDescent="0.25">
      <c r="A14" s="4">
        <v>44347</v>
      </c>
      <c r="B14" s="2">
        <v>375</v>
      </c>
      <c r="C14" t="s">
        <v>828</v>
      </c>
    </row>
    <row r="15" spans="1:3" x14ac:dyDescent="0.25">
      <c r="C15" t="s">
        <v>829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22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294</v>
      </c>
    </row>
    <row r="5" spans="1:3" x14ac:dyDescent="0.25">
      <c r="A5" s="4" t="s">
        <v>1</v>
      </c>
      <c r="B5" s="2">
        <f>'Total Orgs'!B48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phoneticPr fontId="6" type="noConversion"/>
  <hyperlinks>
    <hyperlink ref="A1" location="'Total Orgs'!A1" display="Total Organizations" xr:uid="{00000000-0004-0000-2D00-000000000000}"/>
  </hyperlinks>
  <pageMargins left="0.75" right="0.75" top="1" bottom="1" header="0.5" footer="0.5"/>
  <pageSetup orientation="portrait" horizontalDpi="4294967292" verticalDpi="4294967292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C00000"/>
  </sheetPr>
  <dimension ref="A1:C12"/>
  <sheetViews>
    <sheetView workbookViewId="0"/>
  </sheetViews>
  <sheetFormatPr defaultRowHeight="15.75" x14ac:dyDescent="0.25"/>
  <cols>
    <col min="1" max="1" width="17.375" style="153" customWidth="1"/>
    <col min="2" max="2" width="9" style="153"/>
    <col min="3" max="3" width="37.12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409</v>
      </c>
      <c r="B3" s="138"/>
    </row>
    <row r="4" spans="1:3" x14ac:dyDescent="0.25">
      <c r="A4" s="155"/>
      <c r="B4" s="138"/>
    </row>
    <row r="5" spans="1:3" x14ac:dyDescent="0.25">
      <c r="A5" s="155" t="s">
        <v>1</v>
      </c>
      <c r="B5" s="138">
        <f>'Total Orgs'!B49</f>
        <v>100</v>
      </c>
    </row>
    <row r="6" spans="1:3" x14ac:dyDescent="0.25">
      <c r="A6" s="155" t="s">
        <v>2</v>
      </c>
      <c r="B6" s="138"/>
    </row>
    <row r="7" spans="1:3" s="15" customFormat="1" ht="31.5" x14ac:dyDescent="0.25">
      <c r="A7" s="22" t="s">
        <v>163</v>
      </c>
      <c r="B7" s="35">
        <v>100</v>
      </c>
      <c r="C7" s="15" t="s">
        <v>522</v>
      </c>
    </row>
    <row r="8" spans="1:3" ht="31.5" x14ac:dyDescent="0.25">
      <c r="A8" s="155" t="s">
        <v>3</v>
      </c>
      <c r="B8" s="138">
        <f>SUM(B12:B103)</f>
        <v>0</v>
      </c>
      <c r="C8" s="10" t="s">
        <v>686</v>
      </c>
    </row>
    <row r="9" spans="1:3" x14ac:dyDescent="0.25">
      <c r="A9" s="155" t="s">
        <v>4</v>
      </c>
      <c r="B9" s="138">
        <f>SUM(B5+B6-B7-B8)</f>
        <v>0</v>
      </c>
    </row>
    <row r="10" spans="1:3" x14ac:dyDescent="0.25">
      <c r="A10" s="155"/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/>
    </row>
  </sheetData>
  <hyperlinks>
    <hyperlink ref="A1" location="'Total Orgs'!A1" display="Total Organizations" xr:uid="{00000000-0004-0000-2E00-000000000000}"/>
  </hyperlink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3"/>
  <sheetViews>
    <sheetView workbookViewId="0"/>
  </sheetViews>
  <sheetFormatPr defaultRowHeight="15.75" x14ac:dyDescent="0.25"/>
  <cols>
    <col min="1" max="1" width="17.375" customWidth="1"/>
    <col min="3" max="3" width="37.1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319</v>
      </c>
      <c r="B3" s="2"/>
    </row>
    <row r="4" spans="1:3" x14ac:dyDescent="0.25">
      <c r="A4" s="4"/>
      <c r="B4" s="2"/>
      <c r="C4" t="s">
        <v>356</v>
      </c>
    </row>
    <row r="5" spans="1:3" x14ac:dyDescent="0.25">
      <c r="A5" s="4" t="s">
        <v>1</v>
      </c>
      <c r="B5" s="2">
        <f>'Total Orgs'!B50</f>
        <v>300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SUM(B12:B103)</f>
        <v>300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55">
        <v>44256</v>
      </c>
      <c r="B12">
        <v>300</v>
      </c>
      <c r="C12" t="s">
        <v>647</v>
      </c>
    </row>
    <row r="13" spans="1:3" x14ac:dyDescent="0.25">
      <c r="C13" t="s">
        <v>648</v>
      </c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410</v>
      </c>
    </row>
    <row r="5" spans="1:3" x14ac:dyDescent="0.25">
      <c r="A5" s="155" t="s">
        <v>1</v>
      </c>
      <c r="B5" s="138">
        <f>'Total Orgs'!B51</f>
        <v>400</v>
      </c>
    </row>
    <row r="6" spans="1:3" x14ac:dyDescent="0.25">
      <c r="A6" s="155" t="s">
        <v>2</v>
      </c>
      <c r="B6" s="138">
        <v>200</v>
      </c>
      <c r="C6" s="153" t="s">
        <v>790</v>
      </c>
    </row>
    <row r="7" spans="1:3" x14ac:dyDescent="0.25">
      <c r="A7" s="155" t="s">
        <v>163</v>
      </c>
    </row>
    <row r="8" spans="1:3" x14ac:dyDescent="0.25">
      <c r="A8" s="155" t="s">
        <v>3</v>
      </c>
      <c r="B8" s="138">
        <f>SUM(B12:B101)</f>
        <v>600</v>
      </c>
    </row>
    <row r="9" spans="1:3" x14ac:dyDescent="0.25">
      <c r="A9" s="155" t="s">
        <v>4</v>
      </c>
      <c r="B9" s="138">
        <f>SUM(B5+B6-B8)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94">
        <v>44320</v>
      </c>
      <c r="B12" s="95">
        <v>600</v>
      </c>
      <c r="C12" s="63" t="s">
        <v>791</v>
      </c>
    </row>
    <row r="13" spans="1:3" x14ac:dyDescent="0.25">
      <c r="A13" s="96"/>
      <c r="C13" s="135"/>
    </row>
    <row r="14" spans="1:3" x14ac:dyDescent="0.25">
      <c r="A14" s="96"/>
      <c r="C14" s="135"/>
    </row>
    <row r="15" spans="1:3" x14ac:dyDescent="0.25">
      <c r="A15" s="96"/>
      <c r="C15" s="135"/>
    </row>
    <row r="16" spans="1:3" x14ac:dyDescent="0.25">
      <c r="A16" s="96"/>
      <c r="C16" s="135"/>
    </row>
    <row r="17" spans="1:3" x14ac:dyDescent="0.25">
      <c r="A17" s="99"/>
      <c r="B17" s="100"/>
      <c r="C17" s="68"/>
    </row>
    <row r="18" spans="1:3" x14ac:dyDescent="0.25">
      <c r="C18" s="135"/>
    </row>
    <row r="19" spans="1:3" x14ac:dyDescent="0.25">
      <c r="C19" s="135"/>
    </row>
    <row r="20" spans="1:3" x14ac:dyDescent="0.25">
      <c r="C20" s="135"/>
    </row>
    <row r="21" spans="1:3" x14ac:dyDescent="0.25">
      <c r="C21" s="135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293</v>
      </c>
    </row>
    <row r="5" spans="1:3" x14ac:dyDescent="0.25">
      <c r="A5" s="4" t="s">
        <v>1</v>
      </c>
      <c r="B5" s="2">
        <f>'Total Orgs'!B6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523</v>
      </c>
    </row>
    <row r="5" spans="1:3" x14ac:dyDescent="0.25">
      <c r="A5" s="155" t="s">
        <v>1</v>
      </c>
      <c r="B5" s="138">
        <f>'Total Orgs'!B52</f>
        <v>500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500</v>
      </c>
      <c r="C7" s="153" t="s">
        <v>522</v>
      </c>
    </row>
    <row r="8" spans="1:3" ht="31.5" x14ac:dyDescent="0.25">
      <c r="A8" s="155" t="s">
        <v>3</v>
      </c>
      <c r="B8" s="138">
        <f>SUM(B12:B101)</f>
        <v>0</v>
      </c>
      <c r="C8" s="10" t="s">
        <v>686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94"/>
      <c r="B12" s="95"/>
      <c r="C12" s="63"/>
    </row>
    <row r="13" spans="1:3" x14ac:dyDescent="0.25">
      <c r="A13" s="96"/>
      <c r="C13" s="135"/>
    </row>
    <row r="14" spans="1:3" x14ac:dyDescent="0.25">
      <c r="A14" s="96"/>
      <c r="C14" s="135"/>
    </row>
    <row r="15" spans="1:3" x14ac:dyDescent="0.25">
      <c r="A15" s="96"/>
      <c r="C15" s="135"/>
    </row>
    <row r="16" spans="1:3" x14ac:dyDescent="0.25">
      <c r="A16" s="96"/>
      <c r="C16" s="135"/>
    </row>
    <row r="17" spans="1:3" x14ac:dyDescent="0.25">
      <c r="A17" s="99"/>
      <c r="B17" s="100"/>
      <c r="C17" s="68"/>
    </row>
    <row r="18" spans="1:3" x14ac:dyDescent="0.25">
      <c r="C18" s="135"/>
    </row>
    <row r="19" spans="1:3" x14ac:dyDescent="0.25">
      <c r="C19" s="135"/>
    </row>
    <row r="20" spans="1:3" x14ac:dyDescent="0.25">
      <c r="C20" s="135"/>
    </row>
    <row r="21" spans="1:3" x14ac:dyDescent="0.25">
      <c r="C21" s="135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C00000"/>
  </sheetPr>
  <dimension ref="A1:C2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81</v>
      </c>
    </row>
    <row r="5" spans="1:3" x14ac:dyDescent="0.25">
      <c r="A5" s="4" t="s">
        <v>1</v>
      </c>
      <c r="B5" s="2">
        <f>'Total Orgs'!B53</f>
        <v>6000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f>1/3*6000</f>
        <v>2000</v>
      </c>
      <c r="C7" t="s">
        <v>522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4000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/>
      <c r="B12" s="95"/>
      <c r="C12" s="63"/>
    </row>
    <row r="13" spans="1:3" x14ac:dyDescent="0.25">
      <c r="A13" s="96"/>
      <c r="C13" s="97"/>
    </row>
    <row r="14" spans="1:3" x14ac:dyDescent="0.25">
      <c r="A14" s="96"/>
      <c r="C14" s="97"/>
    </row>
    <row r="15" spans="1:3" x14ac:dyDescent="0.25">
      <c r="A15" s="96"/>
      <c r="C15" s="97"/>
    </row>
    <row r="16" spans="1:3" x14ac:dyDescent="0.25">
      <c r="A16" s="96"/>
      <c r="C16" s="97"/>
    </row>
    <row r="17" spans="1:3" x14ac:dyDescent="0.25">
      <c r="A17" s="99"/>
      <c r="B17" s="100"/>
      <c r="C17" s="68"/>
    </row>
    <row r="18" spans="1:3" x14ac:dyDescent="0.25">
      <c r="C18" s="97"/>
    </row>
    <row r="19" spans="1:3" x14ac:dyDescent="0.25">
      <c r="C19" s="97"/>
    </row>
    <row r="20" spans="1:3" x14ac:dyDescent="0.25">
      <c r="C20" s="97"/>
    </row>
    <row r="21" spans="1:3" x14ac:dyDescent="0.25">
      <c r="C21" s="97"/>
    </row>
    <row r="22" spans="1:3" x14ac:dyDescent="0.25">
      <c r="A22" s="13"/>
      <c r="B22" s="14"/>
      <c r="C22" s="15"/>
    </row>
  </sheetData>
  <hyperlinks>
    <hyperlink ref="A1" location="'Total Orgs'!A1" display="Total Organizations" xr:uid="{00000000-0004-0000-3200-000000000000}"/>
  </hyperlinks>
  <pageMargins left="0.75" right="0.75" top="1" bottom="1" header="0.5" footer="0.5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380</v>
      </c>
    </row>
    <row r="5" spans="1:3" x14ac:dyDescent="0.25">
      <c r="A5" s="155" t="s">
        <v>1</v>
      </c>
      <c r="B5" s="138">
        <f>'Total Orgs'!B54</f>
        <v>250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250</v>
      </c>
      <c r="C7" s="153" t="s">
        <v>522</v>
      </c>
    </row>
    <row r="8" spans="1:3" x14ac:dyDescent="0.25">
      <c r="A8" s="155" t="s">
        <v>3</v>
      </c>
      <c r="B8" s="138">
        <f>SUM(B12:B102)</f>
        <v>0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83</v>
      </c>
    </row>
    <row r="5" spans="1:3" x14ac:dyDescent="0.25">
      <c r="A5" s="4" t="s">
        <v>1</v>
      </c>
      <c r="B5" s="2">
        <f>'Total Orgs'!B55</f>
        <v>260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v>260</v>
      </c>
      <c r="C7" t="s">
        <v>522</v>
      </c>
    </row>
    <row r="8" spans="1:3" ht="31.5" x14ac:dyDescent="0.25">
      <c r="A8" s="4" t="s">
        <v>3</v>
      </c>
      <c r="B8" s="2">
        <f>SUM(B12:B102)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400-000000000000}"/>
  </hyperlinks>
  <pageMargins left="0.75" right="0.75" top="1" bottom="1" header="0.5" footer="0.5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222</v>
      </c>
    </row>
    <row r="5" spans="1:3" x14ac:dyDescent="0.25">
      <c r="A5" s="4" t="s">
        <v>1</v>
      </c>
      <c r="B5" s="2">
        <f>'Total Orgs'!B56</f>
        <v>800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800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  <c r="C12" s="15"/>
    </row>
  </sheetData>
  <hyperlinks>
    <hyperlink ref="A1" location="'Total Orgs'!A1" display="Total Organizations" xr:uid="{00000000-0004-0000-3500-000000000000}"/>
  </hyperlinks>
  <pageMargins left="0.75" right="0.75" top="1" bottom="1" header="0.5" footer="0.5"/>
  <pageSetup orientation="portrait" horizontalDpi="4294967292" verticalDpi="4294967292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C1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23</v>
      </c>
    </row>
    <row r="5" spans="1:3" x14ac:dyDescent="0.25">
      <c r="A5" s="4" t="s">
        <v>1</v>
      </c>
      <c r="B5" s="2">
        <f>'Total Orgs'!B57</f>
        <v>1000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>
        <v>44145</v>
      </c>
      <c r="B12" s="175">
        <v>1000</v>
      </c>
      <c r="C12" s="176" t="s">
        <v>537</v>
      </c>
    </row>
    <row r="13" spans="1:3" x14ac:dyDescent="0.25">
      <c r="A13" s="174"/>
      <c r="B13" s="175"/>
      <c r="C13" s="176" t="s">
        <v>558</v>
      </c>
    </row>
    <row r="14" spans="1:3" x14ac:dyDescent="0.25">
      <c r="A14" s="174"/>
      <c r="B14" s="175"/>
      <c r="C14" s="176"/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295</v>
      </c>
    </row>
    <row r="5" spans="1:3" x14ac:dyDescent="0.25">
      <c r="A5" s="4" t="s">
        <v>1</v>
      </c>
      <c r="B5" s="2">
        <f>'Total Orgs'!B58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1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320</v>
      </c>
    </row>
    <row r="5" spans="1:3" x14ac:dyDescent="0.25">
      <c r="A5" s="4" t="s">
        <v>1</v>
      </c>
      <c r="B5" s="2">
        <f>'Total Orgs'!B59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3800-000000000000}"/>
  </hyperlinks>
  <pageMargins left="0.75" right="0.75" top="1" bottom="1" header="0.5" footer="0.5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257</v>
      </c>
    </row>
    <row r="5" spans="1:3" x14ac:dyDescent="0.25">
      <c r="A5" s="4" t="s">
        <v>1</v>
      </c>
      <c r="B5" s="2">
        <f>'Total Orgs'!B60</f>
        <v>250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SUM(B12:B104)</f>
        <v>0</v>
      </c>
    </row>
    <row r="9" spans="1:3" x14ac:dyDescent="0.25">
      <c r="A9" s="4" t="s">
        <v>4</v>
      </c>
      <c r="B9" s="2">
        <f>SUM(B5+B6-B8)</f>
        <v>250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J1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10" x14ac:dyDescent="0.25">
      <c r="A1" s="5" t="s">
        <v>0</v>
      </c>
      <c r="C1" s="1" t="str">
        <f>'Total Orgs'!A1</f>
        <v>Budget 2020-2021</v>
      </c>
    </row>
    <row r="2" spans="1:10" x14ac:dyDescent="0.25">
      <c r="A2" s="5"/>
    </row>
    <row r="3" spans="1:10" x14ac:dyDescent="0.25">
      <c r="A3" s="6" t="s">
        <v>459</v>
      </c>
    </row>
    <row r="5" spans="1:10" x14ac:dyDescent="0.25">
      <c r="A5" s="4" t="s">
        <v>1</v>
      </c>
      <c r="B5" s="2">
        <f>'Total Orgs'!B61</f>
        <v>6500</v>
      </c>
    </row>
    <row r="6" spans="1:10" x14ac:dyDescent="0.25">
      <c r="A6" s="4" t="s">
        <v>2</v>
      </c>
    </row>
    <row r="7" spans="1:10" x14ac:dyDescent="0.25">
      <c r="A7" s="4" t="s">
        <v>163</v>
      </c>
      <c r="C7" s="153"/>
      <c r="D7" s="139"/>
      <c r="E7" s="139"/>
      <c r="F7" s="139"/>
      <c r="G7" s="139"/>
      <c r="H7" s="139"/>
      <c r="I7" s="139"/>
      <c r="J7" s="139"/>
    </row>
    <row r="8" spans="1:10" ht="15.75" customHeight="1" x14ac:dyDescent="0.25">
      <c r="A8" s="4" t="s">
        <v>3</v>
      </c>
      <c r="B8" s="2">
        <f>SUM(B12:B102)</f>
        <v>0</v>
      </c>
      <c r="D8" s="328"/>
      <c r="E8" s="328"/>
      <c r="F8" s="328"/>
      <c r="G8" s="328"/>
      <c r="H8" s="328"/>
      <c r="I8" s="328"/>
      <c r="J8" s="139"/>
    </row>
    <row r="9" spans="1:10" x14ac:dyDescent="0.25">
      <c r="A9" s="4" t="s">
        <v>4</v>
      </c>
      <c r="B9" s="2">
        <f>SUM(B5+B6-B7-B8)</f>
        <v>6500</v>
      </c>
      <c r="D9" s="328"/>
      <c r="E9" s="328"/>
      <c r="F9" s="328"/>
      <c r="G9" s="328"/>
      <c r="H9" s="328"/>
      <c r="I9" s="328"/>
      <c r="J9" s="139"/>
    </row>
    <row r="10" spans="1:10" x14ac:dyDescent="0.25">
      <c r="D10" s="139"/>
      <c r="E10" s="139"/>
      <c r="F10" s="139"/>
      <c r="G10" s="139"/>
      <c r="H10" s="139"/>
      <c r="I10" s="139"/>
      <c r="J10" s="139"/>
    </row>
    <row r="11" spans="1:10" s="1" customFormat="1" x14ac:dyDescent="0.25">
      <c r="A11" s="7" t="s">
        <v>5</v>
      </c>
      <c r="B11" s="3" t="s">
        <v>6</v>
      </c>
      <c r="C11" s="1" t="s">
        <v>7</v>
      </c>
      <c r="D11" s="140"/>
      <c r="E11" s="140"/>
      <c r="F11" s="140"/>
      <c r="G11" s="140"/>
      <c r="H11" s="140"/>
      <c r="I11" s="140"/>
      <c r="J11" s="140"/>
    </row>
    <row r="12" spans="1:10" s="23" customFormat="1" x14ac:dyDescent="0.25">
      <c r="A12" s="13"/>
      <c r="B12" s="14"/>
      <c r="C12" s="15"/>
      <c r="D12" s="141"/>
      <c r="E12" s="141"/>
      <c r="F12" s="141"/>
      <c r="G12" s="141"/>
      <c r="H12" s="141"/>
      <c r="I12" s="141"/>
      <c r="J12" s="141"/>
    </row>
    <row r="14" spans="1:10" x14ac:dyDescent="0.25">
      <c r="A14" s="174"/>
      <c r="B14" s="175"/>
      <c r="C14" s="176"/>
    </row>
    <row r="15" spans="1:10" x14ac:dyDescent="0.25">
      <c r="A15" s="174"/>
      <c r="B15" s="175"/>
      <c r="C15" s="176"/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373</v>
      </c>
    </row>
    <row r="5" spans="1:3" x14ac:dyDescent="0.25">
      <c r="A5" s="155" t="s">
        <v>1</v>
      </c>
      <c r="B5" s="138">
        <f>'Total Orgs'!B7</f>
        <v>300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300</v>
      </c>
      <c r="C7" s="153" t="s">
        <v>520</v>
      </c>
    </row>
    <row r="8" spans="1:3" ht="31.5" x14ac:dyDescent="0.25">
      <c r="A8" s="155" t="s">
        <v>3</v>
      </c>
      <c r="B8" s="138">
        <f>SUM(B12:B319)</f>
        <v>0</v>
      </c>
      <c r="C8" s="10" t="s">
        <v>685</v>
      </c>
    </row>
    <row r="9" spans="1:3" x14ac:dyDescent="0.25">
      <c r="A9" s="155" t="s">
        <v>4</v>
      </c>
      <c r="B9" s="138">
        <f>SUM(B5+B6-B8)-B7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6" spans="1:3" x14ac:dyDescent="0.25">
      <c r="C16" s="176"/>
    </row>
    <row r="18" spans="3:3" x14ac:dyDescent="0.25">
      <c r="C18" s="176"/>
    </row>
    <row r="19" spans="3:3" x14ac:dyDescent="0.25">
      <c r="C19" s="176"/>
    </row>
    <row r="45" spans="1:3" s="141" customFormat="1" x14ac:dyDescent="0.25">
      <c r="A45" s="13"/>
      <c r="B45" s="14"/>
      <c r="C45" s="153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24</v>
      </c>
    </row>
    <row r="5" spans="1:3" x14ac:dyDescent="0.25">
      <c r="A5" s="4" t="s">
        <v>1</v>
      </c>
      <c r="B5" s="2">
        <f>'Total Orgs'!B62</f>
        <v>12500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1550</v>
      </c>
    </row>
    <row r="9" spans="1:3" x14ac:dyDescent="0.25">
      <c r="A9" s="4" t="s">
        <v>4</v>
      </c>
      <c r="B9" s="2">
        <f>SUM(B5+B6-B8)</f>
        <v>10950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44140</v>
      </c>
      <c r="B12" s="2">
        <v>1550</v>
      </c>
      <c r="C12" t="s">
        <v>519</v>
      </c>
    </row>
    <row r="45" spans="1:3" s="23" customFormat="1" x14ac:dyDescent="0.25">
      <c r="A45" s="13"/>
      <c r="B45" s="14"/>
      <c r="C45" s="15"/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296</v>
      </c>
    </row>
    <row r="5" spans="1:3" x14ac:dyDescent="0.25">
      <c r="A5" s="4" t="s">
        <v>1</v>
      </c>
      <c r="B5" s="2">
        <f>'Total Orgs'!B63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C00-000000000000}"/>
  </hyperlinks>
  <pageMargins left="0.75" right="0.75" top="1" bottom="1" header="0.5" footer="0.5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381</v>
      </c>
      <c r="C3" s="153" t="s">
        <v>587</v>
      </c>
    </row>
    <row r="5" spans="1:3" x14ac:dyDescent="0.25">
      <c r="A5" s="155" t="s">
        <v>1</v>
      </c>
      <c r="B5" s="138">
        <f>'Total Orgs'!B64</f>
        <v>250</v>
      </c>
    </row>
    <row r="6" spans="1:3" x14ac:dyDescent="0.25">
      <c r="A6" s="155" t="s">
        <v>2</v>
      </c>
    </row>
    <row r="7" spans="1:3" x14ac:dyDescent="0.25">
      <c r="A7" s="155" t="s">
        <v>163</v>
      </c>
      <c r="B7" s="138">
        <v>0</v>
      </c>
    </row>
    <row r="8" spans="1:3" x14ac:dyDescent="0.25">
      <c r="A8" s="155" t="s">
        <v>3</v>
      </c>
      <c r="B8" s="138">
        <f>SUM(B12:B101)</f>
        <v>62.5</v>
      </c>
    </row>
    <row r="9" spans="1:3" x14ac:dyDescent="0.25">
      <c r="A9" s="155" t="s">
        <v>4</v>
      </c>
      <c r="B9" s="138">
        <f>SUM(B5+B6-B7-B8)</f>
        <v>187.5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>
        <v>44224</v>
      </c>
      <c r="B12" s="138">
        <v>62.5</v>
      </c>
      <c r="C12" s="153" t="s">
        <v>599</v>
      </c>
    </row>
    <row r="13" spans="1:3" x14ac:dyDescent="0.25">
      <c r="C13" s="153" t="s">
        <v>600</v>
      </c>
    </row>
  </sheetData>
  <hyperlinks>
    <hyperlink ref="A1" location="'Total Orgs'!A1" display="Total Organizations" xr:uid="{00000000-0004-0000-3D00-000000000000}"/>
  </hyperlinks>
  <pageMargins left="0.75" right="0.75" top="1" bottom="1" header="0.5" footer="0.5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298</v>
      </c>
    </row>
    <row r="5" spans="1:3" x14ac:dyDescent="0.25">
      <c r="A5" s="4" t="s">
        <v>1</v>
      </c>
      <c r="B5" s="2">
        <f>'Total Orgs'!B65</f>
        <v>130</v>
      </c>
    </row>
    <row r="6" spans="1:3" x14ac:dyDescent="0.25">
      <c r="A6" s="4" t="s">
        <v>2</v>
      </c>
    </row>
    <row r="7" spans="1:3" x14ac:dyDescent="0.25">
      <c r="A7" s="4" t="s">
        <v>163</v>
      </c>
      <c r="B7" s="2">
        <v>130</v>
      </c>
      <c r="C7" t="s">
        <v>522</v>
      </c>
    </row>
    <row r="8" spans="1:3" ht="31.5" x14ac:dyDescent="0.25">
      <c r="A8" s="4" t="s">
        <v>3</v>
      </c>
      <c r="B8" s="2">
        <f>SUM(B12:B101)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E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C00000"/>
  </sheetPr>
  <dimension ref="A1:C1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66</v>
      </c>
    </row>
    <row r="5" spans="1:3" x14ac:dyDescent="0.25">
      <c r="A5" s="4" t="s">
        <v>1</v>
      </c>
      <c r="B5" s="2">
        <f>'Total Orgs'!B66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/>
      <c r="B12" s="14"/>
    </row>
  </sheetData>
  <hyperlinks>
    <hyperlink ref="A1" location="'Total Orgs'!A1" display="Total Organizations" xr:uid="{00000000-0004-0000-3F00-000000000000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75</v>
      </c>
    </row>
    <row r="5" spans="1:3" x14ac:dyDescent="0.25">
      <c r="A5" s="4" t="s">
        <v>1</v>
      </c>
      <c r="B5" s="2">
        <f>'Total Orgs'!B67</f>
        <v>1500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1500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322</v>
      </c>
    </row>
    <row r="5" spans="1:3" x14ac:dyDescent="0.25">
      <c r="A5" s="4" t="s">
        <v>1</v>
      </c>
      <c r="B5" s="2">
        <f>'Total Orgs'!B68</f>
        <v>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100-000000000000}"/>
  </hyperlinks>
  <pageMargins left="0.75" right="0.75" top="1" bottom="1" header="0.5" footer="0.5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76</v>
      </c>
    </row>
    <row r="5" spans="1:3" x14ac:dyDescent="0.25">
      <c r="A5" s="4" t="s">
        <v>1</v>
      </c>
      <c r="B5" s="2">
        <f>'Total Orgs'!B69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200-000000000000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tabColor rgb="FFC00000"/>
  </sheetPr>
  <dimension ref="A1:C15"/>
  <sheetViews>
    <sheetView workbookViewId="0"/>
  </sheetViews>
  <sheetFormatPr defaultRowHeight="15.75" x14ac:dyDescent="0.25"/>
  <cols>
    <col min="1" max="1" width="26.5" customWidth="1"/>
    <col min="3" max="3" width="35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97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Orgs'!B70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4300-000000000000}"/>
  </hyperlink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tabColor rgb="FFC00000"/>
  </sheetPr>
  <dimension ref="A1:C15"/>
  <sheetViews>
    <sheetView workbookViewId="0"/>
  </sheetViews>
  <sheetFormatPr defaultRowHeight="15.75" x14ac:dyDescent="0.25"/>
  <cols>
    <col min="1" max="1" width="26.5" style="153" customWidth="1"/>
    <col min="2" max="2" width="9" style="153"/>
    <col min="3" max="3" width="35.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441</v>
      </c>
      <c r="B3" s="138"/>
    </row>
    <row r="4" spans="1:3" x14ac:dyDescent="0.25">
      <c r="A4" s="155"/>
      <c r="B4" s="138"/>
    </row>
    <row r="5" spans="1:3" x14ac:dyDescent="0.25">
      <c r="A5" s="155" t="s">
        <v>1</v>
      </c>
      <c r="B5" s="138">
        <f>'Total Orgs'!B71</f>
        <v>400</v>
      </c>
    </row>
    <row r="6" spans="1:3" x14ac:dyDescent="0.25">
      <c r="A6" s="155" t="s">
        <v>2</v>
      </c>
      <c r="B6" s="138"/>
    </row>
    <row r="7" spans="1:3" x14ac:dyDescent="0.25">
      <c r="A7" s="155" t="s">
        <v>163</v>
      </c>
      <c r="B7" s="138">
        <f>1/3*400</f>
        <v>133.33333333333331</v>
      </c>
      <c r="C7" s="153" t="s">
        <v>522</v>
      </c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SUM(B5+B6-B7-B8)</f>
        <v>266.66666666666669</v>
      </c>
    </row>
    <row r="10" spans="1:3" x14ac:dyDescent="0.25">
      <c r="A10" s="155"/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/>
    </row>
    <row r="15" spans="1:3" x14ac:dyDescent="0.25">
      <c r="A15" s="155"/>
    </row>
  </sheetData>
  <hyperlinks>
    <hyperlink ref="A1" location="'Total Orgs'!A1" display="Total Organizations" xr:uid="{00000000-0004-0000-44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C45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13</v>
      </c>
    </row>
    <row r="5" spans="1:3" x14ac:dyDescent="0.25">
      <c r="A5" s="4" t="s">
        <v>1</v>
      </c>
      <c r="B5" s="2">
        <f>'Total Orgs'!B8</f>
        <v>5600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SUM(B12:B319)</f>
        <v>2813.8599999999997</v>
      </c>
    </row>
    <row r="9" spans="1:3" x14ac:dyDescent="0.25">
      <c r="A9" s="4" t="s">
        <v>4</v>
      </c>
      <c r="B9" s="2">
        <f>SUM(B5+B6-B8)</f>
        <v>2786.1400000000003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44097</v>
      </c>
      <c r="B12" s="2">
        <v>1000</v>
      </c>
      <c r="C12" t="s">
        <v>471</v>
      </c>
    </row>
    <row r="13" spans="1:3" x14ac:dyDescent="0.25">
      <c r="C13" t="s">
        <v>470</v>
      </c>
    </row>
    <row r="14" spans="1:3" x14ac:dyDescent="0.25">
      <c r="C14" t="s">
        <v>506</v>
      </c>
    </row>
    <row r="15" spans="1:3" x14ac:dyDescent="0.25">
      <c r="A15" s="4">
        <v>44230</v>
      </c>
      <c r="B15" s="2">
        <v>723.2</v>
      </c>
      <c r="C15" t="s">
        <v>618</v>
      </c>
    </row>
    <row r="16" spans="1:3" x14ac:dyDescent="0.25">
      <c r="C16" s="176" t="s">
        <v>619</v>
      </c>
    </row>
    <row r="17" spans="1:3" x14ac:dyDescent="0.25">
      <c r="A17" s="4">
        <v>44320</v>
      </c>
      <c r="B17" s="2">
        <v>384</v>
      </c>
      <c r="C17" s="176" t="s">
        <v>618</v>
      </c>
    </row>
    <row r="18" spans="1:3" x14ac:dyDescent="0.25">
      <c r="C18" s="176" t="s">
        <v>789</v>
      </c>
    </row>
    <row r="19" spans="1:3" x14ac:dyDescent="0.25">
      <c r="A19" s="4">
        <v>44325</v>
      </c>
      <c r="B19" s="2">
        <v>706.66</v>
      </c>
      <c r="C19" s="176" t="s">
        <v>804</v>
      </c>
    </row>
    <row r="20" spans="1:3" x14ac:dyDescent="0.25">
      <c r="C20" s="176" t="s">
        <v>805</v>
      </c>
    </row>
    <row r="45" spans="1:3" s="23" customFormat="1" x14ac:dyDescent="0.25">
      <c r="A45" s="13"/>
      <c r="B45" s="14"/>
      <c r="C45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25"/>
  <sheetViews>
    <sheetView workbookViewId="0"/>
  </sheetViews>
  <sheetFormatPr defaultRowHeight="15.75" x14ac:dyDescent="0.25"/>
  <cols>
    <col min="1" max="1" width="17.75" style="46" customWidth="1"/>
    <col min="2" max="2" width="9" style="2" customWidth="1"/>
    <col min="3" max="3" width="31.875" customWidth="1"/>
  </cols>
  <sheetData>
    <row r="1" spans="1:3" x14ac:dyDescent="0.25">
      <c r="A1" s="44" t="s">
        <v>0</v>
      </c>
      <c r="C1" s="1" t="str">
        <f>'Total Orgs'!A1</f>
        <v>Budget 2020-2021</v>
      </c>
    </row>
    <row r="2" spans="1:3" x14ac:dyDescent="0.25">
      <c r="A2" s="44"/>
    </row>
    <row r="3" spans="1:3" x14ac:dyDescent="0.25">
      <c r="A3" s="45" t="s">
        <v>91</v>
      </c>
    </row>
    <row r="5" spans="1:3" x14ac:dyDescent="0.25">
      <c r="A5" s="46" t="s">
        <v>1</v>
      </c>
      <c r="B5" s="2">
        <f>'Total Orgs'!B72</f>
        <v>3500</v>
      </c>
    </row>
    <row r="6" spans="1:3" x14ac:dyDescent="0.25">
      <c r="A6" s="46" t="s">
        <v>2</v>
      </c>
    </row>
    <row r="7" spans="1:3" x14ac:dyDescent="0.25">
      <c r="A7" s="46" t="s">
        <v>163</v>
      </c>
    </row>
    <row r="8" spans="1:3" x14ac:dyDescent="0.25">
      <c r="A8" s="46" t="s">
        <v>3</v>
      </c>
      <c r="B8" s="2">
        <f>SUM(B12:B104)</f>
        <v>2000</v>
      </c>
    </row>
    <row r="9" spans="1:3" x14ac:dyDescent="0.25">
      <c r="A9" s="46" t="s">
        <v>4</v>
      </c>
      <c r="B9" s="2">
        <f>SUM(B5+B6-B8)</f>
        <v>1500</v>
      </c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86">
        <v>44257</v>
      </c>
      <c r="B12" s="175">
        <v>2000</v>
      </c>
      <c r="C12" s="176" t="s">
        <v>707</v>
      </c>
    </row>
    <row r="13" spans="1:3" x14ac:dyDescent="0.25">
      <c r="A13" s="186"/>
      <c r="B13" s="175"/>
      <c r="C13" s="176" t="s">
        <v>708</v>
      </c>
    </row>
    <row r="14" spans="1:3" x14ac:dyDescent="0.25">
      <c r="A14" s="186"/>
      <c r="B14" s="175"/>
      <c r="C14" s="176"/>
    </row>
    <row r="15" spans="1:3" x14ac:dyDescent="0.25">
      <c r="A15" s="186"/>
      <c r="B15" s="175"/>
      <c r="C15" s="176"/>
    </row>
    <row r="16" spans="1:3" x14ac:dyDescent="0.25">
      <c r="A16" s="186"/>
      <c r="B16" s="175"/>
      <c r="C16" s="176"/>
    </row>
    <row r="17" spans="1:3" x14ac:dyDescent="0.25">
      <c r="A17" s="186"/>
      <c r="B17" s="175"/>
      <c r="C17" s="176"/>
    </row>
    <row r="18" spans="1:3" x14ac:dyDescent="0.25">
      <c r="A18" s="186"/>
      <c r="B18" s="175"/>
      <c r="C18" s="176"/>
    </row>
    <row r="19" spans="1:3" x14ac:dyDescent="0.25">
      <c r="A19" s="186"/>
      <c r="B19" s="175"/>
      <c r="C19" s="176"/>
    </row>
    <row r="20" spans="1:3" x14ac:dyDescent="0.25">
      <c r="A20" s="186"/>
      <c r="B20" s="175"/>
      <c r="C20" s="176"/>
    </row>
    <row r="21" spans="1:3" x14ac:dyDescent="0.25">
      <c r="A21" s="186"/>
      <c r="B21" s="175"/>
      <c r="C21" s="176"/>
    </row>
    <row r="22" spans="1:3" x14ac:dyDescent="0.25">
      <c r="A22" s="186"/>
      <c r="B22" s="175"/>
      <c r="C22" s="176"/>
    </row>
    <row r="23" spans="1:3" x14ac:dyDescent="0.25">
      <c r="A23" s="186"/>
      <c r="B23" s="175"/>
      <c r="C23" s="176"/>
    </row>
    <row r="24" spans="1:3" x14ac:dyDescent="0.25">
      <c r="A24" s="186"/>
      <c r="B24" s="175"/>
      <c r="C24" s="176"/>
    </row>
    <row r="25" spans="1:3" x14ac:dyDescent="0.25">
      <c r="C25" s="176"/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tabColor theme="1"/>
  </sheetPr>
  <dimension ref="A1:O16"/>
  <sheetViews>
    <sheetView workbookViewId="0"/>
  </sheetViews>
  <sheetFormatPr defaultRowHeight="15.75" x14ac:dyDescent="0.25"/>
  <cols>
    <col min="1" max="1" width="20.875" customWidth="1"/>
    <col min="3" max="3" width="31.25" customWidth="1"/>
  </cols>
  <sheetData>
    <row r="1" spans="1:15" x14ac:dyDescent="0.25">
      <c r="A1" s="5" t="s">
        <v>0</v>
      </c>
      <c r="B1" s="2"/>
      <c r="C1" s="1" t="str">
        <f>'Total Orgs'!A1</f>
        <v>Budget 2020-2021</v>
      </c>
      <c r="G1" s="324" t="s">
        <v>244</v>
      </c>
      <c r="H1" s="325"/>
      <c r="I1" s="64"/>
      <c r="J1" s="69" t="s">
        <v>240</v>
      </c>
      <c r="K1" s="65" t="s">
        <v>248</v>
      </c>
      <c r="L1" s="65"/>
      <c r="M1" s="65"/>
      <c r="N1" s="65"/>
      <c r="O1" s="63"/>
    </row>
    <row r="2" spans="1:15" x14ac:dyDescent="0.25">
      <c r="A2" s="5"/>
      <c r="B2" s="2"/>
      <c r="G2" s="326">
        <v>43157</v>
      </c>
      <c r="H2" s="327"/>
      <c r="I2" s="66"/>
      <c r="J2" s="70" t="s">
        <v>243</v>
      </c>
      <c r="K2" s="67" t="s">
        <v>249</v>
      </c>
      <c r="L2" s="67"/>
      <c r="M2" s="67"/>
      <c r="N2" s="67"/>
      <c r="O2" s="68"/>
    </row>
    <row r="3" spans="1:15" x14ac:dyDescent="0.25">
      <c r="A3" s="6" t="s">
        <v>292</v>
      </c>
      <c r="B3" s="2"/>
    </row>
    <row r="4" spans="1:15" x14ac:dyDescent="0.25">
      <c r="A4" s="4"/>
      <c r="B4" s="2"/>
    </row>
    <row r="5" spans="1:15" x14ac:dyDescent="0.25">
      <c r="A5" s="4" t="s">
        <v>1</v>
      </c>
      <c r="B5" s="2">
        <f>'Total Orgs'!B46</f>
        <v>200</v>
      </c>
    </row>
    <row r="6" spans="1:15" x14ac:dyDescent="0.25">
      <c r="A6" s="4" t="s">
        <v>2</v>
      </c>
      <c r="B6" s="2"/>
    </row>
    <row r="7" spans="1:15" x14ac:dyDescent="0.25">
      <c r="A7" s="4" t="s">
        <v>163</v>
      </c>
      <c r="B7" s="2"/>
    </row>
    <row r="8" spans="1:15" x14ac:dyDescent="0.25">
      <c r="A8" s="4" t="s">
        <v>3</v>
      </c>
      <c r="B8" s="2">
        <f>SUM(B12:B103)</f>
        <v>0</v>
      </c>
    </row>
    <row r="9" spans="1:15" x14ac:dyDescent="0.25">
      <c r="A9" s="4" t="s">
        <v>4</v>
      </c>
      <c r="B9" s="2">
        <f>SUM(B5+B6-B8)</f>
        <v>200</v>
      </c>
    </row>
    <row r="10" spans="1:15" x14ac:dyDescent="0.25">
      <c r="A10" s="4"/>
      <c r="B10" s="2"/>
    </row>
    <row r="11" spans="1:15" x14ac:dyDescent="0.25">
      <c r="A11" s="7" t="s">
        <v>5</v>
      </c>
      <c r="B11" s="3" t="s">
        <v>6</v>
      </c>
      <c r="C11" s="1" t="s">
        <v>7</v>
      </c>
    </row>
    <row r="12" spans="1:15" x14ac:dyDescent="0.25">
      <c r="A12" s="27"/>
    </row>
    <row r="15" spans="1:15" x14ac:dyDescent="0.25">
      <c r="A15" s="27"/>
    </row>
    <row r="16" spans="1:15" x14ac:dyDescent="0.25">
      <c r="A16" s="27"/>
    </row>
  </sheetData>
  <mergeCells count="2">
    <mergeCell ref="G1:H1"/>
    <mergeCell ref="G2:H2"/>
  </mergeCells>
  <hyperlinks>
    <hyperlink ref="A1" location="'Total Orgs'!A1" display="Total Organizations" xr:uid="{00000000-0004-0000-4600-000000000000}"/>
  </hyperlink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259</v>
      </c>
    </row>
    <row r="5" spans="1:3" x14ac:dyDescent="0.25">
      <c r="A5" s="4" t="s">
        <v>1</v>
      </c>
      <c r="B5" s="2">
        <f>'Total Orgs'!B73</f>
        <v>200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200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700-000000000000}"/>
  </hyperlinks>
  <pageMargins left="0.75" right="0.75" top="1" bottom="1" header="0.5" footer="0.5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370</v>
      </c>
    </row>
    <row r="5" spans="1:3" x14ac:dyDescent="0.25">
      <c r="A5" s="4" t="s">
        <v>1</v>
      </c>
      <c r="B5" s="2">
        <f>'Total Orgs'!B74</f>
        <v>3000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SUM(B12:B119)</f>
        <v>0</v>
      </c>
    </row>
    <row r="9" spans="1:3" x14ac:dyDescent="0.25">
      <c r="A9" s="4" t="s">
        <v>4</v>
      </c>
      <c r="B9" s="2">
        <f>SUM(B5+B6-B7-B8)</f>
        <v>3000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4"/>
      <c r="B12" s="175"/>
      <c r="C12" s="176"/>
    </row>
    <row r="13" spans="1:3" x14ac:dyDescent="0.25">
      <c r="A13" s="174"/>
      <c r="B13" s="175"/>
      <c r="C13" s="176"/>
    </row>
    <row r="14" spans="1:3" x14ac:dyDescent="0.25">
      <c r="A14" s="174"/>
      <c r="B14" s="175"/>
      <c r="C14" s="176"/>
    </row>
    <row r="15" spans="1:3" x14ac:dyDescent="0.25">
      <c r="A15" s="174"/>
      <c r="B15" s="175"/>
      <c r="C15" s="176"/>
    </row>
    <row r="16" spans="1:3" x14ac:dyDescent="0.25">
      <c r="A16" s="174"/>
      <c r="B16" s="175"/>
      <c r="C16" s="176"/>
    </row>
    <row r="17" spans="1:3" x14ac:dyDescent="0.25">
      <c r="A17" s="174"/>
      <c r="B17" s="175"/>
      <c r="C17" s="176"/>
    </row>
    <row r="18" spans="1:3" x14ac:dyDescent="0.25">
      <c r="A18" s="180"/>
      <c r="B18" s="181"/>
      <c r="C18" s="179"/>
    </row>
    <row r="19" spans="1:3" x14ac:dyDescent="0.25">
      <c r="A19" s="174"/>
      <c r="B19" s="175"/>
      <c r="C19" s="176"/>
    </row>
    <row r="20" spans="1:3" x14ac:dyDescent="0.25">
      <c r="A20" s="174"/>
      <c r="B20" s="175"/>
      <c r="C20" s="176"/>
    </row>
    <row r="21" spans="1:3" x14ac:dyDescent="0.25">
      <c r="A21" s="174"/>
      <c r="B21" s="175"/>
      <c r="C21" s="176"/>
    </row>
    <row r="22" spans="1:3" x14ac:dyDescent="0.25">
      <c r="A22" s="174"/>
      <c r="B22" s="175"/>
      <c r="C22" s="176"/>
    </row>
    <row r="23" spans="1:3" s="153" customFormat="1" x14ac:dyDescent="0.25">
      <c r="A23" s="174"/>
      <c r="B23" s="175"/>
      <c r="C23" s="176"/>
    </row>
    <row r="24" spans="1:3" x14ac:dyDescent="0.25">
      <c r="A24" s="174"/>
      <c r="B24" s="175"/>
      <c r="C24" s="176"/>
    </row>
    <row r="25" spans="1:3" x14ac:dyDescent="0.25">
      <c r="A25" s="174"/>
      <c r="B25" s="175"/>
      <c r="C25" s="176"/>
    </row>
    <row r="26" spans="1:3" x14ac:dyDescent="0.25">
      <c r="A26" s="174"/>
      <c r="B26" s="175"/>
      <c r="C26" s="176"/>
    </row>
    <row r="27" spans="1:3" x14ac:dyDescent="0.25">
      <c r="A27" s="174"/>
      <c r="B27" s="175"/>
      <c r="C27" s="176"/>
    </row>
    <row r="28" spans="1:3" x14ac:dyDescent="0.25">
      <c r="A28" s="174"/>
      <c r="B28" s="175"/>
      <c r="C28" s="176"/>
    </row>
    <row r="31" spans="1:3" s="23" customFormat="1" x14ac:dyDescent="0.25">
      <c r="A31" s="13"/>
      <c r="B31" s="14"/>
      <c r="C31" s="15"/>
    </row>
    <row r="32" spans="1:3" s="23" customFormat="1" x14ac:dyDescent="0.2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27</v>
      </c>
    </row>
    <row r="5" spans="1:3" x14ac:dyDescent="0.25">
      <c r="A5" s="4" t="s">
        <v>1</v>
      </c>
      <c r="B5" s="2">
        <f>'Total Orgs'!B75</f>
        <v>2000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1163.3</v>
      </c>
    </row>
    <row r="9" spans="1:3" x14ac:dyDescent="0.25">
      <c r="A9" s="4" t="s">
        <v>4</v>
      </c>
      <c r="B9" s="2">
        <f>SUM(B5+B6-B8)</f>
        <v>836.7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44279</v>
      </c>
      <c r="B12" s="2">
        <v>884.4</v>
      </c>
      <c r="C12" t="s">
        <v>487</v>
      </c>
    </row>
    <row r="13" spans="1:3" x14ac:dyDescent="0.25">
      <c r="C13" t="s">
        <v>716</v>
      </c>
    </row>
    <row r="14" spans="1:3" x14ac:dyDescent="0.25">
      <c r="A14" s="4">
        <v>44299</v>
      </c>
      <c r="B14" s="2">
        <v>278.89999999999998</v>
      </c>
      <c r="C14" t="s">
        <v>487</v>
      </c>
    </row>
    <row r="15" spans="1:3" x14ac:dyDescent="0.25">
      <c r="C15" t="s">
        <v>762</v>
      </c>
    </row>
    <row r="18" spans="1:3" s="23" customFormat="1" x14ac:dyDescent="0.2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443</v>
      </c>
    </row>
    <row r="5" spans="1:3" x14ac:dyDescent="0.25">
      <c r="A5" s="155" t="s">
        <v>1</v>
      </c>
      <c r="B5" s="138">
        <f>'Total Orgs'!B76</f>
        <v>250</v>
      </c>
    </row>
    <row r="6" spans="1:3" x14ac:dyDescent="0.25">
      <c r="A6" s="155" t="s">
        <v>2</v>
      </c>
      <c r="B6" s="138">
        <v>0</v>
      </c>
    </row>
    <row r="7" spans="1:3" x14ac:dyDescent="0.25">
      <c r="A7" s="155" t="s">
        <v>163</v>
      </c>
      <c r="B7" s="138">
        <v>250</v>
      </c>
      <c r="C7" s="153" t="s">
        <v>522</v>
      </c>
    </row>
    <row r="8" spans="1:3" ht="31.5" x14ac:dyDescent="0.25">
      <c r="A8" s="155" t="s">
        <v>3</v>
      </c>
      <c r="B8" s="138">
        <f>SUM(B12:B101)</f>
        <v>0</v>
      </c>
      <c r="C8" s="10" t="s">
        <v>686</v>
      </c>
    </row>
    <row r="9" spans="1:3" x14ac:dyDescent="0.25">
      <c r="A9" s="155" t="s">
        <v>4</v>
      </c>
      <c r="B9" s="138">
        <f>SUM(B5+B6-B7-B8)</f>
        <v>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8" spans="1:3" s="141" customFormat="1" x14ac:dyDescent="0.25">
      <c r="A18" s="155"/>
      <c r="B18" s="138"/>
      <c r="C18" s="153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theme="1"/>
  </sheetPr>
  <dimension ref="A1:C15"/>
  <sheetViews>
    <sheetView workbookViewId="0"/>
  </sheetViews>
  <sheetFormatPr defaultRowHeight="15.75" x14ac:dyDescent="0.25"/>
  <cols>
    <col min="1" max="1" width="26.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223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Orgs'!B77</f>
        <v>80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>
        <v>27</v>
      </c>
      <c r="C7" t="s">
        <v>522</v>
      </c>
    </row>
    <row r="8" spans="1:3" ht="31.5" x14ac:dyDescent="0.25">
      <c r="A8" s="4" t="s">
        <v>3</v>
      </c>
      <c r="B8" s="2">
        <v>53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</sheetData>
  <hyperlinks>
    <hyperlink ref="A1" location="'Total Orgs'!A1" display="Total Organizations" xr:uid="{00000000-0004-0000-4B00-000000000000}"/>
  </hyperlink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D2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4" x14ac:dyDescent="0.25">
      <c r="A1" s="5" t="s">
        <v>0</v>
      </c>
      <c r="C1" s="1" t="str">
        <f>'Total Orgs'!A1</f>
        <v>Budget 2020-2021</v>
      </c>
    </row>
    <row r="2" spans="1:4" x14ac:dyDescent="0.25">
      <c r="A2" s="5"/>
    </row>
    <row r="3" spans="1:4" x14ac:dyDescent="0.25">
      <c r="A3" s="6" t="s">
        <v>28</v>
      </c>
    </row>
    <row r="5" spans="1:4" x14ac:dyDescent="0.25">
      <c r="A5" s="4" t="s">
        <v>1</v>
      </c>
      <c r="B5" s="2">
        <f>'Total Orgs'!B78</f>
        <v>2800</v>
      </c>
      <c r="C5" s="176"/>
    </row>
    <row r="6" spans="1:4" x14ac:dyDescent="0.25">
      <c r="A6" s="4" t="s">
        <v>2</v>
      </c>
      <c r="C6" s="176"/>
    </row>
    <row r="7" spans="1:4" x14ac:dyDescent="0.25">
      <c r="A7" s="4" t="s">
        <v>163</v>
      </c>
      <c r="C7" s="176"/>
    </row>
    <row r="8" spans="1:4" x14ac:dyDescent="0.25">
      <c r="A8" s="4" t="s">
        <v>3</v>
      </c>
      <c r="B8" s="2">
        <f>SUM(B12:B101)</f>
        <v>2800</v>
      </c>
      <c r="C8" s="176"/>
    </row>
    <row r="9" spans="1:4" x14ac:dyDescent="0.25">
      <c r="A9" s="4" t="s">
        <v>4</v>
      </c>
      <c r="B9" s="2">
        <f>SUM(B5+B6-B7-B8)</f>
        <v>0</v>
      </c>
      <c r="D9">
        <f>2212+50</f>
        <v>2262</v>
      </c>
    </row>
    <row r="10" spans="1:4" x14ac:dyDescent="0.25">
      <c r="D10">
        <f>2262-1959.8</f>
        <v>302.20000000000005</v>
      </c>
    </row>
    <row r="11" spans="1:4" s="1" customFormat="1" x14ac:dyDescent="0.25">
      <c r="A11" s="7" t="s">
        <v>5</v>
      </c>
      <c r="B11" s="3" t="s">
        <v>6</v>
      </c>
      <c r="C11" s="1" t="s">
        <v>7</v>
      </c>
    </row>
    <row r="12" spans="1:4" x14ac:dyDescent="0.25">
      <c r="A12" s="174">
        <v>44302</v>
      </c>
      <c r="B12" s="175">
        <v>840.2</v>
      </c>
      <c r="C12" s="176" t="s">
        <v>755</v>
      </c>
    </row>
    <row r="13" spans="1:4" x14ac:dyDescent="0.25">
      <c r="A13" s="174"/>
      <c r="B13" s="175"/>
      <c r="C13" s="176" t="s">
        <v>756</v>
      </c>
    </row>
    <row r="14" spans="1:4" x14ac:dyDescent="0.25">
      <c r="A14" s="4">
        <v>44302</v>
      </c>
      <c r="B14" s="2">
        <v>1959.8</v>
      </c>
      <c r="C14" s="176" t="s">
        <v>755</v>
      </c>
    </row>
    <row r="15" spans="1:4" x14ac:dyDescent="0.25">
      <c r="C15" s="176" t="s">
        <v>758</v>
      </c>
    </row>
    <row r="19" spans="1:3" x14ac:dyDescent="0.25">
      <c r="C19" s="16"/>
    </row>
    <row r="23" spans="1:3" s="23" customFormat="1" x14ac:dyDescent="0.2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8.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299</v>
      </c>
    </row>
    <row r="5" spans="1:3" x14ac:dyDescent="0.25">
      <c r="A5" s="4" t="s">
        <v>1</v>
      </c>
      <c r="B5" s="2">
        <f>'Total Orgs'!B79</f>
        <v>280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>
        <v>280</v>
      </c>
      <c r="C7" s="15" t="s">
        <v>522</v>
      </c>
    </row>
    <row r="8" spans="1:3" ht="31.5" x14ac:dyDescent="0.25">
      <c r="A8" s="4" t="s">
        <v>3</v>
      </c>
      <c r="B8" s="2">
        <f>SUM(B12:B101)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29</v>
      </c>
    </row>
    <row r="5" spans="1:3" x14ac:dyDescent="0.25">
      <c r="A5" s="4" t="s">
        <v>1</v>
      </c>
      <c r="B5" s="2">
        <f>'Total Orgs'!B80</f>
        <v>1200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1052</v>
      </c>
    </row>
    <row r="9" spans="1:3" x14ac:dyDescent="0.25">
      <c r="A9" s="4" t="s">
        <v>4</v>
      </c>
      <c r="B9" s="2">
        <f>SUM(B5+B6-B8)</f>
        <v>148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44298</v>
      </c>
      <c r="B12" s="2">
        <v>1052</v>
      </c>
      <c r="C12" t="s">
        <v>736</v>
      </c>
    </row>
    <row r="13" spans="1:3" x14ac:dyDescent="0.25">
      <c r="C13" t="s">
        <v>737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27"/>
  <sheetViews>
    <sheetView workbookViewId="0"/>
  </sheetViews>
  <sheetFormatPr defaultColWidth="11" defaultRowHeight="15.75" x14ac:dyDescent="0.25"/>
  <cols>
    <col min="1" max="1" width="17" customWidth="1"/>
    <col min="2" max="2" width="13.125" customWidth="1"/>
    <col min="3" max="3" width="43.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253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</f>
        <v>80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>
        <v>80</v>
      </c>
      <c r="C7" t="s">
        <v>521</v>
      </c>
    </row>
    <row r="8" spans="1:3" ht="31.5" x14ac:dyDescent="0.25">
      <c r="A8" s="4" t="s">
        <v>3</v>
      </c>
      <c r="B8" s="2">
        <f>SUM(B12:B102)</f>
        <v>0</v>
      </c>
      <c r="C8" s="10" t="s">
        <v>686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5" spans="1:3" x14ac:dyDescent="0.25">
      <c r="A15" s="4"/>
    </row>
    <row r="18" spans="1:3" x14ac:dyDescent="0.25">
      <c r="A18" s="4"/>
      <c r="C18" s="16"/>
    </row>
    <row r="21" spans="1:3" x14ac:dyDescent="0.25">
      <c r="A21" s="4"/>
    </row>
    <row r="23" spans="1:3" x14ac:dyDescent="0.25">
      <c r="C23" s="16"/>
    </row>
    <row r="26" spans="1:3" x14ac:dyDescent="0.25">
      <c r="A26" s="4"/>
    </row>
    <row r="27" spans="1:3" x14ac:dyDescent="0.25">
      <c r="C27" s="16"/>
    </row>
  </sheetData>
  <hyperlinks>
    <hyperlink ref="A1" location="'Total Orgs'!A1" display="Total Organizations" xr:uid="{00000000-0004-0000-07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34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30</v>
      </c>
      <c r="C3" t="s">
        <v>346</v>
      </c>
    </row>
    <row r="5" spans="1:3" x14ac:dyDescent="0.25">
      <c r="A5" s="4" t="s">
        <v>1</v>
      </c>
      <c r="B5" s="2">
        <f>'Total Orgs'!B82</f>
        <v>8500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8126.5999999999995</v>
      </c>
    </row>
    <row r="9" spans="1:3" x14ac:dyDescent="0.25">
      <c r="A9" s="4" t="s">
        <v>4</v>
      </c>
      <c r="B9" s="2">
        <f>SUM(B5+B6-B8)</f>
        <v>373.40000000000055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>
        <v>44095</v>
      </c>
      <c r="B12" s="2">
        <v>1200</v>
      </c>
      <c r="C12" t="s">
        <v>465</v>
      </c>
    </row>
    <row r="13" spans="1:3" x14ac:dyDescent="0.25">
      <c r="C13" t="s">
        <v>466</v>
      </c>
    </row>
    <row r="14" spans="1:3" x14ac:dyDescent="0.25">
      <c r="C14" t="s">
        <v>481</v>
      </c>
    </row>
    <row r="15" spans="1:3" x14ac:dyDescent="0.25">
      <c r="A15" s="4">
        <v>44113</v>
      </c>
      <c r="B15" s="2">
        <v>1200</v>
      </c>
      <c r="C15" t="s">
        <v>465</v>
      </c>
    </row>
    <row r="16" spans="1:3" x14ac:dyDescent="0.25">
      <c r="A16" s="174"/>
      <c r="B16" s="175"/>
      <c r="C16" s="176" t="s">
        <v>503</v>
      </c>
    </row>
    <row r="17" spans="1:3" x14ac:dyDescent="0.25">
      <c r="C17" s="176" t="s">
        <v>504</v>
      </c>
    </row>
    <row r="18" spans="1:3" x14ac:dyDescent="0.25">
      <c r="A18" s="4">
        <v>44127</v>
      </c>
      <c r="B18" s="2">
        <v>2000</v>
      </c>
      <c r="C18" s="176" t="s">
        <v>465</v>
      </c>
    </row>
    <row r="19" spans="1:3" x14ac:dyDescent="0.25">
      <c r="C19" s="176" t="s">
        <v>515</v>
      </c>
    </row>
    <row r="20" spans="1:3" x14ac:dyDescent="0.25">
      <c r="A20" s="174"/>
      <c r="B20" s="175"/>
      <c r="C20" s="176" t="s">
        <v>550</v>
      </c>
    </row>
    <row r="21" spans="1:3" x14ac:dyDescent="0.25">
      <c r="A21" s="174">
        <v>44264</v>
      </c>
      <c r="B21" s="175">
        <v>1200</v>
      </c>
      <c r="C21" s="176" t="s">
        <v>465</v>
      </c>
    </row>
    <row r="22" spans="1:3" x14ac:dyDescent="0.25">
      <c r="C22" s="176" t="s">
        <v>677</v>
      </c>
    </row>
    <row r="23" spans="1:3" x14ac:dyDescent="0.25">
      <c r="C23" s="176" t="s">
        <v>678</v>
      </c>
    </row>
    <row r="24" spans="1:3" x14ac:dyDescent="0.25">
      <c r="A24" s="4">
        <v>44279</v>
      </c>
      <c r="B24" s="2">
        <v>622.88</v>
      </c>
      <c r="C24" s="176" t="s">
        <v>726</v>
      </c>
    </row>
    <row r="25" spans="1:3" x14ac:dyDescent="0.25">
      <c r="C25" s="176" t="s">
        <v>727</v>
      </c>
    </row>
    <row r="26" spans="1:3" x14ac:dyDescent="0.25">
      <c r="A26" s="4">
        <v>44287</v>
      </c>
      <c r="B26" s="2">
        <v>800</v>
      </c>
      <c r="C26" s="176" t="s">
        <v>465</v>
      </c>
    </row>
    <row r="27" spans="1:3" x14ac:dyDescent="0.25">
      <c r="C27" s="176" t="s">
        <v>734</v>
      </c>
    </row>
    <row r="28" spans="1:3" x14ac:dyDescent="0.25">
      <c r="C28" s="176" t="s">
        <v>735</v>
      </c>
    </row>
    <row r="29" spans="1:3" x14ac:dyDescent="0.25">
      <c r="A29" s="4">
        <v>44343</v>
      </c>
      <c r="B29" s="2">
        <v>348.94</v>
      </c>
      <c r="C29" s="176" t="s">
        <v>812</v>
      </c>
    </row>
    <row r="30" spans="1:3" x14ac:dyDescent="0.25">
      <c r="C30" s="176" t="s">
        <v>813</v>
      </c>
    </row>
    <row r="31" spans="1:3" x14ac:dyDescent="0.25">
      <c r="A31" s="4">
        <v>44343</v>
      </c>
      <c r="B31" s="2">
        <v>206.25</v>
      </c>
      <c r="C31" s="176" t="s">
        <v>814</v>
      </c>
    </row>
    <row r="32" spans="1:3" x14ac:dyDescent="0.25">
      <c r="C32" s="176" t="s">
        <v>815</v>
      </c>
    </row>
    <row r="33" spans="1:3" x14ac:dyDescent="0.25">
      <c r="A33" s="4">
        <v>44343</v>
      </c>
      <c r="B33" s="2">
        <v>548.53</v>
      </c>
      <c r="C33" s="176" t="s">
        <v>814</v>
      </c>
    </row>
    <row r="34" spans="1:3" x14ac:dyDescent="0.25">
      <c r="C34" s="176" t="s">
        <v>816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tabColor rgb="FFC00000"/>
  </sheetPr>
  <dimension ref="A1:C18"/>
  <sheetViews>
    <sheetView workbookViewId="0"/>
  </sheetViews>
  <sheetFormatPr defaultRowHeight="15.75" x14ac:dyDescent="0.25"/>
  <cols>
    <col min="1" max="1" width="16.25" customWidth="1"/>
    <col min="3" max="3" width="28.87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323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Orgs'!B83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27"/>
    </row>
    <row r="15" spans="1:3" x14ac:dyDescent="0.25">
      <c r="A15" s="27"/>
    </row>
    <row r="18" spans="1:1" x14ac:dyDescent="0.25">
      <c r="A18" s="27"/>
    </row>
  </sheetData>
  <hyperlinks>
    <hyperlink ref="A1" location="'Total Orgs'!A1" display="Total Organizations" xr:uid="{00000000-0004-0000-5000-000000000000}"/>
  </hyperlink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31</v>
      </c>
    </row>
    <row r="5" spans="1:3" x14ac:dyDescent="0.25">
      <c r="A5" s="4" t="s">
        <v>1</v>
      </c>
      <c r="B5" s="2">
        <f>'Total Orgs'!B84</f>
        <v>240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0</v>
      </c>
    </row>
    <row r="9" spans="1:3" x14ac:dyDescent="0.25">
      <c r="A9" s="4" t="s">
        <v>4</v>
      </c>
      <c r="B9" s="2">
        <f>SUM(B5+B6-B7-B8)</f>
        <v>240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1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260</v>
      </c>
    </row>
    <row r="5" spans="1:3" x14ac:dyDescent="0.25">
      <c r="A5" s="4" t="s">
        <v>1</v>
      </c>
      <c r="B5" s="2">
        <f>'Total Orgs'!B85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200-000000000000}"/>
  </hyperlinks>
  <pageMargins left="0.75" right="0.75" top="1" bottom="1" header="0.5" footer="0.5"/>
  <pageSetup orientation="portrait" horizontalDpi="1200" verticalDpi="12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13"/>
  <sheetViews>
    <sheetView workbookViewId="0"/>
  </sheetViews>
  <sheetFormatPr defaultRowHeight="15.75" x14ac:dyDescent="0.25"/>
  <cols>
    <col min="1" max="1" width="17.25" style="46" customWidth="1"/>
    <col min="3" max="3" width="33.375" customWidth="1"/>
  </cols>
  <sheetData>
    <row r="1" spans="1:3" x14ac:dyDescent="0.25">
      <c r="A1" s="44" t="s">
        <v>0</v>
      </c>
      <c r="B1" s="2"/>
      <c r="C1" s="1" t="str">
        <f>'Total Orgs'!A1</f>
        <v>Budget 2020-2021</v>
      </c>
    </row>
    <row r="2" spans="1:3" x14ac:dyDescent="0.25">
      <c r="A2" s="44"/>
      <c r="B2" s="2"/>
    </row>
    <row r="3" spans="1:3" x14ac:dyDescent="0.25">
      <c r="A3" s="45" t="s">
        <v>224</v>
      </c>
      <c r="B3" s="2"/>
    </row>
    <row r="4" spans="1:3" x14ac:dyDescent="0.25">
      <c r="B4" s="2"/>
    </row>
    <row r="5" spans="1:3" x14ac:dyDescent="0.25">
      <c r="A5" s="46" t="s">
        <v>1</v>
      </c>
      <c r="B5" s="2">
        <f>'Total Orgs'!B86</f>
        <v>1750</v>
      </c>
    </row>
    <row r="6" spans="1:3" x14ac:dyDescent="0.25">
      <c r="A6" s="46" t="s">
        <v>2</v>
      </c>
      <c r="B6" s="2"/>
    </row>
    <row r="7" spans="1:3" s="23" customFormat="1" x14ac:dyDescent="0.25">
      <c r="A7" s="72" t="s">
        <v>163</v>
      </c>
      <c r="B7" s="14"/>
      <c r="C7" s="15"/>
    </row>
    <row r="8" spans="1:3" x14ac:dyDescent="0.25">
      <c r="A8" s="46" t="s">
        <v>3</v>
      </c>
      <c r="B8" s="2">
        <f>SUM(B12:B101)</f>
        <v>44</v>
      </c>
    </row>
    <row r="9" spans="1:3" x14ac:dyDescent="0.25">
      <c r="A9" s="46" t="s">
        <v>4</v>
      </c>
      <c r="B9" s="2">
        <f>SUM(B5+B6-B7-B8)</f>
        <v>1706</v>
      </c>
    </row>
    <row r="10" spans="1:3" x14ac:dyDescent="0.25">
      <c r="B10" s="2"/>
    </row>
    <row r="11" spans="1:3" x14ac:dyDescent="0.25">
      <c r="A11" s="47" t="s">
        <v>5</v>
      </c>
      <c r="B11" s="3" t="s">
        <v>6</v>
      </c>
      <c r="C11" s="1" t="s">
        <v>7</v>
      </c>
    </row>
    <row r="12" spans="1:3" x14ac:dyDescent="0.25">
      <c r="A12" s="186">
        <v>44273</v>
      </c>
      <c r="B12" s="176">
        <v>44</v>
      </c>
      <c r="C12" s="176" t="s">
        <v>697</v>
      </c>
    </row>
    <row r="13" spans="1:3" s="23" customFormat="1" x14ac:dyDescent="0.25">
      <c r="A13" s="72"/>
      <c r="C13" s="15" t="s">
        <v>698</v>
      </c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C16"/>
  <sheetViews>
    <sheetView workbookViewId="0"/>
  </sheetViews>
  <sheetFormatPr defaultRowHeight="15.75" x14ac:dyDescent="0.25"/>
  <cols>
    <col min="1" max="1" width="15" style="153" customWidth="1"/>
    <col min="2" max="2" width="9" style="153"/>
    <col min="3" max="3" width="33.7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411</v>
      </c>
      <c r="B3" s="138"/>
    </row>
    <row r="4" spans="1:3" x14ac:dyDescent="0.25">
      <c r="A4" s="155"/>
      <c r="B4" s="138"/>
    </row>
    <row r="5" spans="1:3" x14ac:dyDescent="0.25">
      <c r="A5" s="155" t="s">
        <v>1</v>
      </c>
      <c r="B5" s="138">
        <f>'Total Orgs'!B87</f>
        <v>6000</v>
      </c>
    </row>
    <row r="6" spans="1:3" x14ac:dyDescent="0.25">
      <c r="A6" s="155" t="s">
        <v>2</v>
      </c>
      <c r="B6" s="138"/>
    </row>
    <row r="7" spans="1:3" s="15" customFormat="1" x14ac:dyDescent="0.25">
      <c r="A7" s="22" t="s">
        <v>163</v>
      </c>
      <c r="B7" s="35"/>
    </row>
    <row r="8" spans="1:3" x14ac:dyDescent="0.25">
      <c r="A8" s="155" t="s">
        <v>3</v>
      </c>
      <c r="B8" s="138">
        <f>SUM(B12:B107)</f>
        <v>0</v>
      </c>
    </row>
    <row r="9" spans="1:3" x14ac:dyDescent="0.25">
      <c r="A9" s="155" t="s">
        <v>4</v>
      </c>
      <c r="B9" s="138">
        <f>SUM(B5+B6-B7-B8)</f>
        <v>6000</v>
      </c>
    </row>
    <row r="10" spans="1:3" x14ac:dyDescent="0.25">
      <c r="A10" s="155"/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77"/>
      <c r="B12" s="176"/>
      <c r="C12" s="179"/>
    </row>
    <row r="13" spans="1:3" x14ac:dyDescent="0.25">
      <c r="A13" s="176"/>
      <c r="B13" s="176"/>
      <c r="C13" s="179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6"/>
  <sheetViews>
    <sheetView workbookViewId="0"/>
  </sheetViews>
  <sheetFormatPr defaultRowHeight="15.75" x14ac:dyDescent="0.25"/>
  <cols>
    <col min="1" max="1" width="15" customWidth="1"/>
    <col min="3" max="3" width="33.7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262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Orgs'!B88</f>
        <v>500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SUM(B12:B107)</f>
        <v>199.5</v>
      </c>
    </row>
    <row r="9" spans="1:3" x14ac:dyDescent="0.25">
      <c r="A9" s="4" t="s">
        <v>4</v>
      </c>
      <c r="B9" s="2">
        <f>SUM(B5+B6-B7-B8)</f>
        <v>300.5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177">
        <v>44168</v>
      </c>
      <c r="B12" s="176">
        <v>199.5</v>
      </c>
      <c r="C12" s="179" t="s">
        <v>560</v>
      </c>
    </row>
    <row r="13" spans="1:3" x14ac:dyDescent="0.25">
      <c r="A13" s="176"/>
      <c r="B13" s="176"/>
      <c r="C13" s="179"/>
    </row>
    <row r="14" spans="1:3" x14ac:dyDescent="0.25">
      <c r="A14" s="27"/>
    </row>
    <row r="16" spans="1:3" x14ac:dyDescent="0.25">
      <c r="A16" s="27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155" customWidth="1"/>
    <col min="2" max="2" width="12" style="138" customWidth="1"/>
    <col min="3" max="3" width="43.375" style="153" customWidth="1"/>
    <col min="4" max="16384" width="11" style="153"/>
  </cols>
  <sheetData>
    <row r="1" spans="1:3" x14ac:dyDescent="0.25">
      <c r="A1" s="133" t="s">
        <v>0</v>
      </c>
      <c r="C1" s="140" t="str">
        <f>'Total Orgs'!A1</f>
        <v>Budget 2020-2021</v>
      </c>
    </row>
    <row r="2" spans="1:3" x14ac:dyDescent="0.25">
      <c r="A2" s="133"/>
    </row>
    <row r="3" spans="1:3" x14ac:dyDescent="0.25">
      <c r="A3" s="6" t="s">
        <v>383</v>
      </c>
    </row>
    <row r="5" spans="1:3" x14ac:dyDescent="0.25">
      <c r="A5" s="155" t="s">
        <v>1</v>
      </c>
      <c r="B5" s="138">
        <f>'Total Orgs'!B89</f>
        <v>260</v>
      </c>
    </row>
    <row r="6" spans="1:3" x14ac:dyDescent="0.25">
      <c r="A6" s="155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155" t="s">
        <v>3</v>
      </c>
      <c r="B8" s="138">
        <f>SUM(B12:B101)</f>
        <v>0</v>
      </c>
    </row>
    <row r="9" spans="1:3" x14ac:dyDescent="0.25">
      <c r="A9" s="155" t="s">
        <v>4</v>
      </c>
      <c r="B9" s="138">
        <f>SUM(B5+B6-B7-B8)</f>
        <v>260</v>
      </c>
    </row>
    <row r="11" spans="1:3" s="140" customFormat="1" x14ac:dyDescent="0.25">
      <c r="A11" s="7" t="s">
        <v>5</v>
      </c>
      <c r="B11" s="3" t="s">
        <v>6</v>
      </c>
      <c r="C11" s="140" t="s">
        <v>7</v>
      </c>
    </row>
    <row r="12" spans="1:3" s="141" customFormat="1" x14ac:dyDescent="0.25">
      <c r="A12" s="13"/>
      <c r="B12" s="14"/>
      <c r="C12" s="15"/>
    </row>
    <row r="19" spans="1:3" s="141" customFormat="1" x14ac:dyDescent="0.25">
      <c r="A19" s="13"/>
      <c r="B19" s="14"/>
      <c r="C19" s="15"/>
    </row>
  </sheetData>
  <hyperlinks>
    <hyperlink ref="A1" location="'Total Orgs'!A1" display="Total Organizations" xr:uid="{00000000-0004-0000-5600-000000000000}"/>
  </hyperlinks>
  <pageMargins left="0.75" right="0.75" top="1" bottom="1" header="0.5" footer="0.5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324</v>
      </c>
    </row>
    <row r="5" spans="1:3" x14ac:dyDescent="0.25">
      <c r="A5" s="4" t="s">
        <v>1</v>
      </c>
      <c r="B5" s="2">
        <f>'Total Orgs'!B90</f>
        <v>260</v>
      </c>
    </row>
    <row r="6" spans="1:3" x14ac:dyDescent="0.25">
      <c r="A6" s="4" t="s">
        <v>2</v>
      </c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SUM(B12:B101)</f>
        <v>260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44229</v>
      </c>
      <c r="B12" s="14">
        <v>260</v>
      </c>
      <c r="C12" s="15" t="s">
        <v>608</v>
      </c>
    </row>
    <row r="13" spans="1:3" x14ac:dyDescent="0.25">
      <c r="C13" t="s">
        <v>640</v>
      </c>
    </row>
    <row r="19" spans="1:3" s="23" customFormat="1" x14ac:dyDescent="0.2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0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7.5" customWidth="1"/>
  </cols>
  <sheetData>
    <row r="1" spans="1:6" x14ac:dyDescent="0.25">
      <c r="A1" s="5" t="s">
        <v>0</v>
      </c>
      <c r="C1" s="1" t="str">
        <f>'Total Orgs'!A1</f>
        <v>Budget 2020-2021</v>
      </c>
    </row>
    <row r="2" spans="1:6" x14ac:dyDescent="0.25">
      <c r="A2" s="5"/>
    </row>
    <row r="3" spans="1:6" x14ac:dyDescent="0.25">
      <c r="A3" s="6" t="s">
        <v>32</v>
      </c>
      <c r="C3" t="s">
        <v>367</v>
      </c>
    </row>
    <row r="4" spans="1:6" x14ac:dyDescent="0.25">
      <c r="C4" t="s">
        <v>368</v>
      </c>
    </row>
    <row r="5" spans="1:6" x14ac:dyDescent="0.25">
      <c r="A5" s="4" t="s">
        <v>1</v>
      </c>
      <c r="B5" s="2">
        <f>'Total Orgs'!B91</f>
        <v>15000</v>
      </c>
      <c r="C5" t="s">
        <v>369</v>
      </c>
    </row>
    <row r="6" spans="1:6" x14ac:dyDescent="0.25">
      <c r="A6" s="4" t="s">
        <v>2</v>
      </c>
    </row>
    <row r="7" spans="1:6" x14ac:dyDescent="0.25">
      <c r="A7" s="4" t="s">
        <v>163</v>
      </c>
    </row>
    <row r="8" spans="1:6" x14ac:dyDescent="0.25">
      <c r="A8" s="4" t="s">
        <v>3</v>
      </c>
      <c r="B8" s="2">
        <f>SUM(B12:B157)</f>
        <v>12992.05</v>
      </c>
    </row>
    <row r="9" spans="1:6" x14ac:dyDescent="0.25">
      <c r="A9" s="4" t="s">
        <v>4</v>
      </c>
      <c r="B9" s="2">
        <f>SUM(B5+B6-B8)</f>
        <v>2007.9500000000007</v>
      </c>
    </row>
    <row r="11" spans="1:6" s="1" customFormat="1" x14ac:dyDescent="0.25">
      <c r="A11" s="7" t="s">
        <v>5</v>
      </c>
      <c r="B11" s="3" t="s">
        <v>6</v>
      </c>
      <c r="C11" s="1" t="s">
        <v>7</v>
      </c>
      <c r="F11" s="56"/>
    </row>
    <row r="12" spans="1:6" x14ac:dyDescent="0.25">
      <c r="A12" s="94">
        <v>44102</v>
      </c>
      <c r="B12" s="95">
        <v>3650</v>
      </c>
      <c r="C12" s="63" t="s">
        <v>472</v>
      </c>
    </row>
    <row r="13" spans="1:6" x14ac:dyDescent="0.25">
      <c r="A13" s="96"/>
      <c r="C13" s="97" t="s">
        <v>473</v>
      </c>
    </row>
    <row r="14" spans="1:6" ht="31.5" x14ac:dyDescent="0.25">
      <c r="A14" s="96"/>
      <c r="C14" s="103" t="s">
        <v>474</v>
      </c>
    </row>
    <row r="15" spans="1:6" x14ac:dyDescent="0.25">
      <c r="A15" s="96"/>
      <c r="C15" s="98" t="s">
        <v>482</v>
      </c>
    </row>
    <row r="16" spans="1:6" x14ac:dyDescent="0.25">
      <c r="A16" s="96"/>
      <c r="C16" s="98"/>
    </row>
    <row r="17" spans="1:3" x14ac:dyDescent="0.25">
      <c r="A17" s="96">
        <v>44113</v>
      </c>
      <c r="B17" s="2">
        <v>3000</v>
      </c>
      <c r="C17" s="98" t="s">
        <v>492</v>
      </c>
    </row>
    <row r="18" spans="1:3" s="153" customFormat="1" x14ac:dyDescent="0.25">
      <c r="A18" s="251"/>
      <c r="B18" s="250"/>
      <c r="C18" s="252" t="s">
        <v>493</v>
      </c>
    </row>
    <row r="19" spans="1:3" x14ac:dyDescent="0.25">
      <c r="A19" s="96"/>
      <c r="B19" s="250"/>
      <c r="C19" s="252" t="s">
        <v>494</v>
      </c>
    </row>
    <row r="20" spans="1:3" x14ac:dyDescent="0.25">
      <c r="A20" s="96"/>
      <c r="C20" s="253" t="s">
        <v>495</v>
      </c>
    </row>
    <row r="21" spans="1:3" s="23" customFormat="1" x14ac:dyDescent="0.25">
      <c r="A21" s="101"/>
      <c r="B21" s="14"/>
      <c r="C21" s="254"/>
    </row>
    <row r="22" spans="1:3" x14ac:dyDescent="0.25">
      <c r="A22" s="96">
        <v>44145</v>
      </c>
      <c r="B22" s="2">
        <v>2868.39</v>
      </c>
      <c r="C22" s="252" t="s">
        <v>534</v>
      </c>
    </row>
    <row r="23" spans="1:3" x14ac:dyDescent="0.25">
      <c r="A23" s="96"/>
      <c r="C23" s="252" t="s">
        <v>535</v>
      </c>
    </row>
    <row r="24" spans="1:3" x14ac:dyDescent="0.25">
      <c r="A24" s="96"/>
      <c r="C24" s="252" t="s">
        <v>536</v>
      </c>
    </row>
    <row r="25" spans="1:3" x14ac:dyDescent="0.25">
      <c r="A25" s="96"/>
      <c r="C25" s="265" t="s">
        <v>583</v>
      </c>
    </row>
    <row r="26" spans="1:3" x14ac:dyDescent="0.25">
      <c r="A26" s="96"/>
      <c r="C26" s="255"/>
    </row>
    <row r="27" spans="1:3" x14ac:dyDescent="0.25">
      <c r="A27" s="106">
        <v>44263</v>
      </c>
      <c r="B27" s="107">
        <v>672.3</v>
      </c>
      <c r="C27" s="253" t="s">
        <v>666</v>
      </c>
    </row>
    <row r="28" spans="1:3" x14ac:dyDescent="0.25">
      <c r="A28" s="96"/>
      <c r="C28" s="265" t="s">
        <v>667</v>
      </c>
    </row>
    <row r="29" spans="1:3" x14ac:dyDescent="0.25">
      <c r="A29" s="96"/>
      <c r="C29" s="265" t="s">
        <v>668</v>
      </c>
    </row>
    <row r="30" spans="1:3" x14ac:dyDescent="0.25">
      <c r="A30" s="96"/>
      <c r="C30" s="265" t="s">
        <v>711</v>
      </c>
    </row>
    <row r="31" spans="1:3" x14ac:dyDescent="0.25">
      <c r="A31" s="96"/>
      <c r="C31" s="255"/>
    </row>
    <row r="32" spans="1:3" x14ac:dyDescent="0.25">
      <c r="A32" s="96">
        <v>44263</v>
      </c>
      <c r="B32" s="2">
        <v>2801.36</v>
      </c>
      <c r="C32" s="265" t="s">
        <v>670</v>
      </c>
    </row>
    <row r="33" spans="1:3" x14ac:dyDescent="0.25">
      <c r="A33" s="99"/>
      <c r="B33" s="100"/>
      <c r="C33" s="265" t="s">
        <v>671</v>
      </c>
    </row>
    <row r="34" spans="1:3" x14ac:dyDescent="0.25">
      <c r="A34" s="94"/>
      <c r="B34" s="95"/>
      <c r="C34" s="135" t="s">
        <v>672</v>
      </c>
    </row>
    <row r="35" spans="1:3" x14ac:dyDescent="0.25">
      <c r="A35" s="96"/>
      <c r="C35" s="97" t="s">
        <v>669</v>
      </c>
    </row>
    <row r="36" spans="1:3" s="23" customFormat="1" x14ac:dyDescent="0.25">
      <c r="A36" s="96"/>
      <c r="B36" s="2"/>
      <c r="C36" s="98"/>
    </row>
    <row r="37" spans="1:3" x14ac:dyDescent="0.25">
      <c r="A37" s="101"/>
      <c r="B37" s="14"/>
      <c r="C37" s="104"/>
    </row>
    <row r="38" spans="1:3" x14ac:dyDescent="0.25">
      <c r="A38" s="96"/>
      <c r="C38" s="97"/>
    </row>
    <row r="39" spans="1:3" x14ac:dyDescent="0.25">
      <c r="A39" s="96"/>
      <c r="C39" s="97"/>
    </row>
    <row r="40" spans="1:3" x14ac:dyDescent="0.25">
      <c r="A40" s="99"/>
      <c r="B40" s="100"/>
      <c r="C40" s="68"/>
    </row>
    <row r="41" spans="1:3" x14ac:dyDescent="0.25">
      <c r="A41" s="94"/>
      <c r="B41" s="95"/>
      <c r="C41" s="128"/>
    </row>
    <row r="42" spans="1:3" x14ac:dyDescent="0.25">
      <c r="A42" s="96"/>
      <c r="C42" s="97"/>
    </row>
    <row r="43" spans="1:3" x14ac:dyDescent="0.25">
      <c r="A43" s="96"/>
      <c r="C43" s="97"/>
    </row>
    <row r="44" spans="1:3" x14ac:dyDescent="0.25">
      <c r="A44" s="96"/>
      <c r="C44" s="97"/>
    </row>
    <row r="45" spans="1:3" s="23" customFormat="1" x14ac:dyDescent="0.25">
      <c r="A45" s="99"/>
      <c r="B45" s="100"/>
      <c r="C45" s="129"/>
    </row>
    <row r="46" spans="1:3" x14ac:dyDescent="0.25">
      <c r="A46" s="94"/>
      <c r="B46" s="95"/>
      <c r="C46" s="128"/>
    </row>
    <row r="47" spans="1:3" s="23" customFormat="1" x14ac:dyDescent="0.25">
      <c r="A47" s="101"/>
      <c r="B47" s="14"/>
      <c r="C47" s="103"/>
    </row>
    <row r="48" spans="1:3" x14ac:dyDescent="0.25">
      <c r="A48" s="96"/>
      <c r="C48" s="130"/>
    </row>
    <row r="49" spans="1:3" x14ac:dyDescent="0.25">
      <c r="A49" s="96"/>
      <c r="C49" s="130"/>
    </row>
    <row r="50" spans="1:3" x14ac:dyDescent="0.25">
      <c r="A50" s="99"/>
      <c r="B50" s="100"/>
      <c r="C50" s="68"/>
    </row>
    <row r="53" spans="1:3" x14ac:dyDescent="0.25">
      <c r="C53" s="4"/>
    </row>
    <row r="54" spans="1:3" x14ac:dyDescent="0.25">
      <c r="C54" s="4"/>
    </row>
    <row r="55" spans="1:3" x14ac:dyDescent="0.25">
      <c r="C55" s="4"/>
    </row>
    <row r="56" spans="1:3" x14ac:dyDescent="0.25">
      <c r="C56" s="10"/>
    </row>
    <row r="57" spans="1:3" x14ac:dyDescent="0.25">
      <c r="C57" s="4"/>
    </row>
    <row r="58" spans="1:3" x14ac:dyDescent="0.25">
      <c r="C58" s="4"/>
    </row>
    <row r="59" spans="1:3" x14ac:dyDescent="0.25">
      <c r="C59" s="4"/>
    </row>
    <row r="60" spans="1:3" x14ac:dyDescent="0.25">
      <c r="C60" s="10"/>
    </row>
    <row r="65" spans="1:3" x14ac:dyDescent="0.25">
      <c r="C65" s="11"/>
    </row>
    <row r="67" spans="1:3" x14ac:dyDescent="0.25">
      <c r="C67" s="4"/>
    </row>
    <row r="68" spans="1:3" x14ac:dyDescent="0.25">
      <c r="C68" s="4"/>
    </row>
    <row r="70" spans="1:3" x14ac:dyDescent="0.25">
      <c r="C70" s="11"/>
    </row>
    <row r="74" spans="1:3" s="2" customFormat="1" x14ac:dyDescent="0.25">
      <c r="A74" s="4"/>
      <c r="C74" s="11"/>
    </row>
    <row r="78" spans="1:3" s="23" customFormat="1" x14ac:dyDescent="0.25">
      <c r="A78" s="13"/>
      <c r="B78" s="14"/>
      <c r="C78" s="15"/>
    </row>
    <row r="85" spans="3:3" x14ac:dyDescent="0.25">
      <c r="C85" s="4"/>
    </row>
    <row r="90" spans="3:3" x14ac:dyDescent="0.25">
      <c r="C90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3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339</v>
      </c>
    </row>
    <row r="5" spans="1:3" x14ac:dyDescent="0.25">
      <c r="A5" s="4" t="s">
        <v>1</v>
      </c>
      <c r="B5" s="2">
        <v>250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286</v>
      </c>
    </row>
    <row r="9" spans="1:3" x14ac:dyDescent="0.25">
      <c r="A9" s="4" t="s">
        <v>4</v>
      </c>
      <c r="B9" s="2">
        <f>SUM(B5+B6-B8)</f>
        <v>-36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3">
        <v>44349</v>
      </c>
      <c r="B12" s="14">
        <v>286</v>
      </c>
      <c r="C12" s="15" t="s">
        <v>832</v>
      </c>
    </row>
    <row r="13" spans="1:3" x14ac:dyDescent="0.25">
      <c r="C13" t="s">
        <v>833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5"/>
  <sheetViews>
    <sheetView workbookViewId="0"/>
  </sheetViews>
  <sheetFormatPr defaultRowHeight="15.75" x14ac:dyDescent="0.25"/>
  <cols>
    <col min="1" max="1" width="19.375" customWidth="1"/>
    <col min="2" max="2" width="13" style="2" customWidth="1"/>
    <col min="3" max="3" width="31.12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326</v>
      </c>
    </row>
    <row r="4" spans="1:3" x14ac:dyDescent="0.25">
      <c r="A4" s="4"/>
    </row>
    <row r="5" spans="1:3" x14ac:dyDescent="0.25">
      <c r="A5" s="4" t="s">
        <v>1</v>
      </c>
      <c r="B5" s="2">
        <f>'Total Orgs'!B92</f>
        <v>500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499.1</v>
      </c>
    </row>
    <row r="9" spans="1:3" x14ac:dyDescent="0.25">
      <c r="A9" s="4" t="s">
        <v>4</v>
      </c>
      <c r="B9" s="2">
        <f>SUM(B5+B6-B7-B8)</f>
        <v>0.89999999999997726</v>
      </c>
    </row>
    <row r="10" spans="1:3" x14ac:dyDescent="0.25">
      <c r="A10" s="4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23" customFormat="1" x14ac:dyDescent="0.25">
      <c r="A12" s="177">
        <v>44103</v>
      </c>
      <c r="B12" s="178">
        <v>286.75</v>
      </c>
      <c r="C12" s="179" t="s">
        <v>469</v>
      </c>
    </row>
    <row r="13" spans="1:3" x14ac:dyDescent="0.25">
      <c r="A13" s="174"/>
      <c r="B13" s="175"/>
      <c r="C13" s="176" t="s">
        <v>496</v>
      </c>
    </row>
    <row r="14" spans="1:3" x14ac:dyDescent="0.25">
      <c r="A14" s="210">
        <v>44307</v>
      </c>
      <c r="B14" s="175">
        <v>212.35</v>
      </c>
      <c r="C14" s="176" t="s">
        <v>748</v>
      </c>
    </row>
    <row r="15" spans="1:3" x14ac:dyDescent="0.25">
      <c r="A15" s="176"/>
      <c r="B15" s="175"/>
      <c r="C15" s="176" t="s">
        <v>772</v>
      </c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263</v>
      </c>
    </row>
    <row r="5" spans="1:3" x14ac:dyDescent="0.25">
      <c r="A5" s="4" t="s">
        <v>1</v>
      </c>
      <c r="B5" s="2">
        <f>'Total Orgs'!B93</f>
        <v>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5A00-000000000000}"/>
  </hyperlinks>
  <pageMargins left="0.75" right="0.75" top="1" bottom="1" header="0.5" footer="0.5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tabColor theme="1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265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Orgs'!B94</f>
        <v>400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400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</row>
    <row r="13" spans="1:3" x14ac:dyDescent="0.25">
      <c r="A13" s="4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5B00-000000000000}"/>
  </hyperlink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tabColor rgb="FFC00000"/>
  </sheetPr>
  <dimension ref="A1:C18"/>
  <sheetViews>
    <sheetView workbookViewId="0"/>
  </sheetViews>
  <sheetFormatPr defaultRowHeight="15.75" x14ac:dyDescent="0.25"/>
  <cols>
    <col min="1" max="1" width="19.25" customWidth="1"/>
    <col min="3" max="3" width="26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327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Orgs'!B95</f>
        <v>0</v>
      </c>
    </row>
    <row r="6" spans="1:3" x14ac:dyDescent="0.25">
      <c r="A6" s="4" t="s">
        <v>2</v>
      </c>
      <c r="B6" s="2"/>
    </row>
    <row r="7" spans="1:3" s="15" customFormat="1" x14ac:dyDescent="0.25">
      <c r="A7" s="22" t="s">
        <v>163</v>
      </c>
      <c r="B7" s="35"/>
    </row>
    <row r="8" spans="1:3" x14ac:dyDescent="0.25">
      <c r="A8" s="4" t="s">
        <v>3</v>
      </c>
      <c r="B8" s="2">
        <f>SUM(B12:B100)</f>
        <v>0</v>
      </c>
    </row>
    <row r="9" spans="1:3" x14ac:dyDescent="0.25">
      <c r="A9" s="4" t="s">
        <v>4</v>
      </c>
      <c r="B9" s="2">
        <f>SUM(B5+B6-B7-B8)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s="15" customFormat="1" x14ac:dyDescent="0.25">
      <c r="A12" s="22"/>
      <c r="B12" s="35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s="23" customFormat="1" x14ac:dyDescent="0.25">
      <c r="A16" s="40"/>
      <c r="C16" s="15"/>
    </row>
    <row r="17" spans="1:1" x14ac:dyDescent="0.25">
      <c r="A17" s="4"/>
    </row>
    <row r="18" spans="1:1" x14ac:dyDescent="0.25">
      <c r="A18" s="46"/>
    </row>
  </sheetData>
  <hyperlinks>
    <hyperlink ref="A1" location="'Total Orgs'!A1" display="Total Organizations" xr:uid="{00000000-0004-0000-5C00-000000000000}"/>
  </hyperlinks>
  <pageMargins left="0.7" right="0.7" top="0.75" bottom="0.75" header="0.3" footer="0.3"/>
  <pageSetup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43</v>
      </c>
    </row>
    <row r="5" spans="1:3" x14ac:dyDescent="0.25">
      <c r="A5" s="4" t="s">
        <v>1</v>
      </c>
      <c r="B5" s="2">
        <f>'Total Orgs'!B96</f>
        <v>3000</v>
      </c>
    </row>
    <row r="6" spans="1:3" x14ac:dyDescent="0.25">
      <c r="A6" s="4" t="s">
        <v>2</v>
      </c>
      <c r="B6" s="2">
        <v>0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SUM(B12:B102)</f>
        <v>3000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s="1" customFormat="1" x14ac:dyDescent="0.25">
      <c r="A12" s="4">
        <v>44350</v>
      </c>
      <c r="B12" s="2">
        <v>3000</v>
      </c>
      <c r="C12" t="s">
        <v>836</v>
      </c>
    </row>
    <row r="16" spans="1:3" s="23" customFormat="1" x14ac:dyDescent="0.2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C62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51.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  <c r="C2" t="s">
        <v>362</v>
      </c>
    </row>
    <row r="3" spans="1:3" x14ac:dyDescent="0.25">
      <c r="A3" s="6" t="s">
        <v>33</v>
      </c>
      <c r="C3" t="s">
        <v>361</v>
      </c>
    </row>
    <row r="4" spans="1:3" x14ac:dyDescent="0.25">
      <c r="C4" t="s">
        <v>674</v>
      </c>
    </row>
    <row r="5" spans="1:3" x14ac:dyDescent="0.25">
      <c r="A5" s="4" t="s">
        <v>1</v>
      </c>
      <c r="B5" s="2">
        <f>'Total Orgs'!B97</f>
        <v>15000</v>
      </c>
      <c r="C5" t="s">
        <v>766</v>
      </c>
    </row>
    <row r="6" spans="1:3" x14ac:dyDescent="0.25">
      <c r="A6" s="4" t="s">
        <v>2</v>
      </c>
      <c r="B6" s="2">
        <v>3750</v>
      </c>
      <c r="C6" t="s">
        <v>641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SUM(B12:B134)</f>
        <v>18750</v>
      </c>
    </row>
    <row r="9" spans="1:3" x14ac:dyDescent="0.25">
      <c r="A9" s="4" t="s">
        <v>4</v>
      </c>
      <c r="B9" s="2">
        <f>SUM(B5+B6-B8)</f>
        <v>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94">
        <v>44084</v>
      </c>
      <c r="B12" s="95">
        <v>6154.37</v>
      </c>
      <c r="C12" s="63" t="s">
        <v>453</v>
      </c>
    </row>
    <row r="13" spans="1:3" x14ac:dyDescent="0.25">
      <c r="A13" s="96"/>
      <c r="C13" s="105" t="s">
        <v>451</v>
      </c>
    </row>
    <row r="14" spans="1:3" x14ac:dyDescent="0.25">
      <c r="A14" s="96"/>
      <c r="C14" s="97" t="s">
        <v>452</v>
      </c>
    </row>
    <row r="15" spans="1:3" x14ac:dyDescent="0.25">
      <c r="A15" s="96">
        <v>44084</v>
      </c>
      <c r="B15" s="2">
        <v>1494.37</v>
      </c>
      <c r="C15" s="97" t="s">
        <v>562</v>
      </c>
    </row>
    <row r="16" spans="1:3" x14ac:dyDescent="0.25">
      <c r="A16" s="96"/>
      <c r="C16" s="105" t="s">
        <v>451</v>
      </c>
    </row>
    <row r="17" spans="1:3" x14ac:dyDescent="0.25">
      <c r="A17" s="96"/>
      <c r="C17" s="135" t="s">
        <v>452</v>
      </c>
    </row>
    <row r="18" spans="1:3" x14ac:dyDescent="0.25">
      <c r="A18" s="96">
        <v>44084</v>
      </c>
      <c r="B18" s="2">
        <v>7351.26</v>
      </c>
      <c r="C18" s="105" t="s">
        <v>564</v>
      </c>
    </row>
    <row r="19" spans="1:3" x14ac:dyDescent="0.25">
      <c r="A19" s="96"/>
      <c r="C19" s="97" t="s">
        <v>454</v>
      </c>
    </row>
    <row r="20" spans="1:3" s="153" customFormat="1" x14ac:dyDescent="0.25">
      <c r="A20" s="96"/>
      <c r="B20" s="138"/>
      <c r="C20" s="135" t="s">
        <v>610</v>
      </c>
    </row>
    <row r="21" spans="1:3" x14ac:dyDescent="0.25">
      <c r="A21" s="96">
        <v>44084</v>
      </c>
      <c r="C21" s="97" t="s">
        <v>563</v>
      </c>
    </row>
    <row r="22" spans="1:3" x14ac:dyDescent="0.25">
      <c r="A22" s="96"/>
      <c r="B22" s="138"/>
      <c r="C22" s="97" t="s">
        <v>455</v>
      </c>
    </row>
    <row r="23" spans="1:3" x14ac:dyDescent="0.25">
      <c r="A23" s="155"/>
      <c r="B23" s="138"/>
      <c r="C23" s="135" t="s">
        <v>609</v>
      </c>
    </row>
    <row r="24" spans="1:3" x14ac:dyDescent="0.25">
      <c r="A24" s="96">
        <v>44307</v>
      </c>
      <c r="B24" s="2">
        <v>3750</v>
      </c>
      <c r="C24" s="105" t="s">
        <v>764</v>
      </c>
    </row>
    <row r="25" spans="1:3" x14ac:dyDescent="0.25">
      <c r="A25" s="96"/>
      <c r="C25" s="97" t="s">
        <v>765</v>
      </c>
    </row>
    <row r="26" spans="1:3" x14ac:dyDescent="0.25">
      <c r="A26" s="96"/>
      <c r="C26" s="97"/>
    </row>
    <row r="27" spans="1:3" x14ac:dyDescent="0.25">
      <c r="A27" s="96"/>
      <c r="C27" s="97"/>
    </row>
    <row r="28" spans="1:3" s="23" customFormat="1" x14ac:dyDescent="0.25">
      <c r="A28" s="106"/>
      <c r="B28" s="107"/>
      <c r="C28" s="108"/>
    </row>
    <row r="29" spans="1:3" x14ac:dyDescent="0.25">
      <c r="A29" s="94"/>
      <c r="B29" s="95"/>
      <c r="C29" s="63"/>
    </row>
    <row r="30" spans="1:3" x14ac:dyDescent="0.25">
      <c r="A30" s="96"/>
      <c r="C30" s="105"/>
    </row>
    <row r="31" spans="1:3" x14ac:dyDescent="0.25">
      <c r="A31" s="96"/>
      <c r="C31" s="97"/>
    </row>
    <row r="32" spans="1:3" x14ac:dyDescent="0.25">
      <c r="A32" s="96"/>
      <c r="C32" s="97"/>
    </row>
    <row r="33" spans="1:3" x14ac:dyDescent="0.25">
      <c r="A33" s="96"/>
      <c r="C33" s="97"/>
    </row>
    <row r="34" spans="1:3" x14ac:dyDescent="0.25">
      <c r="A34" s="94"/>
      <c r="B34" s="95"/>
      <c r="C34" s="63"/>
    </row>
    <row r="35" spans="1:3" x14ac:dyDescent="0.25">
      <c r="A35" s="96"/>
      <c r="C35" s="97"/>
    </row>
    <row r="36" spans="1:3" s="23" customFormat="1" x14ac:dyDescent="0.25">
      <c r="A36" s="101"/>
      <c r="B36" s="14"/>
      <c r="C36" s="102"/>
    </row>
    <row r="37" spans="1:3" x14ac:dyDescent="0.25">
      <c r="A37" s="96"/>
      <c r="C37" s="97"/>
    </row>
    <row r="38" spans="1:3" x14ac:dyDescent="0.25">
      <c r="A38" s="96"/>
      <c r="C38" s="97"/>
    </row>
    <row r="39" spans="1:3" x14ac:dyDescent="0.25">
      <c r="A39" s="99"/>
      <c r="B39" s="100"/>
      <c r="C39" s="68"/>
    </row>
    <row r="40" spans="1:3" x14ac:dyDescent="0.25">
      <c r="A40" s="94"/>
      <c r="B40" s="95"/>
      <c r="C40" s="63"/>
    </row>
    <row r="41" spans="1:3" s="23" customFormat="1" x14ac:dyDescent="0.25">
      <c r="A41" s="101"/>
      <c r="B41" s="14"/>
      <c r="C41" s="102"/>
    </row>
    <row r="42" spans="1:3" x14ac:dyDescent="0.25">
      <c r="A42" s="96"/>
      <c r="C42" s="97"/>
    </row>
    <row r="43" spans="1:3" x14ac:dyDescent="0.25">
      <c r="A43" s="96"/>
      <c r="C43" s="105"/>
    </row>
    <row r="44" spans="1:3" x14ac:dyDescent="0.25">
      <c r="A44" s="99"/>
      <c r="B44" s="100"/>
      <c r="C44" s="68"/>
    </row>
    <row r="45" spans="1:3" x14ac:dyDescent="0.25">
      <c r="A45" s="94"/>
      <c r="B45" s="95"/>
      <c r="C45" s="63"/>
    </row>
    <row r="46" spans="1:3" x14ac:dyDescent="0.25">
      <c r="A46" s="96"/>
      <c r="C46" s="97"/>
    </row>
    <row r="47" spans="1:3" x14ac:dyDescent="0.25">
      <c r="A47" s="96"/>
      <c r="C47" s="97"/>
    </row>
    <row r="48" spans="1:3" x14ac:dyDescent="0.25">
      <c r="A48" s="99"/>
      <c r="B48" s="100"/>
      <c r="C48" s="68"/>
    </row>
    <row r="49" spans="1:3" x14ac:dyDescent="0.25">
      <c r="C49" s="97"/>
    </row>
    <row r="50" spans="1:3" x14ac:dyDescent="0.25">
      <c r="C50" s="97"/>
    </row>
    <row r="60" spans="1:3" s="23" customFormat="1" x14ac:dyDescent="0.25">
      <c r="A60" s="13"/>
      <c r="B60" s="14"/>
      <c r="C60" s="15"/>
    </row>
    <row r="62" spans="1:3" x14ac:dyDescent="0.25">
      <c r="C62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225</v>
      </c>
    </row>
    <row r="5" spans="1:3" x14ac:dyDescent="0.25">
      <c r="A5" s="4" t="s">
        <v>1</v>
      </c>
      <c r="B5" s="2">
        <f>'Total Orgs'!B98</f>
        <v>720</v>
      </c>
    </row>
    <row r="6" spans="1:3" x14ac:dyDescent="0.25">
      <c r="A6" s="4" t="s">
        <v>2</v>
      </c>
    </row>
    <row r="7" spans="1:3" s="23" customFormat="1" x14ac:dyDescent="0.25">
      <c r="A7" s="13" t="s">
        <v>163</v>
      </c>
      <c r="B7" s="14"/>
      <c r="C7" s="15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SUM(B5+B6-B7-B8)</f>
        <v>720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6" spans="1:3" x14ac:dyDescent="0.2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7"/>
  <sheetViews>
    <sheetView workbookViewId="0"/>
  </sheetViews>
  <sheetFormatPr defaultColWidth="11" defaultRowHeight="15.75" x14ac:dyDescent="0.25"/>
  <cols>
    <col min="1" max="1" width="16.5" style="4" customWidth="1"/>
    <col min="2" max="2" width="12" style="2" customWidth="1"/>
    <col min="3" max="3" width="43.375" customWidth="1"/>
  </cols>
  <sheetData>
    <row r="1" spans="1:3" x14ac:dyDescent="0.25">
      <c r="A1" s="5" t="s">
        <v>0</v>
      </c>
      <c r="C1" s="1" t="str">
        <f>'Total Orgs'!A1</f>
        <v>Budget 2020-2021</v>
      </c>
    </row>
    <row r="2" spans="1:3" x14ac:dyDescent="0.25">
      <c r="A2" s="5"/>
    </row>
    <row r="3" spans="1:3" x14ac:dyDescent="0.25">
      <c r="A3" s="6" t="s">
        <v>34</v>
      </c>
    </row>
    <row r="5" spans="1:3" x14ac:dyDescent="0.25">
      <c r="A5" s="4" t="s">
        <v>1</v>
      </c>
      <c r="B5" s="2">
        <f>'Total Orgs'!B99</f>
        <v>7000</v>
      </c>
    </row>
    <row r="6" spans="1:3" x14ac:dyDescent="0.25">
      <c r="A6" s="4" t="s">
        <v>2</v>
      </c>
    </row>
    <row r="7" spans="1:3" x14ac:dyDescent="0.25">
      <c r="A7" s="4" t="s">
        <v>163</v>
      </c>
    </row>
    <row r="8" spans="1:3" x14ac:dyDescent="0.25">
      <c r="A8" s="4" t="s">
        <v>3</v>
      </c>
      <c r="B8" s="2">
        <f>SUM(B12:B105)</f>
        <v>0</v>
      </c>
    </row>
    <row r="9" spans="1:3" x14ac:dyDescent="0.25">
      <c r="A9" s="4" t="s">
        <v>4</v>
      </c>
      <c r="B9" s="2">
        <f>SUM(B5+B6-B8)</f>
        <v>7000</v>
      </c>
    </row>
    <row r="11" spans="1:3" s="1" customFormat="1" x14ac:dyDescent="0.25">
      <c r="A11" s="7" t="s">
        <v>5</v>
      </c>
      <c r="B11" s="3" t="s">
        <v>6</v>
      </c>
      <c r="C11" s="1" t="s">
        <v>7</v>
      </c>
    </row>
    <row r="17" spans="1:3" s="23" customFormat="1" x14ac:dyDescent="0.2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style="153" customWidth="1"/>
    <col min="2" max="2" width="19.125" style="153" customWidth="1"/>
    <col min="3" max="3" width="45.5" style="153" customWidth="1"/>
    <col min="4" max="16384" width="9" style="153"/>
  </cols>
  <sheetData>
    <row r="1" spans="1:3" x14ac:dyDescent="0.25">
      <c r="A1" s="133" t="s">
        <v>0</v>
      </c>
      <c r="B1" s="138"/>
      <c r="C1" s="140" t="str">
        <f>'Total Orgs'!A1</f>
        <v>Budget 2020-2021</v>
      </c>
    </row>
    <row r="2" spans="1:3" x14ac:dyDescent="0.25">
      <c r="A2" s="133"/>
      <c r="B2" s="138"/>
    </row>
    <row r="3" spans="1:3" x14ac:dyDescent="0.25">
      <c r="A3" s="6" t="s">
        <v>384</v>
      </c>
      <c r="B3" s="138"/>
    </row>
    <row r="4" spans="1:3" x14ac:dyDescent="0.25">
      <c r="A4" s="155"/>
      <c r="B4" s="138"/>
    </row>
    <row r="5" spans="1:3" x14ac:dyDescent="0.25">
      <c r="A5" s="155" t="s">
        <v>1</v>
      </c>
      <c r="B5" s="138">
        <f>'Total Orgs'!B100</f>
        <v>200</v>
      </c>
    </row>
    <row r="6" spans="1:3" x14ac:dyDescent="0.25">
      <c r="A6" s="155" t="s">
        <v>2</v>
      </c>
      <c r="B6" s="138"/>
    </row>
    <row r="7" spans="1:3" x14ac:dyDescent="0.25">
      <c r="A7" s="155" t="s">
        <v>163</v>
      </c>
      <c r="B7" s="138">
        <v>200</v>
      </c>
      <c r="C7" s="153" t="s">
        <v>522</v>
      </c>
    </row>
    <row r="8" spans="1:3" ht="31.5" x14ac:dyDescent="0.25">
      <c r="A8" s="155" t="s">
        <v>3</v>
      </c>
      <c r="B8" s="138">
        <f>SUM(B12:B101)</f>
        <v>0</v>
      </c>
      <c r="C8" s="10" t="s">
        <v>686</v>
      </c>
    </row>
    <row r="9" spans="1:3" x14ac:dyDescent="0.25">
      <c r="A9" s="155" t="s">
        <v>4</v>
      </c>
      <c r="B9" s="138">
        <f>SUM(B5+B6-B7-B8)</f>
        <v>0</v>
      </c>
    </row>
    <row r="10" spans="1:3" x14ac:dyDescent="0.25">
      <c r="A10" s="155"/>
      <c r="B10" s="138"/>
    </row>
    <row r="11" spans="1:3" x14ac:dyDescent="0.25">
      <c r="A11" s="7" t="s">
        <v>5</v>
      </c>
      <c r="B11" s="3" t="s">
        <v>6</v>
      </c>
      <c r="C11" s="140" t="s">
        <v>7</v>
      </c>
    </row>
    <row r="12" spans="1:3" x14ac:dyDescent="0.25">
      <c r="A12" s="155"/>
      <c r="B12" s="138"/>
    </row>
    <row r="13" spans="1:3" x14ac:dyDescent="0.25">
      <c r="A13" s="155"/>
      <c r="B13" s="138"/>
    </row>
    <row r="14" spans="1:3" x14ac:dyDescent="0.25">
      <c r="A14" s="155"/>
      <c r="B14" s="138"/>
    </row>
    <row r="15" spans="1:3" x14ac:dyDescent="0.25">
      <c r="A15" s="155"/>
      <c r="B15" s="138"/>
    </row>
    <row r="16" spans="1:3" x14ac:dyDescent="0.25">
      <c r="A16" s="155"/>
      <c r="B16" s="138"/>
    </row>
    <row r="17" spans="1:2" x14ac:dyDescent="0.25">
      <c r="A17" s="155"/>
      <c r="B17" s="138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>
    <tabColor rgb="FFC00000"/>
  </sheetPr>
  <dimension ref="A1:C17"/>
  <sheetViews>
    <sheetView workbookViewId="0"/>
  </sheetViews>
  <sheetFormatPr defaultRowHeight="15.75" x14ac:dyDescent="0.25"/>
  <cols>
    <col min="1" max="1" width="21.875" customWidth="1"/>
    <col min="2" max="2" width="19.125" customWidth="1"/>
    <col min="3" max="3" width="40.625" customWidth="1"/>
  </cols>
  <sheetData>
    <row r="1" spans="1:3" x14ac:dyDescent="0.25">
      <c r="A1" s="5" t="s">
        <v>0</v>
      </c>
      <c r="B1" s="2"/>
      <c r="C1" s="1" t="str">
        <f>'Total Orgs'!A1</f>
        <v>Budget 2020-2021</v>
      </c>
    </row>
    <row r="2" spans="1:3" x14ac:dyDescent="0.25">
      <c r="A2" s="5"/>
      <c r="B2" s="2"/>
    </row>
    <row r="3" spans="1:3" x14ac:dyDescent="0.25">
      <c r="A3" s="6" t="s">
        <v>266</v>
      </c>
      <c r="B3" s="2"/>
    </row>
    <row r="4" spans="1:3" x14ac:dyDescent="0.25">
      <c r="A4" s="4"/>
      <c r="B4" s="2"/>
    </row>
    <row r="5" spans="1:3" x14ac:dyDescent="0.25">
      <c r="A5" s="4" t="s">
        <v>1</v>
      </c>
      <c r="B5" s="2">
        <f>'Total Orgs'!B101</f>
        <v>0</v>
      </c>
    </row>
    <row r="6" spans="1:3" x14ac:dyDescent="0.25">
      <c r="A6" s="4" t="s">
        <v>2</v>
      </c>
      <c r="B6" s="2"/>
    </row>
    <row r="7" spans="1:3" x14ac:dyDescent="0.25">
      <c r="A7" s="4" t="s">
        <v>163</v>
      </c>
      <c r="B7" s="2"/>
    </row>
    <row r="8" spans="1:3" x14ac:dyDescent="0.25">
      <c r="A8" s="4" t="s">
        <v>3</v>
      </c>
      <c r="B8" s="2">
        <f>SUM(B12:B101)</f>
        <v>0</v>
      </c>
    </row>
    <row r="9" spans="1:3" x14ac:dyDescent="0.25">
      <c r="A9" s="4" t="s">
        <v>4</v>
      </c>
      <c r="B9" s="2">
        <f>SUM(B5+B6+B7-B8)</f>
        <v>0</v>
      </c>
    </row>
    <row r="10" spans="1:3" x14ac:dyDescent="0.25">
      <c r="A10" s="4"/>
      <c r="B10" s="2"/>
    </row>
    <row r="11" spans="1:3" x14ac:dyDescent="0.25">
      <c r="A11" s="7" t="s">
        <v>5</v>
      </c>
      <c r="B11" s="3" t="s">
        <v>6</v>
      </c>
      <c r="C11" s="1" t="s">
        <v>7</v>
      </c>
    </row>
    <row r="12" spans="1:3" x14ac:dyDescent="0.25">
      <c r="A12" s="4"/>
      <c r="B12" s="2"/>
    </row>
    <row r="13" spans="1:3" x14ac:dyDescent="0.25">
      <c r="A13" s="4"/>
      <c r="B13" s="2"/>
    </row>
    <row r="14" spans="1:3" x14ac:dyDescent="0.25">
      <c r="A14" s="4"/>
      <c r="B14" s="2"/>
    </row>
    <row r="15" spans="1:3" x14ac:dyDescent="0.25">
      <c r="A15" s="4"/>
      <c r="B15" s="2"/>
    </row>
    <row r="16" spans="1:3" x14ac:dyDescent="0.25">
      <c r="A16" s="4"/>
      <c r="B16" s="2"/>
    </row>
    <row r="17" spans="1:2" x14ac:dyDescent="0.25">
      <c r="A17" s="4"/>
      <c r="B17" s="2"/>
    </row>
  </sheetData>
  <hyperlinks>
    <hyperlink ref="A1" location="'Total Orgs'!A1" display="Total Organizations" xr:uid="{00000000-0004-0000-6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216</vt:i4>
      </vt:variant>
      <vt:variant>
        <vt:lpstr>Named Ranges</vt:lpstr>
      </vt:variant>
      <vt:variant>
        <vt:i4>4</vt:i4>
      </vt:variant>
    </vt:vector>
  </HeadingPairs>
  <TitlesOfParts>
    <vt:vector size="220" baseType="lpstr">
      <vt:lpstr>Total Orgs</vt:lpstr>
      <vt:lpstr>AAO</vt:lpstr>
      <vt:lpstr>African</vt:lpstr>
      <vt:lpstr>ACT</vt:lpstr>
      <vt:lpstr>AGT</vt:lpstr>
      <vt:lpstr>AKP</vt:lpstr>
      <vt:lpstr>APO</vt:lpstr>
      <vt:lpstr>AlphaPsiOmega</vt:lpstr>
      <vt:lpstr>AADE</vt:lpstr>
      <vt:lpstr>AAFCS</vt:lpstr>
      <vt:lpstr>AAPG</vt:lpstr>
      <vt:lpstr>ACS-SA</vt:lpstr>
      <vt:lpstr>AIChE</vt:lpstr>
      <vt:lpstr>AMSA</vt:lpstr>
      <vt:lpstr>AMWA</vt:lpstr>
      <vt:lpstr>AMWH</vt:lpstr>
      <vt:lpstr>APWA</vt:lpstr>
      <vt:lpstr>ASCE</vt:lpstr>
      <vt:lpstr>ASID</vt:lpstr>
      <vt:lpstr>ASME</vt:lpstr>
      <vt:lpstr>AFSAQC</vt:lpstr>
      <vt:lpstr>ArmyROTC</vt:lpstr>
      <vt:lpstr>ArnoldAir</vt:lpstr>
      <vt:lpstr>AsscGenContractors</vt:lpstr>
      <vt:lpstr>ACM</vt:lpstr>
      <vt:lpstr>ABSS</vt:lpstr>
      <vt:lpstr>AsscChineseStud&amp;Scholars</vt:lpstr>
      <vt:lpstr>AITP</vt:lpstr>
      <vt:lpstr>ALPA</vt:lpstr>
      <vt:lpstr>ASAS</vt:lpstr>
      <vt:lpstr>ATSO</vt:lpstr>
      <vt:lpstr>BB</vt:lpstr>
      <vt:lpstr>BOSS</vt:lpstr>
      <vt:lpstr>BSA</vt:lpstr>
      <vt:lpstr>B&amp;B</vt:lpstr>
      <vt:lpstr>TechCRU</vt:lpstr>
      <vt:lpstr>Caribbean</vt:lpstr>
      <vt:lpstr>CSA</vt:lpstr>
      <vt:lpstr>CECT</vt:lpstr>
      <vt:lpstr>CA</vt:lpstr>
      <vt:lpstr>ChiEpsilon</vt:lpstr>
      <vt:lpstr>ChiRho</vt:lpstr>
      <vt:lpstr>XTE</vt:lpstr>
      <vt:lpstr>Christians</vt:lpstr>
      <vt:lpstr>A&amp;S Ambassadors</vt:lpstr>
      <vt:lpstr>CFFA</vt:lpstr>
      <vt:lpstr>C100</vt:lpstr>
      <vt:lpstr>CommStudies</vt:lpstr>
      <vt:lpstr>DWS</vt:lpstr>
      <vt:lpstr>DA</vt:lpstr>
      <vt:lpstr>DSP</vt:lpstr>
      <vt:lpstr>DSC</vt:lpstr>
      <vt:lpstr>DBAHJPMS</vt:lpstr>
      <vt:lpstr>EWB</vt:lpstr>
      <vt:lpstr>EON</vt:lpstr>
      <vt:lpstr>EtaSigDelta</vt:lpstr>
      <vt:lpstr>Every Nation</vt:lpstr>
      <vt:lpstr>Filipino</vt:lpstr>
      <vt:lpstr>FinAsso</vt:lpstr>
      <vt:lpstr>RRR</vt:lpstr>
      <vt:lpstr>GammaBetaPhi</vt:lpstr>
      <vt:lpstr>GC</vt:lpstr>
      <vt:lpstr>Geoscience</vt:lpstr>
      <vt:lpstr>German</vt:lpstr>
      <vt:lpstr>Goin' Band</vt:lpstr>
      <vt:lpstr>GoldenKey</vt:lpstr>
      <vt:lpstr>GreekWide</vt:lpstr>
      <vt:lpstr>HSA</vt:lpstr>
      <vt:lpstr>HR</vt:lpstr>
      <vt:lpstr>HSS</vt:lpstr>
      <vt:lpstr>HHMISSO</vt:lpstr>
      <vt:lpstr>HistoryClub</vt:lpstr>
      <vt:lpstr>HSRecruiters</vt:lpstr>
      <vt:lpstr>ISA</vt:lpstr>
      <vt:lpstr>IH</vt:lpstr>
      <vt:lpstr>IEEE</vt:lpstr>
      <vt:lpstr>IIE</vt:lpstr>
      <vt:lpstr>ITE</vt:lpstr>
      <vt:lpstr>IIDA</vt:lpstr>
      <vt:lpstr>ITA</vt:lpstr>
      <vt:lpstr>ItsOnUS</vt:lpstr>
      <vt:lpstr>KPsi</vt:lpstr>
      <vt:lpstr>KappaXi</vt:lpstr>
      <vt:lpstr>KSMDA</vt:lpstr>
      <vt:lpstr>KRCC</vt:lpstr>
      <vt:lpstr>KEYOP</vt:lpstr>
      <vt:lpstr>KCSA</vt:lpstr>
      <vt:lpstr>Korean</vt:lpstr>
      <vt:lpstr>Livestock</vt:lpstr>
      <vt:lpstr>LBK Youth</vt:lpstr>
      <vt:lpstr>Lutheran</vt:lpstr>
      <vt:lpstr>Made n Cote</vt:lpstr>
      <vt:lpstr>Mane Society</vt:lpstr>
      <vt:lpstr>Eval</vt:lpstr>
      <vt:lpstr>Meat</vt:lpstr>
      <vt:lpstr>MSAQBT</vt:lpstr>
      <vt:lpstr>MSA</vt:lpstr>
      <vt:lpstr>MDGB</vt:lpstr>
      <vt:lpstr>MenofGod</vt:lpstr>
      <vt:lpstr>MTSO</vt:lpstr>
      <vt:lpstr>Metals</vt:lpstr>
      <vt:lpstr>MANRRS</vt:lpstr>
      <vt:lpstr>MUN</vt:lpstr>
      <vt:lpstr>MortarBoard</vt:lpstr>
      <vt:lpstr>MAPMS</vt:lpstr>
      <vt:lpstr>MGC</vt:lpstr>
      <vt:lpstr>MPDA</vt:lpstr>
      <vt:lpstr>MSBA</vt:lpstr>
      <vt:lpstr>MuslimSA</vt:lpstr>
      <vt:lpstr>NPHC</vt:lpstr>
      <vt:lpstr>TRA</vt:lpstr>
      <vt:lpstr>NSBE</vt:lpstr>
      <vt:lpstr>NCSC</vt:lpstr>
      <vt:lpstr>Navigators</vt:lpstr>
      <vt:lpstr>NSA</vt:lpstr>
      <vt:lpstr>ODK</vt:lpstr>
      <vt:lpstr>Persian</vt:lpstr>
      <vt:lpstr>PFPA</vt:lpstr>
      <vt:lpstr>PAD</vt:lpstr>
      <vt:lpstr>PTKAA</vt:lpstr>
      <vt:lpstr>PASO</vt:lpstr>
      <vt:lpstr>PTS</vt:lpstr>
      <vt:lpstr>PYQ</vt:lpstr>
      <vt:lpstr>PPT</vt:lpstr>
      <vt:lpstr>PrideSTEM</vt:lpstr>
      <vt:lpstr>PC</vt:lpstr>
      <vt:lpstr>POWER</vt:lpstr>
      <vt:lpstr>QR</vt:lpstr>
      <vt:lpstr>PSTEM</vt:lpstr>
      <vt:lpstr>RAS</vt:lpstr>
      <vt:lpstr>RNASA</vt:lpstr>
      <vt:lpstr>RaidersDefend</vt:lpstr>
      <vt:lpstr>RMSS</vt:lpstr>
      <vt:lpstr>RPOP</vt:lpstr>
      <vt:lpstr>RaiderSailing</vt:lpstr>
      <vt:lpstr>Raiderthon</vt:lpstr>
      <vt:lpstr>RanchHorse</vt:lpstr>
      <vt:lpstr>RISA</vt:lpstr>
      <vt:lpstr>RHIM</vt:lpstr>
      <vt:lpstr>SFDT</vt:lpstr>
      <vt:lpstr>SDP</vt:lpstr>
      <vt:lpstr>SIE</vt:lpstr>
      <vt:lpstr>SILVERWINGS</vt:lpstr>
      <vt:lpstr>SkyRaiders</vt:lpstr>
      <vt:lpstr>SACNAS</vt:lpstr>
      <vt:lpstr>SEP</vt:lpstr>
      <vt:lpstr>SHPE</vt:lpstr>
      <vt:lpstr>SPE</vt:lpstr>
      <vt:lpstr>SPWLA</vt:lpstr>
      <vt:lpstr>Plastics</vt:lpstr>
      <vt:lpstr>SWE</vt:lpstr>
      <vt:lpstr>SPANISH</vt:lpstr>
      <vt:lpstr>SLSA</vt:lpstr>
      <vt:lpstr>SDA</vt:lpstr>
      <vt:lpstr>AgCouncil</vt:lpstr>
      <vt:lpstr>SAFE</vt:lpstr>
      <vt:lpstr>Wildlife</vt:lpstr>
      <vt:lpstr>StudentMobile</vt:lpstr>
      <vt:lpstr>SASLA</vt:lpstr>
      <vt:lpstr>SGC</vt:lpstr>
      <vt:lpstr>StudyAbroad</vt:lpstr>
      <vt:lpstr>TBS</vt:lpstr>
      <vt:lpstr>TAF</vt:lpstr>
      <vt:lpstr>TAHS</vt:lpstr>
      <vt:lpstr>TBHC</vt:lpstr>
      <vt:lpstr>TechHRMS</vt:lpstr>
      <vt:lpstr>TBV</vt:lpstr>
      <vt:lpstr>TechClassic</vt:lpstr>
      <vt:lpstr>TCFR</vt:lpstr>
      <vt:lpstr>TechDucks</vt:lpstr>
      <vt:lpstr>TET</vt:lpstr>
      <vt:lpstr>Feral</vt:lpstr>
      <vt:lpstr>TFLT</vt:lpstr>
      <vt:lpstr>LGBTQIA</vt:lpstr>
      <vt:lpstr>TechGeo</vt:lpstr>
      <vt:lpstr>TechGolf</vt:lpstr>
      <vt:lpstr>TechHabitat</vt:lpstr>
      <vt:lpstr>TechHorn</vt:lpstr>
      <vt:lpstr>Horse</vt:lpstr>
      <vt:lpstr>Italian</vt:lpstr>
      <vt:lpstr>Kahaani</vt:lpstr>
      <vt:lpstr>KPOP</vt:lpstr>
      <vt:lpstr>TMA</vt:lpstr>
      <vt:lpstr>Pre-Pharm</vt:lpstr>
      <vt:lpstr>PreVet</vt:lpstr>
      <vt:lpstr>TMP</vt:lpstr>
      <vt:lpstr>TechPreOcc</vt:lpstr>
      <vt:lpstr>PRSA</vt:lpstr>
      <vt:lpstr>TECHRODEO</vt:lpstr>
      <vt:lpstr>TSTF</vt:lpstr>
      <vt:lpstr>TSIS</vt:lpstr>
      <vt:lpstr>TSPE</vt:lpstr>
      <vt:lpstr>TSTA</vt:lpstr>
      <vt:lpstr>MATH</vt:lpstr>
      <vt:lpstr>Quill</vt:lpstr>
      <vt:lpstr>STEM LEAF</vt:lpstr>
      <vt:lpstr>Techtones</vt:lpstr>
      <vt:lpstr>UMI</vt:lpstr>
      <vt:lpstr>USITTSC</vt:lpstr>
      <vt:lpstr>Veterans</vt:lpstr>
      <vt:lpstr>VSA</vt:lpstr>
      <vt:lpstr>VOL</vt:lpstr>
      <vt:lpstr>Wesley</vt:lpstr>
      <vt:lpstr>Whitacre</vt:lpstr>
      <vt:lpstr>WILD</vt:lpstr>
      <vt:lpstr>WH</vt:lpstr>
      <vt:lpstr>Wish</vt:lpstr>
      <vt:lpstr>WomennBus</vt:lpstr>
      <vt:lpstr>WomennPhysics</vt:lpstr>
      <vt:lpstr>Women Leadership</vt:lpstr>
      <vt:lpstr>WomenServOrg</vt:lpstr>
      <vt:lpstr>Wool</vt:lpstr>
      <vt:lpstr>Youth</vt:lpstr>
      <vt:lpstr>Misc</vt:lpstr>
      <vt:lpstr>Cont</vt:lpstr>
      <vt:lpstr>Sheet1</vt:lpstr>
      <vt:lpstr>International_Student_Council</vt:lpstr>
      <vt:lpstr>Meat!Print_Area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2020-12-11T20:19:31Z</cp:lastPrinted>
  <dcterms:created xsi:type="dcterms:W3CDTF">2011-07-13T18:00:55Z</dcterms:created>
  <dcterms:modified xsi:type="dcterms:W3CDTF">2021-06-04T21:49:17Z</dcterms:modified>
</cp:coreProperties>
</file>