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fileSharing readOnlyRecommended="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teresa_y_davis_ttu_edu/Documents/Organizations/FY25/FY25 Graduate/"/>
    </mc:Choice>
  </mc:AlternateContent>
  <xr:revisionPtr revIDLastSave="60" documentId="13_ncr:1_{1B16115A-06E0-4FCC-9C08-402C9768B43D}" xr6:coauthVersionLast="47" xr6:coauthVersionMax="47" xr10:uidLastSave="{6D5C490B-7CC3-47C4-BE6F-1941C5B5FF94}"/>
  <bookViews>
    <workbookView xWindow="-108" yWindow="-108" windowWidth="46296" windowHeight="18696" tabRatio="892" xr2:uid="{00000000-000D-0000-FFFF-FFFF00000000}"/>
  </bookViews>
  <sheets>
    <sheet name="Total Orgs" sheetId="1" r:id="rId1"/>
    <sheet name="AEGSO" sheetId="5" r:id="rId2"/>
    <sheet name="AECGO" sheetId="2" r:id="rId3"/>
    <sheet name="ARMA" sheetId="42" r:id="rId4"/>
    <sheet name="TTUAB" sheetId="4" r:id="rId5"/>
    <sheet name="ANRS" sheetId="3" r:id="rId6"/>
    <sheet name="BGSA" sheetId="46" r:id="rId7"/>
    <sheet name="BOSS" sheetId="43" r:id="rId8"/>
    <sheet name="Cefiro" sheetId="33" r:id="rId9"/>
    <sheet name="CEGSA" sheetId="35" r:id="rId10"/>
    <sheet name="CGSO" sheetId="8" r:id="rId11"/>
    <sheet name="CPGSC" sheetId="9" r:id="rId12"/>
    <sheet name="EGSO" sheetId="41" r:id="rId13"/>
    <sheet name="FSS" sheetId="23" r:id="rId14"/>
    <sheet name="GCC" sheetId="13" r:id="rId15"/>
    <sheet name="GHRMS" sheetId="21" r:id="rId16"/>
    <sheet name="GNO" sheetId="40" r:id="rId17"/>
    <sheet name="GOCPS" sheetId="14" r:id="rId18"/>
    <sheet name="GSAL" sheetId="45" r:id="rId19"/>
    <sheet name="HGSO" sheetId="17" r:id="rId20"/>
    <sheet name="HDFS-GSA" sheetId="18" r:id="rId21"/>
    <sheet name="HFES" sheetId="19" r:id="rId22"/>
    <sheet name="LESETAC" sheetId="20" r:id="rId23"/>
    <sheet name="MEGA" sheetId="50" r:id="rId24"/>
    <sheet name="MHSA" sheetId="47" r:id="rId25"/>
    <sheet name="RGA" sheetId="25" r:id="rId26"/>
    <sheet name="Red2Black" sheetId="6" r:id="rId27"/>
    <sheet name="SPE" sheetId="49" r:id="rId28"/>
    <sheet name="SA-TIEHH" sheetId="27" r:id="rId29"/>
    <sheet name="SCAMS" sheetId="28" r:id="rId30"/>
    <sheet name="TASM" sheetId="48" r:id="rId31"/>
    <sheet name="TPC" sheetId="10" r:id="rId32"/>
    <sheet name="Zamo" sheetId="29" r:id="rId33"/>
    <sheet name="WIS" sheetId="30" r:id="rId34"/>
    <sheet name="Cont" sheetId="31" r:id="rId35"/>
    <sheet name="PGSA" sheetId="44" r:id="rId36"/>
  </sheets>
  <externalReferences>
    <externalReference r:id="rId37"/>
  </externalReferences>
  <definedNames>
    <definedName name="_xlnm.Print_Area" localSheetId="29">SCAMS!$A$2:$D$18</definedName>
    <definedName name="_xlnm.Print_Area" localSheetId="0">'Total Orgs'!$A$1:$I$45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42" l="1"/>
  <c r="E53" i="19"/>
  <c r="D37" i="19"/>
  <c r="D42" i="19"/>
  <c r="D40" i="19"/>
  <c r="D48" i="19"/>
  <c r="D47" i="19"/>
  <c r="D45" i="19"/>
  <c r="D44" i="19"/>
  <c r="D30" i="19"/>
  <c r="D29" i="19"/>
  <c r="D31" i="19" l="1"/>
  <c r="D52" i="19"/>
  <c r="C22" i="1"/>
  <c r="D49" i="2" l="1"/>
  <c r="D21" i="40" l="1"/>
  <c r="D16" i="40"/>
  <c r="D25" i="19"/>
  <c r="E29" i="13"/>
  <c r="D28" i="13"/>
  <c r="D24" i="13"/>
  <c r="D40" i="2"/>
  <c r="B12" i="6"/>
  <c r="D17" i="6"/>
  <c r="D26" i="2"/>
  <c r="B12" i="2" s="1"/>
  <c r="C29" i="1" l="1"/>
  <c r="B5" i="30"/>
  <c r="B5" i="21"/>
  <c r="E30" i="1"/>
  <c r="B5" i="50"/>
  <c r="B8" i="50"/>
  <c r="C1" i="50"/>
  <c r="B9" i="50" l="1"/>
  <c r="F30" i="1" l="1"/>
  <c r="F33" i="1"/>
  <c r="B5" i="49" l="1"/>
  <c r="C7" i="1"/>
  <c r="C12" i="1" l="1"/>
  <c r="E40" i="1" l="1"/>
  <c r="D40" i="1"/>
  <c r="F40" i="1" l="1"/>
  <c r="B7" i="10"/>
  <c r="B7" i="27"/>
  <c r="B7" i="13"/>
  <c r="B8" i="49"/>
  <c r="E36" i="1" s="1"/>
  <c r="F36" i="1" s="1"/>
  <c r="C1" i="49"/>
  <c r="B45" i="1"/>
  <c r="C13" i="1"/>
  <c r="D13" i="1"/>
  <c r="F20" i="1"/>
  <c r="D38" i="1"/>
  <c r="B5" i="48"/>
  <c r="B8" i="48"/>
  <c r="C1" i="48"/>
  <c r="D32" i="1"/>
  <c r="D31" i="1"/>
  <c r="D25" i="1"/>
  <c r="B9" i="48" l="1"/>
  <c r="E38" i="1"/>
  <c r="F38" i="1" s="1"/>
  <c r="B9" i="49"/>
  <c r="B5" i="47"/>
  <c r="B8" i="47"/>
  <c r="E31" i="1" s="1"/>
  <c r="F31" i="1" s="1"/>
  <c r="C1" i="47"/>
  <c r="F10" i="1"/>
  <c r="B5" i="46"/>
  <c r="B8" i="46"/>
  <c r="C1" i="46"/>
  <c r="F25" i="1"/>
  <c r="B5" i="45"/>
  <c r="B9" i="45" s="1"/>
  <c r="B5" i="14"/>
  <c r="B8" i="45"/>
  <c r="C1" i="45"/>
  <c r="B9" i="47" l="1"/>
  <c r="B9" i="46"/>
  <c r="B5" i="44"/>
  <c r="B8" i="44" l="1"/>
  <c r="C1" i="44"/>
  <c r="B7" i="31"/>
  <c r="E43" i="1" s="1"/>
  <c r="C1" i="31"/>
  <c r="B7" i="30"/>
  <c r="B8" i="30" s="1"/>
  <c r="C1" i="30"/>
  <c r="B8" i="29"/>
  <c r="E41" i="1" s="1"/>
  <c r="B5" i="29"/>
  <c r="C1" i="29"/>
  <c r="B8" i="10"/>
  <c r="E39" i="1" s="1"/>
  <c r="B5" i="10"/>
  <c r="C1" i="10"/>
  <c r="B8" i="28"/>
  <c r="B5" i="28"/>
  <c r="C1" i="28"/>
  <c r="B8" i="27"/>
  <c r="E17" i="1" s="1"/>
  <c r="B5" i="27"/>
  <c r="C1" i="27"/>
  <c r="B8" i="6"/>
  <c r="E35" i="1" s="1"/>
  <c r="B5" i="6"/>
  <c r="C1" i="6"/>
  <c r="B8" i="25"/>
  <c r="E34" i="1" s="1"/>
  <c r="B5" i="25"/>
  <c r="C1" i="25"/>
  <c r="B8" i="20"/>
  <c r="E29" i="1" s="1"/>
  <c r="B5" i="20"/>
  <c r="C1" i="20"/>
  <c r="B8" i="19"/>
  <c r="B5" i="19"/>
  <c r="C1" i="19"/>
  <c r="B8" i="18"/>
  <c r="B5" i="18"/>
  <c r="C1" i="18"/>
  <c r="B8" i="17"/>
  <c r="E26" i="1" s="1"/>
  <c r="B5" i="17"/>
  <c r="C1" i="17"/>
  <c r="B8" i="14"/>
  <c r="E24" i="1" s="1"/>
  <c r="C1" i="14"/>
  <c r="B8" i="40"/>
  <c r="E23" i="1" s="1"/>
  <c r="B5" i="40"/>
  <c r="C1" i="40"/>
  <c r="B8" i="21"/>
  <c r="E22" i="1" s="1"/>
  <c r="C1" i="21"/>
  <c r="B8" i="13"/>
  <c r="E21" i="1" s="1"/>
  <c r="B5" i="13"/>
  <c r="C1" i="13"/>
  <c r="B8" i="23"/>
  <c r="E18" i="1" s="1"/>
  <c r="B5" i="23"/>
  <c r="B9" i="23" s="1"/>
  <c r="C1" i="23"/>
  <c r="B8" i="41"/>
  <c r="B5" i="41"/>
  <c r="B9" i="41" s="1"/>
  <c r="C1" i="41"/>
  <c r="B8" i="9"/>
  <c r="E15" i="1" s="1"/>
  <c r="B5" i="9"/>
  <c r="C1" i="9"/>
  <c r="B8" i="8"/>
  <c r="B5" i="8"/>
  <c r="C1" i="8"/>
  <c r="B8" i="35"/>
  <c r="E13" i="1" s="1"/>
  <c r="F13" i="1" s="1"/>
  <c r="B5" i="35"/>
  <c r="C1" i="35"/>
  <c r="B8" i="33"/>
  <c r="E12" i="1" s="1"/>
  <c r="F12" i="1" s="1"/>
  <c r="B5" i="33"/>
  <c r="C1" i="33"/>
  <c r="B8" i="43"/>
  <c r="B9" i="43" s="1"/>
  <c r="C1" i="43"/>
  <c r="B8" i="3"/>
  <c r="B5" i="3"/>
  <c r="C1" i="3"/>
  <c r="B8" i="4"/>
  <c r="B5" i="4"/>
  <c r="C1" i="4"/>
  <c r="B8" i="42"/>
  <c r="E7" i="1" s="1"/>
  <c r="B5" i="42"/>
  <c r="C1" i="42"/>
  <c r="B8" i="2"/>
  <c r="B5" i="2"/>
  <c r="C1" i="2"/>
  <c r="B8" i="5"/>
  <c r="E5" i="1" s="1"/>
  <c r="B5" i="5"/>
  <c r="C1" i="5"/>
  <c r="C43" i="1"/>
  <c r="E42" i="1"/>
  <c r="C42" i="1"/>
  <c r="D41" i="1"/>
  <c r="C41" i="1"/>
  <c r="C39" i="1"/>
  <c r="C17" i="1"/>
  <c r="D35" i="1"/>
  <c r="C35" i="1"/>
  <c r="D34" i="1"/>
  <c r="C34" i="1"/>
  <c r="D29" i="1"/>
  <c r="D28" i="1"/>
  <c r="C28" i="1"/>
  <c r="D27" i="1"/>
  <c r="C27" i="1"/>
  <c r="D26" i="1"/>
  <c r="C26" i="1"/>
  <c r="D24" i="1"/>
  <c r="C24" i="1"/>
  <c r="D23" i="1"/>
  <c r="C23" i="1"/>
  <c r="C21" i="1"/>
  <c r="F21" i="1" s="1"/>
  <c r="D18" i="1"/>
  <c r="C18" i="1"/>
  <c r="E16" i="1"/>
  <c r="D16" i="1"/>
  <c r="C16" i="1"/>
  <c r="D15" i="1"/>
  <c r="C15" i="1"/>
  <c r="D14" i="1"/>
  <c r="C14" i="1"/>
  <c r="D9" i="1"/>
  <c r="C9" i="1"/>
  <c r="D8" i="1"/>
  <c r="C8" i="1"/>
  <c r="D7" i="1"/>
  <c r="D6" i="1"/>
  <c r="C6" i="1"/>
  <c r="D5" i="1"/>
  <c r="C5" i="1"/>
  <c r="F24" i="1" l="1"/>
  <c r="F39" i="1"/>
  <c r="B9" i="44"/>
  <c r="E32" i="1"/>
  <c r="F32" i="1" s="1"/>
  <c r="C45" i="1"/>
  <c r="B9" i="27"/>
  <c r="B9" i="35"/>
  <c r="B9" i="13"/>
  <c r="B9" i="14"/>
  <c r="B9" i="21"/>
  <c r="F15" i="1"/>
  <c r="B9" i="9"/>
  <c r="B9" i="33"/>
  <c r="F17" i="1"/>
  <c r="F22" i="1"/>
  <c r="B9" i="25"/>
  <c r="F34" i="1"/>
  <c r="F35" i="1"/>
  <c r="F18" i="1"/>
  <c r="F16" i="1"/>
  <c r="F42" i="1"/>
  <c r="F43" i="1"/>
  <c r="B9" i="4"/>
  <c r="B9" i="19"/>
  <c r="B9" i="10"/>
  <c r="B9" i="6"/>
  <c r="B9" i="18"/>
  <c r="B9" i="2"/>
  <c r="B9" i="17"/>
  <c r="F26" i="1"/>
  <c r="B9" i="5"/>
  <c r="F41" i="1"/>
  <c r="B9" i="29"/>
  <c r="B9" i="8"/>
  <c r="E8" i="1"/>
  <c r="F8" i="1" s="1"/>
  <c r="B9" i="40"/>
  <c r="F23" i="1"/>
  <c r="E28" i="1"/>
  <c r="F28" i="1" s="1"/>
  <c r="F5" i="1"/>
  <c r="F29" i="1"/>
  <c r="B9" i="20"/>
  <c r="B9" i="42"/>
  <c r="F7" i="1"/>
  <c r="E6" i="1"/>
  <c r="F6" i="1" s="1"/>
  <c r="D45" i="1"/>
  <c r="B9" i="28"/>
  <c r="B8" i="31"/>
  <c r="E27" i="1"/>
  <c r="F27" i="1" s="1"/>
  <c r="E14" i="1"/>
  <c r="F14" i="1" s="1"/>
  <c r="B9" i="3"/>
  <c r="E37" i="1"/>
  <c r="F37" i="1" s="1"/>
  <c r="E9" i="1"/>
  <c r="F9" i="1" s="1"/>
  <c r="F45" i="1" l="1"/>
  <c r="E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tc={3D970B1C-CC63-45D7-9907-1B0817B6DAB4}</author>
    <author>tc={59368E7B-6847-49F3-B251-C0FE2B636041}</author>
    <author>tc={E4863F28-15B1-4ADA-A2A8-9A3449C4837A}</author>
    <author>tc={1EE5D4B2-5D65-49A0-AB8C-1945A642DFD5}</author>
  </authors>
  <commentList>
    <comment ref="B8" authorId="0" shapeId="0" xr:uid="{3D970B1C-CC63-45D7-9907-1B0817B6DAB4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last year allocation</t>
      </text>
    </comment>
    <comment ref="G36" authorId="1" shapeId="0" xr:uid="{59368E7B-6847-49F3-B251-C0FE2B636041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39" authorId="2" shapeId="0" xr:uid="{E4863F28-15B1-4ADA-A2A8-9A3449C4837A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G40" authorId="3" shapeId="0" xr:uid="{1EE5D4B2-5D65-49A0-AB8C-1945A642DFD5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</commentList>
</comments>
</file>

<file path=xl/sharedStrings.xml><?xml version="1.0" encoding="utf-8"?>
<sst xmlns="http://schemas.openxmlformats.org/spreadsheetml/2006/main" count="911" uniqueCount="396">
  <si>
    <t>Organization Name</t>
  </si>
  <si>
    <t>Funded</t>
  </si>
  <si>
    <t>Contingency</t>
  </si>
  <si>
    <t>Expenses</t>
  </si>
  <si>
    <t>Remaining</t>
  </si>
  <si>
    <t>Registered</t>
  </si>
  <si>
    <t>Risk Management</t>
  </si>
  <si>
    <t>Association for Natural Resource Scientists</t>
  </si>
  <si>
    <t>Agricultural Education &amp; Communication Graduate Organization</t>
  </si>
  <si>
    <t>Association of Biologists</t>
  </si>
  <si>
    <t>Chemistry Graduate Student Organization</t>
  </si>
  <si>
    <t>Clinical Psychology Graduate Student Council</t>
  </si>
  <si>
    <t>Graduate Clay Club</t>
  </si>
  <si>
    <t>Graduate Organization of Counseling Psychology Students</t>
  </si>
  <si>
    <t>History Graduate Student Organization</t>
  </si>
  <si>
    <t>Human Development and Family Studies Graduate Student Association</t>
  </si>
  <si>
    <t>Human Factors and Ergonomics Society</t>
  </si>
  <si>
    <t>Llano Estacado Student Chapter of the Society of Environmental Toxicology and Chemistry</t>
  </si>
  <si>
    <t>Rawls Graduate Association</t>
  </si>
  <si>
    <t>Student Chapter of the American Meteorological Society at TTU</t>
  </si>
  <si>
    <t>Miscellaneous Funding</t>
  </si>
  <si>
    <t>Contingency Funding</t>
  </si>
  <si>
    <t>Graduate Funding Total</t>
  </si>
  <si>
    <t>Total Organizations</t>
  </si>
  <si>
    <t>Allocated</t>
  </si>
  <si>
    <t>Balance</t>
  </si>
  <si>
    <t>Date</t>
  </si>
  <si>
    <t>Amount</t>
  </si>
  <si>
    <t>Description</t>
  </si>
  <si>
    <t>Student Association of the Institute of Environmental and Human Health</t>
  </si>
  <si>
    <t>Red to Black</t>
  </si>
  <si>
    <t>Association of Natural Resource Scientists</t>
  </si>
  <si>
    <t>Cefiro Enlace Hispano Literario y Cultural</t>
  </si>
  <si>
    <t>Penalty</t>
  </si>
  <si>
    <t>Graduate Nutrition Organization</t>
  </si>
  <si>
    <t>Tech Print Club</t>
  </si>
  <si>
    <t>Legend:</t>
  </si>
  <si>
    <t>Used full allocation</t>
  </si>
  <si>
    <t>American Rock Mechanics Association</t>
  </si>
  <si>
    <t>Org Contact updated</t>
  </si>
  <si>
    <t>Advisor:</t>
  </si>
  <si>
    <t>Org Contact:</t>
  </si>
  <si>
    <t>Steve Presley</t>
  </si>
  <si>
    <t>Katelyn Haydett - katelyn.haydett@ttu.edu</t>
  </si>
  <si>
    <t>ZamoRaiders</t>
  </si>
  <si>
    <t>Chemical Engineering Graduate Student Association</t>
  </si>
  <si>
    <t>Education Graduate Student Organization</t>
  </si>
  <si>
    <t>Forensic Science Society</t>
  </si>
  <si>
    <t>Zamo Raiders</t>
  </si>
  <si>
    <t>Agricultural Economics Graduate Student Organization</t>
  </si>
  <si>
    <t>Graduate Hospitality &amp; Retail Management Students</t>
  </si>
  <si>
    <t>Tech American Society for Microbiology</t>
  </si>
  <si>
    <t>Biotechnology Organization for Student Success</t>
  </si>
  <si>
    <t>Philosophy Graduate Student Association</t>
  </si>
  <si>
    <t>Alyssa Hay</t>
  </si>
  <si>
    <t>Evan A Perkowski  -   VP</t>
  </si>
  <si>
    <t>Black Graduate Student Asso</t>
  </si>
  <si>
    <t>Graduate Society of Applied Linguistics</t>
  </si>
  <si>
    <t>Graduate Society of Applied Linguestic</t>
  </si>
  <si>
    <t>Black Graduate Student Association</t>
  </si>
  <si>
    <t>Museum Heritage Students Association</t>
  </si>
  <si>
    <t>X</t>
  </si>
  <si>
    <t>No Activity</t>
  </si>
  <si>
    <t>Lost entire balance; did not complete all requirements</t>
  </si>
  <si>
    <t>Graduate Assembly</t>
  </si>
  <si>
    <t>Society of Plastics Engineers</t>
  </si>
  <si>
    <t>Society of Plastic Engineers</t>
  </si>
  <si>
    <t>Funds left on table</t>
  </si>
  <si>
    <t>Have not meet requirement</t>
  </si>
  <si>
    <t>TTUAB Association of Biologists</t>
  </si>
  <si>
    <t>Graduate Artist Association</t>
  </si>
  <si>
    <t>Environmental Toxicology Student Association</t>
  </si>
  <si>
    <t>Funding Training 2nd officer</t>
  </si>
  <si>
    <t>Funding Training 1st officer</t>
  </si>
  <si>
    <t>West Texas Asso for Women in STEAM</t>
  </si>
  <si>
    <t>Public Administration Graduate Association</t>
  </si>
  <si>
    <t>Mechanical Engineeing Graduate Student</t>
  </si>
  <si>
    <t>Mechaniel Engineering Graduation Association</t>
  </si>
  <si>
    <t>West Texas Women in STEAM</t>
  </si>
  <si>
    <t>Budget 2024-25</t>
  </si>
  <si>
    <t>September 2024-August 2025</t>
  </si>
  <si>
    <t>OFFICERS</t>
  </si>
  <si>
    <t>Arianna Melgas</t>
  </si>
  <si>
    <t>Guadalupe Ochoq Olvera</t>
  </si>
  <si>
    <t>Henry Flowers</t>
  </si>
  <si>
    <t>Amanda Bianco</t>
  </si>
  <si>
    <t>Jenna Sims</t>
  </si>
  <si>
    <t>Armina Mim</t>
  </si>
  <si>
    <t>Clarissa Darby</t>
  </si>
  <si>
    <t>Hunter Marze</t>
  </si>
  <si>
    <t>Sahar Khanpour</t>
  </si>
  <si>
    <t>Pete Ngyen</t>
  </si>
  <si>
    <t>Avery Oswald</t>
  </si>
  <si>
    <t>Drew Bhorha</t>
  </si>
  <si>
    <t>Sophia Oyozce</t>
  </si>
  <si>
    <t>Peyton Irwin</t>
  </si>
  <si>
    <t>Abdullahi Maikanti</t>
  </si>
  <si>
    <t>Bassel Eissa</t>
  </si>
  <si>
    <t>Ronny Barrera</t>
  </si>
  <si>
    <t>Michael Brown</t>
  </si>
  <si>
    <t>Molly Sorensen</t>
  </si>
  <si>
    <t>Avery Bonnette</t>
  </si>
  <si>
    <t>Carley Robertson</t>
  </si>
  <si>
    <t>Marc Jeannin</t>
  </si>
  <si>
    <t>Andrea Sosa</t>
  </si>
  <si>
    <t>Kolawole Adeyemi</t>
  </si>
  <si>
    <t>Destane Broch</t>
  </si>
  <si>
    <t>Hesaneh Ahmardi</t>
  </si>
  <si>
    <t>Samantha Gonzalez</t>
  </si>
  <si>
    <t>Rutwik Joshi</t>
  </si>
  <si>
    <t>Matthew Trager</t>
  </si>
  <si>
    <t>bailey ingham</t>
  </si>
  <si>
    <t>Adam Cupits</t>
  </si>
  <si>
    <t>Jack Carlin</t>
  </si>
  <si>
    <t>Henry Valencia</t>
  </si>
  <si>
    <t>Jared Bockemehi</t>
  </si>
  <si>
    <t>Caroline Branan</t>
  </si>
  <si>
    <t>Cesar Gomez-Avila</t>
  </si>
  <si>
    <t>alista S</t>
  </si>
  <si>
    <t>Austen Rowell</t>
  </si>
  <si>
    <r>
      <t>Counseling Council (</t>
    </r>
    <r>
      <rPr>
        <u/>
        <sz val="9"/>
        <color rgb="FF0000FF"/>
        <rFont val="Calibri"/>
        <family val="2"/>
        <scheme val="minor"/>
      </rPr>
      <t>formally Graduate Organization of Counseling Psychology Students)</t>
    </r>
  </si>
  <si>
    <t>GRADUATE</t>
  </si>
  <si>
    <t>CONTACT</t>
  </si>
  <si>
    <t>Caslista Spears</t>
  </si>
  <si>
    <t>9.3.2024</t>
  </si>
  <si>
    <t>Travel - Chico, CA</t>
  </si>
  <si>
    <t>9-8 to 9-11-24</t>
  </si>
  <si>
    <t>department paid for rental vehicles (need to reimb)</t>
  </si>
  <si>
    <t>used TAC 8490 AND 0693</t>
  </si>
  <si>
    <t>Krysti Kelley</t>
  </si>
  <si>
    <t>Office - Michaela Crumpler</t>
  </si>
  <si>
    <t>TAC 8490</t>
  </si>
  <si>
    <t>TAC 0693</t>
  </si>
  <si>
    <t>P1156944     RENTAL CAR</t>
  </si>
  <si>
    <t>P1156945   RENTAL CAR</t>
  </si>
  <si>
    <t>P1156946   RENTAL CAR</t>
  </si>
  <si>
    <t>CONTACTS</t>
  </si>
  <si>
    <t>Sifuna Millicent</t>
  </si>
  <si>
    <t>Christian Gieners</t>
  </si>
  <si>
    <t>10.11.24</t>
  </si>
  <si>
    <t>Golfsuite - venue rental</t>
  </si>
  <si>
    <t>Fall semester meeting &amp; greet</t>
  </si>
  <si>
    <t>event on 11.12.2024   6:00pm</t>
  </si>
  <si>
    <t>Trip to Columbus, OH</t>
  </si>
  <si>
    <t>TAC 3126 and 7069</t>
  </si>
  <si>
    <t>Air</t>
  </si>
  <si>
    <t>Gloria Caderas Rodrigues    gcadenas@ttu.edu</t>
  </si>
  <si>
    <t>10.22.2024</t>
  </si>
  <si>
    <t>Travel to Austin, TX</t>
  </si>
  <si>
    <t>industrial trip    used TAC 7069  on hotel</t>
  </si>
  <si>
    <t>10.21.24</t>
  </si>
  <si>
    <t>Travel</t>
  </si>
  <si>
    <t>Chicago, IL    11.6.24 to 11.10.24</t>
  </si>
  <si>
    <t>National Leadersip Assocation - leading an educatioal sessions</t>
  </si>
  <si>
    <t>Mackez Todd  0100-3987-0819</t>
  </si>
  <si>
    <t>Hoyt Nebgen  0100-3998-0736</t>
  </si>
  <si>
    <t>Alexns Eudy  0100-3998-0270</t>
  </si>
  <si>
    <t>Bailey Sipes  0100-3997-9316</t>
  </si>
  <si>
    <t>Kyler Hardegree  0100-3997-1650</t>
  </si>
  <si>
    <t>12.3.24</t>
  </si>
  <si>
    <t>PCARD - Honor Grduate</t>
  </si>
  <si>
    <t>cords - blue/gold</t>
  </si>
  <si>
    <t>ordered 12.3.2024</t>
  </si>
  <si>
    <t>12.10.24</t>
  </si>
  <si>
    <t>TRAVEL - New Orleans, LA</t>
  </si>
  <si>
    <t>students paying for it</t>
  </si>
  <si>
    <t>1.11.25 to 1.17.25</t>
  </si>
  <si>
    <t>PRINTING - TTU SUB</t>
  </si>
  <si>
    <t>printing poster TT Annual Biological Sci Sympposium</t>
  </si>
  <si>
    <t>12.11.2024</t>
  </si>
  <si>
    <t>TAC 3126 - partial air    11.3.2024 stmt</t>
  </si>
  <si>
    <t xml:space="preserve">PAID ON PCARD </t>
  </si>
  <si>
    <t>Hotel on 3126  12.3.2024 stmt</t>
  </si>
  <si>
    <t>Hotel on 0693 PENDING</t>
  </si>
  <si>
    <t>Kameron    -  TAC 3126 posted on 12.3.24 stmt</t>
  </si>
  <si>
    <t>1.10.2025</t>
  </si>
  <si>
    <t>TB - Stephanie Kivlin - GS</t>
  </si>
  <si>
    <t>req 196202188</t>
  </si>
  <si>
    <t>TB - Staybridge - GS</t>
  </si>
  <si>
    <t>Stephanie Kivlin</t>
  </si>
  <si>
    <t>TB - Melissa Aikers - GS</t>
  </si>
  <si>
    <t>TAC 8490 - Stephanie Kivlin - GS</t>
  </si>
  <si>
    <t>req 196214554</t>
  </si>
  <si>
    <t>AIR AA from TYS to LBB email to guest 1.10.2025</t>
  </si>
  <si>
    <t>1.21.2025</t>
  </si>
  <si>
    <t>TB - Nick Durham - GS</t>
  </si>
  <si>
    <t>req 196613834   event is on May 2nd</t>
  </si>
  <si>
    <t>1.22.2025</t>
  </si>
  <si>
    <t>TAC 8490 airline ticket w/American Airline</t>
  </si>
  <si>
    <t>guest speaker on 5.2.2025</t>
  </si>
  <si>
    <t>charged on 1.22.25</t>
  </si>
  <si>
    <t>1.23.2025</t>
  </si>
  <si>
    <t>TB - Design Warehouse</t>
  </si>
  <si>
    <t>req 196702994</t>
  </si>
  <si>
    <t>req 196896140</t>
  </si>
  <si>
    <t>1.28.25</t>
  </si>
  <si>
    <t>TAC 8490 - Melissa Aikers - GS</t>
  </si>
  <si>
    <t>AA from Boston to LBB</t>
  </si>
  <si>
    <t>2.20.2025 to 2.23.2025</t>
  </si>
  <si>
    <t>1.28.2025</t>
  </si>
  <si>
    <t>TB - Staybridge</t>
  </si>
  <si>
    <t>Melissa Aikers - GS</t>
  </si>
  <si>
    <t>req 196915269</t>
  </si>
  <si>
    <t>1.31.2025</t>
  </si>
  <si>
    <t>Irving, TX  1.31.25 to 2.3.25</t>
  </si>
  <si>
    <t>Southern American Asso. Of Agricutural conf</t>
  </si>
  <si>
    <t>Ju Rubie Kao - president</t>
  </si>
  <si>
    <t>Amazon</t>
  </si>
  <si>
    <t>cords</t>
  </si>
  <si>
    <t>TB - Advance graphix</t>
  </si>
  <si>
    <t>req 197281979   t-shirts</t>
  </si>
  <si>
    <t>2.3.2025</t>
  </si>
  <si>
    <t>8490 - 2.2.25 stmt</t>
  </si>
  <si>
    <t>Claire Case  report ID 0100-4271-8693</t>
  </si>
  <si>
    <t>2.21.2025</t>
  </si>
  <si>
    <t xml:space="preserve">req </t>
  </si>
  <si>
    <t>2.24.2025</t>
  </si>
  <si>
    <t>Travel to Dallas, TX</t>
  </si>
  <si>
    <t>industrial trip    use TAC 3126</t>
  </si>
  <si>
    <t>3.12.2025 to 3.14.2025</t>
  </si>
  <si>
    <t>TB - 4IMPRINT</t>
  </si>
  <si>
    <t>req 197822312 - jackets</t>
  </si>
  <si>
    <t>3.5.2025</t>
  </si>
  <si>
    <t>Travel to salt Lake City, Utah</t>
  </si>
  <si>
    <t>3.26 to 3.30.2025</t>
  </si>
  <si>
    <t>10 students traveling</t>
  </si>
  <si>
    <t xml:space="preserve">IH - room rental in SUB </t>
  </si>
  <si>
    <t>reservatin 18843</t>
  </si>
  <si>
    <t>3.24.2025</t>
  </si>
  <si>
    <t>TRAVEL to Houston, TX</t>
  </si>
  <si>
    <t>4.10 to 4.12.2025</t>
  </si>
  <si>
    <t>Charged BNB 7069 on 3.24.2025</t>
  </si>
  <si>
    <t>TB - Llano Estacoda</t>
  </si>
  <si>
    <t>Speaker event w/organization</t>
  </si>
  <si>
    <t>3.27.2025</t>
  </si>
  <si>
    <t>3.25.2025</t>
  </si>
  <si>
    <t>Travel - Baton Rouge</t>
  </si>
  <si>
    <t>4.10 to 4.13.2025</t>
  </si>
  <si>
    <t>TAC 3126  Ranaissance</t>
  </si>
  <si>
    <t>3rd room</t>
  </si>
  <si>
    <t>Submitted in Chrome River - Michael Brown</t>
  </si>
  <si>
    <t>Hotel - paid by org  -  Radisson</t>
  </si>
  <si>
    <t>0100-4366-0166</t>
  </si>
  <si>
    <t>4.11.2025</t>
  </si>
  <si>
    <t>Inverness, Scotland    4.10.2025 to 4.24.2025</t>
  </si>
  <si>
    <t>Conference</t>
  </si>
  <si>
    <t>Travel  -  TAC 7721</t>
  </si>
  <si>
    <t>8490 - 3.3.2025 stmt</t>
  </si>
  <si>
    <t>4.23.2025</t>
  </si>
  <si>
    <t>TRAVEL to Austin, TX</t>
  </si>
  <si>
    <t>5.19.2025 to 5.22.2025</t>
  </si>
  <si>
    <t>Sahare Khanpour</t>
  </si>
  <si>
    <t>Food on -5464</t>
  </si>
  <si>
    <t>Food and gas on -7069</t>
  </si>
  <si>
    <t>4.29.2025</t>
  </si>
  <si>
    <t>TB - California T</t>
  </si>
  <si>
    <t>req 200871143</t>
  </si>
  <si>
    <t>repay sales tax and occupancy tax</t>
  </si>
  <si>
    <t>Mar Jeannin  0100-4384-1567</t>
  </si>
  <si>
    <t>Hunter Marze   0100-4384-1003</t>
  </si>
  <si>
    <t>Aniela Kreie  0100-4384-0847</t>
  </si>
  <si>
    <t>Mary Goins  0100-4384-0736</t>
  </si>
  <si>
    <t>Ashtyn Hilliard  0100-4384-0444</t>
  </si>
  <si>
    <t>Elena Cuellar  0100-4384-0097</t>
  </si>
  <si>
    <t>Courtney Juen  0100-4384-1105</t>
  </si>
  <si>
    <t>Heather Charter   0100-4383-9082</t>
  </si>
  <si>
    <t>Patrick Jenkins  0100-4384-1330</t>
  </si>
  <si>
    <t>Marriott - hotel original amount 868.89</t>
  </si>
  <si>
    <t>Ameer Yadak  0100-4418-7982</t>
  </si>
  <si>
    <t>Aleksei Proskurin  0100-4418-7572</t>
  </si>
  <si>
    <t>Spencer Onstot  0100-4419-0634</t>
  </si>
  <si>
    <t>Abigail Loddeke  0100-4419-1131</t>
  </si>
  <si>
    <t>Irina Lavrova  0100-4419-1268</t>
  </si>
  <si>
    <t>Thomas laskow  0100-4419-1427</t>
  </si>
  <si>
    <t>Registration for AAAE conference</t>
  </si>
  <si>
    <t>5.6.2025</t>
  </si>
  <si>
    <t>TRAVEL - Santa Fe, NM</t>
  </si>
  <si>
    <t>5.7.2025</t>
  </si>
  <si>
    <t>TB - Advance Graphix</t>
  </si>
  <si>
    <t>req 201228798 - tshirts</t>
  </si>
  <si>
    <t>req 201230142 -  polos</t>
  </si>
  <si>
    <t>req 201230960 - caps</t>
  </si>
  <si>
    <t>TB - Action Printing</t>
  </si>
  <si>
    <t>req 201246937 - notepads</t>
  </si>
  <si>
    <t>org paid SGA for over in check</t>
  </si>
  <si>
    <t>5.13 applying for contenginece</t>
  </si>
  <si>
    <t>5.13.2025</t>
  </si>
  <si>
    <t>Travel - Knoxville, TN</t>
  </si>
  <si>
    <t>Hannah - 6.17 to 6.20.2025</t>
  </si>
  <si>
    <t>Marc Jeannin 0100-4444-8156</t>
  </si>
  <si>
    <t>STMT 4.3.2025</t>
  </si>
  <si>
    <t>5.23.2025</t>
  </si>
  <si>
    <t>Travel - conference registration</t>
  </si>
  <si>
    <t>reimb - students</t>
  </si>
  <si>
    <t>Andreas Sosas</t>
  </si>
  <si>
    <t>Tanvi Kale</t>
  </si>
  <si>
    <t>5.23.25</t>
  </si>
  <si>
    <t>quote 10184</t>
  </si>
  <si>
    <t>Gabriela Magdaleno</t>
  </si>
  <si>
    <t>Mohammad Hasan</t>
  </si>
  <si>
    <t>Kameron Rinehart</t>
  </si>
  <si>
    <t>5.28.2025</t>
  </si>
  <si>
    <t>TB - ADVANCE GRAPHIX</t>
  </si>
  <si>
    <t>REQ 202065554</t>
  </si>
  <si>
    <t>5.30.2025</t>
  </si>
  <si>
    <t>TRAVEL - Boise, Odaho</t>
  </si>
  <si>
    <t>6.22.2025 to 6.26.2025</t>
  </si>
  <si>
    <t>students will be reimbursed</t>
  </si>
  <si>
    <t>TAC 2565   on STMT 5.3.2025</t>
  </si>
  <si>
    <t>Bridget Cunning   0100-4418-8928</t>
  </si>
  <si>
    <t>TAC 5464  5.3.2025 stmt</t>
  </si>
  <si>
    <t>gas and food</t>
  </si>
  <si>
    <t>SALES TAX   2.35; .52; 1.84    ON 5464</t>
  </si>
  <si>
    <t>SALES TAX 4.69; 4.48; 4.29; 4.16  ON 7069</t>
  </si>
  <si>
    <t>req 201237569</t>
  </si>
  <si>
    <t>tshirts</t>
  </si>
  <si>
    <t>6.6.2025</t>
  </si>
  <si>
    <t>Travel - Denvor Colorado</t>
  </si>
  <si>
    <t>6.4.2025</t>
  </si>
  <si>
    <t>req 202494807 - lunch boxes</t>
  </si>
  <si>
    <t>req 202495339 - shirts</t>
  </si>
  <si>
    <t>6.9.2025</t>
  </si>
  <si>
    <t>REQ 202583031</t>
  </si>
  <si>
    <t>CAPS]</t>
  </si>
  <si>
    <t>REQ 202583322</t>
  </si>
  <si>
    <t>HOODIES; SHIRTS</t>
  </si>
  <si>
    <t>REQ 202585163</t>
  </si>
  <si>
    <t>`</t>
  </si>
  <si>
    <t>PHONE STANDS</t>
  </si>
  <si>
    <t>Charged BNB 7069 on 4.23.25  ON 5.3 STMT</t>
  </si>
  <si>
    <t>Charged on 8490 2 - gas receipts</t>
  </si>
  <si>
    <t>SALES TAX ON BNB &amp; FOOD  on 7069</t>
  </si>
  <si>
    <t>6.16.2025</t>
  </si>
  <si>
    <t>Pcard - Honors Graduaton</t>
  </si>
  <si>
    <t>30 cords</t>
  </si>
  <si>
    <t>TB - Staples</t>
  </si>
  <si>
    <t>req 202852670 - supplies</t>
  </si>
  <si>
    <t>REQ 202892383</t>
  </si>
  <si>
    <t>Nishita Amie  0100-4511-8343</t>
  </si>
  <si>
    <t>Ameer Yadale  0100-4509-3843</t>
  </si>
  <si>
    <t>Armina Mim  0100-4509-5534</t>
  </si>
  <si>
    <t>Chidera Azubike  0100-4509-5067</t>
  </si>
  <si>
    <t>Viviana Santos  0100-4512-4451</t>
  </si>
  <si>
    <t>Aleksei Proskurin  0100-4508-5756</t>
  </si>
  <si>
    <t>Yves Valentin  0100-4512-6249</t>
  </si>
  <si>
    <t>Abigail Loddeke  0100-4509-1780</t>
  </si>
  <si>
    <t>Bridget Cunnngham  0100-4509-1329</t>
  </si>
  <si>
    <t>Daniel Leibman  0100-4512-7252</t>
  </si>
  <si>
    <t>Irina Lavrova  0100-4508-7024</t>
  </si>
  <si>
    <t>Mesoma Iloanusi  0100-4512-3556</t>
  </si>
  <si>
    <t>Athar paid - 6.7 to 6-12-25</t>
  </si>
  <si>
    <t>TAC 8490   ON STATM 6.3.2025</t>
  </si>
  <si>
    <t>req 203821907</t>
  </si>
  <si>
    <t>7.11.2025</t>
  </si>
  <si>
    <t>Travel - San Diego, CA</t>
  </si>
  <si>
    <t>Taylor Limbaugh    7.13 to 7.16</t>
  </si>
  <si>
    <t>TB - Advanced Graphix</t>
  </si>
  <si>
    <t>P1224016    lanyards</t>
  </si>
  <si>
    <t>TAC 2565  stmt 7.3.2025</t>
  </si>
  <si>
    <t>Charged on 8490 3 - gas receipts   STMT 6.3.2025</t>
  </si>
  <si>
    <t>charged on TAC 8858</t>
  </si>
  <si>
    <t>req 203585133</t>
  </si>
  <si>
    <t>7.22.2025</t>
  </si>
  <si>
    <t>Travel - Tasha Thomas</t>
  </si>
  <si>
    <t>registration for APA 2025 conference</t>
  </si>
  <si>
    <t>Travel - Malvika Narayan</t>
  </si>
  <si>
    <t>7.1.2025</t>
  </si>
  <si>
    <t>Travel - Canada</t>
  </si>
  <si>
    <t>Jana Owen   6.1 to 6.6.2025</t>
  </si>
  <si>
    <t>Jessica Dammers</t>
  </si>
  <si>
    <t>7.23.2025</t>
  </si>
  <si>
    <t>req 204354862</t>
  </si>
  <si>
    <t>tote bags</t>
  </si>
  <si>
    <t>7.28.2025</t>
  </si>
  <si>
    <t>REQ 204459808</t>
  </si>
  <si>
    <t>t-shirts     $745.93</t>
  </si>
  <si>
    <t>totes      $685.19</t>
  </si>
  <si>
    <t>tumblers    $2100.14</t>
  </si>
  <si>
    <t>7.30.2025</t>
  </si>
  <si>
    <t>req 204601354    sweatshirts</t>
  </si>
  <si>
    <t>7.31.2025</t>
  </si>
  <si>
    <t>req 204657080</t>
  </si>
  <si>
    <t>polo's</t>
  </si>
  <si>
    <t>req 204709511</t>
  </si>
  <si>
    <t>TAC   -3126   7.27.25 to 7.30.25</t>
  </si>
  <si>
    <t>8.1.2025</t>
  </si>
  <si>
    <t>req 204710669</t>
  </si>
  <si>
    <t>supplies</t>
  </si>
  <si>
    <t>req 204712991</t>
  </si>
  <si>
    <t>90 pullovers</t>
  </si>
  <si>
    <t>req 204713250</t>
  </si>
  <si>
    <t>hats</t>
  </si>
  <si>
    <t>req 204740620</t>
  </si>
  <si>
    <t>8.2.2025</t>
  </si>
  <si>
    <t>backdrop backwell</t>
  </si>
  <si>
    <t>UPDATED: 08.08.2025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</si>
</sst>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5" x14ac:knownFonts="1"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80008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Wingdings"/>
      <charset val="2"/>
    </font>
    <font>
      <u/>
      <sz val="9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4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2" fillId="0" borderId="0" xfId="0" applyNumberFormat="1" applyFont="1"/>
    <xf numFmtId="14" fontId="5" fillId="0" borderId="0" xfId="0" applyNumberFormat="1" applyFont="1"/>
    <xf numFmtId="0" fontId="4" fillId="0" borderId="0" xfId="0" applyFont="1"/>
    <xf numFmtId="164" fontId="0" fillId="0" borderId="1" xfId="0" applyNumberFormat="1" applyBorder="1"/>
    <xf numFmtId="164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/>
    </xf>
    <xf numFmtId="164" fontId="4" fillId="0" borderId="1" xfId="0" applyNumberFormat="1" applyFont="1" applyBorder="1"/>
    <xf numFmtId="0" fontId="0" fillId="0" borderId="0" xfId="0" applyAlignment="1">
      <alignment horizontal="left" vertical="top"/>
    </xf>
    <xf numFmtId="0" fontId="0" fillId="3" borderId="0" xfId="0" applyFill="1"/>
    <xf numFmtId="1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64" fontId="4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0" fillId="2" borderId="0" xfId="0" applyFill="1"/>
    <xf numFmtId="165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2" fillId="0" borderId="1" xfId="0" applyFont="1" applyBorder="1"/>
    <xf numFmtId="0" fontId="11" fillId="0" borderId="1" xfId="3" applyBorder="1"/>
    <xf numFmtId="0" fontId="0" fillId="5" borderId="0" xfId="0" applyFill="1"/>
    <xf numFmtId="0" fontId="0" fillId="0" borderId="8" xfId="0" applyBorder="1"/>
    <xf numFmtId="0" fontId="0" fillId="6" borderId="0" xfId="0" applyFill="1"/>
    <xf numFmtId="0" fontId="0" fillId="0" borderId="9" xfId="0" applyBorder="1" applyAlignment="1">
      <alignment horizontal="center"/>
    </xf>
    <xf numFmtId="0" fontId="0" fillId="7" borderId="0" xfId="0" applyFill="1"/>
    <xf numFmtId="16" fontId="0" fillId="0" borderId="0" xfId="0" applyNumberFormat="1"/>
    <xf numFmtId="44" fontId="0" fillId="0" borderId="0" xfId="4" applyFont="1" applyAlignment="1">
      <alignment vertical="top"/>
    </xf>
    <xf numFmtId="44" fontId="0" fillId="0" borderId="0" xfId="4" applyFont="1"/>
    <xf numFmtId="0" fontId="11" fillId="0" borderId="0" xfId="3"/>
    <xf numFmtId="164" fontId="0" fillId="0" borderId="11" xfId="0" applyNumberFormat="1" applyBorder="1" applyAlignment="1">
      <alignment vertical="center"/>
    </xf>
    <xf numFmtId="164" fontId="0" fillId="0" borderId="8" xfId="0" applyNumberFormat="1" applyBorder="1"/>
    <xf numFmtId="164" fontId="0" fillId="0" borderId="12" xfId="0" applyNumberForma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/>
    <xf numFmtId="0" fontId="13" fillId="0" borderId="0" xfId="0" applyFont="1" applyAlignment="1">
      <alignment vertical="center"/>
    </xf>
    <xf numFmtId="164" fontId="0" fillId="0" borderId="21" xfId="0" applyNumberFormat="1" applyBorder="1"/>
    <xf numFmtId="164" fontId="4" fillId="0" borderId="21" xfId="0" applyNumberFormat="1" applyFont="1" applyBorder="1"/>
    <xf numFmtId="0" fontId="2" fillId="0" borderId="21" xfId="0" applyFont="1" applyBorder="1"/>
    <xf numFmtId="0" fontId="0" fillId="0" borderId="18" xfId="0" applyBorder="1"/>
    <xf numFmtId="44" fontId="0" fillId="0" borderId="18" xfId="4" applyFont="1" applyBorder="1"/>
    <xf numFmtId="44" fontId="0" fillId="0" borderId="0" xfId="0" applyNumberFormat="1"/>
    <xf numFmtId="44" fontId="0" fillId="0" borderId="0" xfId="4" applyFont="1" applyBorder="1"/>
    <xf numFmtId="44" fontId="0" fillId="0" borderId="0" xfId="4" applyFont="1" applyAlignment="1">
      <alignment horizontal="center"/>
    </xf>
    <xf numFmtId="44" fontId="0" fillId="0" borderId="18" xfId="4" applyFont="1" applyBorder="1" applyAlignment="1">
      <alignment horizontal="center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wrapText="1"/>
    </xf>
    <xf numFmtId="0" fontId="2" fillId="5" borderId="8" xfId="0" applyFont="1" applyFill="1" applyBorder="1"/>
    <xf numFmtId="164" fontId="0" fillId="5" borderId="22" xfId="0" applyNumberFormat="1" applyFill="1" applyBorder="1"/>
    <xf numFmtId="164" fontId="0" fillId="5" borderId="15" xfId="0" applyNumberFormat="1" applyFill="1" applyBorder="1"/>
    <xf numFmtId="164" fontId="4" fillId="5" borderId="8" xfId="0" applyNumberFormat="1" applyFont="1" applyFill="1" applyBorder="1"/>
    <xf numFmtId="164" fontId="0" fillId="5" borderId="17" xfId="0" applyNumberFormat="1" applyFill="1" applyBorder="1"/>
    <xf numFmtId="164" fontId="0" fillId="5" borderId="8" xfId="0" applyNumberFormat="1" applyFill="1" applyBorder="1"/>
    <xf numFmtId="165" fontId="0" fillId="5" borderId="16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8" xfId="0" applyFill="1" applyBorder="1"/>
    <xf numFmtId="165" fontId="0" fillId="5" borderId="10" xfId="0" applyNumberFormat="1" applyFill="1" applyBorder="1" applyAlignment="1">
      <alignment horizontal="center"/>
    </xf>
    <xf numFmtId="0" fontId="0" fillId="5" borderId="14" xfId="0" applyFill="1" applyBorder="1"/>
    <xf numFmtId="0" fontId="11" fillId="5" borderId="1" xfId="3" applyFill="1" applyBorder="1"/>
    <xf numFmtId="164" fontId="0" fillId="5" borderId="1" xfId="0" applyNumberFormat="1" applyFill="1" applyBorder="1"/>
    <xf numFmtId="164" fontId="4" fillId="5" borderId="1" xfId="0" applyNumberFormat="1" applyFont="1" applyFill="1" applyBorder="1"/>
    <xf numFmtId="165" fontId="0" fillId="5" borderId="1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5" borderId="1" xfId="0" applyFont="1" applyFill="1" applyBorder="1"/>
    <xf numFmtId="0" fontId="12" fillId="9" borderId="0" xfId="0" applyFont="1" applyFill="1" applyAlignment="1">
      <alignment horizontal="center"/>
    </xf>
    <xf numFmtId="164" fontId="0" fillId="9" borderId="0" xfId="0" applyNumberFormat="1" applyFill="1"/>
    <xf numFmtId="164" fontId="6" fillId="9" borderId="0" xfId="0" applyNumberFormat="1" applyFon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0" xfId="0" applyFill="1"/>
    <xf numFmtId="0" fontId="6" fillId="9" borderId="0" xfId="0" applyFont="1" applyFill="1" applyAlignment="1">
      <alignment horizontal="center"/>
    </xf>
    <xf numFmtId="164" fontId="4" fillId="9" borderId="0" xfId="0" applyNumberFormat="1" applyFont="1" applyFill="1"/>
    <xf numFmtId="44" fontId="0" fillId="0" borderId="0" xfId="4" applyFont="1" applyAlignment="1">
      <alignment horizontal="right" vertical="top"/>
    </xf>
    <xf numFmtId="0" fontId="0" fillId="0" borderId="0" xfId="0" applyAlignment="1">
      <alignment horizontal="right"/>
    </xf>
    <xf numFmtId="164" fontId="0" fillId="8" borderId="0" xfId="0" applyNumberFormat="1" applyFill="1"/>
    <xf numFmtId="0" fontId="0" fillId="8" borderId="0" xfId="0" applyFill="1"/>
    <xf numFmtId="16" fontId="0" fillId="0" borderId="0" xfId="0" applyNumberFormat="1" applyAlignment="1">
      <alignment horizontal="left"/>
    </xf>
    <xf numFmtId="0" fontId="2" fillId="10" borderId="1" xfId="0" applyFont="1" applyFill="1" applyBorder="1"/>
    <xf numFmtId="164" fontId="0" fillId="10" borderId="1" xfId="0" applyNumberFormat="1" applyFill="1" applyBorder="1"/>
    <xf numFmtId="164" fontId="4" fillId="10" borderId="1" xfId="0" applyNumberFormat="1" applyFont="1" applyFill="1" applyBorder="1"/>
    <xf numFmtId="165" fontId="0" fillId="10" borderId="1" xfId="0" applyNumberFormat="1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164" fontId="0" fillId="10" borderId="20" xfId="0" applyNumberFormat="1" applyFill="1" applyBorder="1"/>
    <xf numFmtId="164" fontId="4" fillId="10" borderId="20" xfId="0" applyNumberFormat="1" applyFont="1" applyFill="1" applyBorder="1"/>
    <xf numFmtId="14" fontId="2" fillId="10" borderId="1" xfId="0" applyNumberFormat="1" applyFont="1" applyFill="1" applyBorder="1"/>
    <xf numFmtId="44" fontId="0" fillId="0" borderId="0" xfId="4" applyFont="1" applyFill="1" applyBorder="1"/>
    <xf numFmtId="44" fontId="0" fillId="0" borderId="18" xfId="4" applyFont="1" applyFill="1" applyBorder="1"/>
    <xf numFmtId="0" fontId="2" fillId="11" borderId="1" xfId="0" applyFont="1" applyFill="1" applyBorder="1"/>
    <xf numFmtId="164" fontId="0" fillId="11" borderId="1" xfId="0" applyNumberFormat="1" applyFill="1" applyBorder="1"/>
    <xf numFmtId="164" fontId="4" fillId="11" borderId="1" xfId="0" applyNumberFormat="1" applyFont="1" applyFill="1" applyBorder="1"/>
    <xf numFmtId="165" fontId="0" fillId="11" borderId="1" xfId="0" applyNumberForma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1" borderId="18" xfId="0" applyFill="1" applyBorder="1" applyAlignment="1">
      <alignment horizontal="center"/>
    </xf>
    <xf numFmtId="0" fontId="11" fillId="11" borderId="0" xfId="3" applyFill="1"/>
    <xf numFmtId="0" fontId="11" fillId="11" borderId="1" xfId="3" applyFill="1" applyBorder="1"/>
    <xf numFmtId="164" fontId="6" fillId="9" borderId="0" xfId="0" applyNumberFormat="1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14" fontId="0" fillId="4" borderId="5" xfId="0" applyNumberForma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4" fontId="0" fillId="3" borderId="5" xfId="0" applyNumberForma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</cellXfs>
  <cellStyles count="5">
    <cellStyle name="Currency" xfId="4" builtinId="4"/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davis/Organizations/FY23/FY23-Undergrad-Or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rgs"/>
      <sheetName val="AAO"/>
      <sheetName val="African"/>
      <sheetName val="APO"/>
      <sheetName val="AADE"/>
      <sheetName val="ACS-SA"/>
      <sheetName val="AIChE"/>
      <sheetName val="AMWA"/>
      <sheetName val="AMWH"/>
      <sheetName val="ASCE"/>
      <sheetName val="ASID"/>
      <sheetName val="ASME"/>
      <sheetName val="AFSAQC"/>
      <sheetName val="ArmyROTC"/>
      <sheetName val="AAS"/>
      <sheetName val="ABSS"/>
      <sheetName val="AITP"/>
      <sheetName val="ALPA"/>
      <sheetName val="ASAS"/>
      <sheetName val="ACF"/>
      <sheetName val="BB"/>
      <sheetName val="BOSS"/>
      <sheetName val="BSA"/>
      <sheetName val="BBSA"/>
      <sheetName val="B&amp;B"/>
      <sheetName val="TechCRU"/>
      <sheetName val="CSA"/>
      <sheetName val="ChiRho"/>
      <sheetName val="CRY"/>
      <sheetName val="Christians"/>
      <sheetName val="A&amp;S Ambassadors"/>
      <sheetName val="Collegiate 100"/>
      <sheetName val="CommStudies"/>
      <sheetName val="CTC"/>
      <sheetName val="DWS"/>
      <sheetName val="DA"/>
      <sheetName val="DI"/>
      <sheetName val="DSC"/>
      <sheetName val="DIM"/>
      <sheetName val="EON"/>
      <sheetName val="EtaSigDelta"/>
      <sheetName val="Filipino"/>
      <sheetName val="FinAsso"/>
      <sheetName val="GLW"/>
      <sheetName val="GSS"/>
      <sheetName val="RRR"/>
      <sheetName val="Goin' Band"/>
      <sheetName val="Golden Key"/>
      <sheetName val="HOSAM"/>
      <sheetName val="HSS"/>
      <sheetName val="HSRecruiters"/>
      <sheetName val="ISA"/>
      <sheetName val="IH"/>
      <sheetName val="IIE"/>
      <sheetName val="ITE"/>
      <sheetName val="IIDA"/>
      <sheetName val="SGC"/>
      <sheetName val="ITA"/>
      <sheetName val="KSMDA"/>
      <sheetName val="KRCC"/>
      <sheetName val="KEYOP"/>
      <sheetName val="Korean"/>
      <sheetName val="Livestock"/>
      <sheetName val="LPHI"/>
      <sheetName val="LBK Youth"/>
      <sheetName val="SMO"/>
      <sheetName val="Eval"/>
      <sheetName val="Meat"/>
      <sheetName val="MSAQBT"/>
      <sheetName val="MSA"/>
      <sheetName val="MDGB"/>
      <sheetName val="Metals"/>
      <sheetName val="MANRRS"/>
      <sheetName val="MUN"/>
      <sheetName val="MortarBoard"/>
      <sheetName val="MAPS"/>
      <sheetName val="MuslimSA"/>
      <sheetName val="TMM"/>
      <sheetName val="TNRF"/>
      <sheetName val="NSBE"/>
      <sheetName val="NSCS"/>
      <sheetName val="Navigators"/>
      <sheetName val="NSA"/>
      <sheetName val="OW"/>
      <sheetName val="PFPA"/>
      <sheetName val="PAD"/>
      <sheetName val="PASO"/>
      <sheetName val="PTS"/>
      <sheetName val="POWER"/>
      <sheetName val="PSTEM"/>
      <sheetName val="RAS"/>
      <sheetName val="RNASA"/>
      <sheetName val="RaidersDefend"/>
      <sheetName val="RMSS"/>
      <sheetName val="RH"/>
      <sheetName val="RPOP"/>
      <sheetName val="RaiderSailing"/>
      <sheetName val="RSFC"/>
      <sheetName val="RanchHorse"/>
      <sheetName val="RBA"/>
      <sheetName val="RISA"/>
      <sheetName val="RHIM"/>
      <sheetName val="SFDT"/>
      <sheetName val="SDP"/>
      <sheetName val="SILVERWINGS"/>
      <sheetName val="SACNAS"/>
      <sheetName val="SEP"/>
      <sheetName val="SMILE"/>
      <sheetName val="SHPE"/>
      <sheetName val="SPE"/>
      <sheetName val="SPWLA"/>
      <sheetName val="SWE"/>
      <sheetName val="SPANISH"/>
      <sheetName val="SLSA"/>
      <sheetName val="SDA"/>
      <sheetName val="AgCouncil"/>
      <sheetName val="SAFE"/>
      <sheetName val="SASLA"/>
      <sheetName val="ISC"/>
      <sheetName val="TBS"/>
      <sheetName val="TBHC"/>
      <sheetName val="TCLCA"/>
      <sheetName val="TCFR"/>
      <sheetName val="TET"/>
      <sheetName val="Feral"/>
      <sheetName val="TFRN"/>
      <sheetName val="TechHorn"/>
      <sheetName val="Horse"/>
      <sheetName val="KPOP"/>
      <sheetName val="TMA"/>
      <sheetName val="TMP"/>
      <sheetName val="TPOTC"/>
      <sheetName val="TECHRODEO"/>
      <sheetName val="TRSA"/>
      <sheetName val="TSTF"/>
      <sheetName val="TSSA"/>
      <sheetName val="TSMH"/>
      <sheetName val="TSCA"/>
      <sheetName val="TWHPC"/>
      <sheetName val="TSPE"/>
      <sheetName val="TSTA"/>
      <sheetName val="TMB"/>
      <sheetName val="STEM LEAF"/>
      <sheetName val="Techtones"/>
      <sheetName val="UMI"/>
      <sheetName val="Veterans"/>
      <sheetName val="VSA"/>
      <sheetName val="WF"/>
      <sheetName val="WTAB"/>
      <sheetName val="WTAWS"/>
      <sheetName val="WILD"/>
      <sheetName val="WH"/>
      <sheetName val="Wish"/>
      <sheetName val="WomennBus"/>
      <sheetName val="Wool"/>
      <sheetName val="Misc"/>
      <sheetName val="Cont"/>
      <sheetName val="INAC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8">
          <cell r="B8">
            <v>0</v>
          </cell>
        </row>
      </sheetData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vis, Teresa Y" id="{06A71960-9711-4B66-8955-E079A65E2DAD}" userId="S::Teresa.Y.Davis@ttu.edu::7362e2fb-8a3a-4449-a53a-cce3a3c5a7e1" providerId="AD"/>
  <person displayName="Davis, Teresa Y" id="{4FBD8EB6-6A17-41BA-AD55-DF2677013F9D}" userId="S::teresa.y.davis@ttu.edu::7362e2fb-8a3a-4449-a53a-cce3a3c5a7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9-13T16:34:52.99" personId="{4FBD8EB6-6A17-41BA-AD55-DF2677013F9D}" id="{3D970B1C-CC63-45D7-9907-1B0817B6DAB4}">
    <text>Check last year allocation</text>
  </threadedComment>
  <threadedComment ref="G36" dT="2024-09-16T14:55:11.83" personId="{06A71960-9711-4B66-8955-E079A65E2DAD}" id="{59368E7B-6847-49F3-B251-C0FE2B636041}">
    <text>FROZEN</text>
  </threadedComment>
  <threadedComment ref="B39" dT="2023-08-31T18:22:45.16" personId="{06A71960-9711-4B66-8955-E079A65E2DAD}" id="{E4863F28-15B1-4ADA-A2A8-9A3449C4837A}">
    <text>FROZEN</text>
  </threadedComment>
  <threadedComment ref="G40" dT="2024-09-16T14:58:07.31" personId="{06A71960-9711-4B66-8955-E079A65E2DAD}" id="{1EE5D4B2-5D65-49A0-AB8C-1945A642DFD5}">
    <text>FROZEN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4"/>
  <sheetViews>
    <sheetView tabSelected="1" zoomScale="154" zoomScaleNormal="154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11" defaultRowHeight="15.6" x14ac:dyDescent="0.3"/>
  <cols>
    <col min="1" max="1" width="54.8984375" customWidth="1"/>
    <col min="2" max="2" width="10.8984375" style="2" customWidth="1"/>
    <col min="3" max="3" width="12.59765625" style="2" customWidth="1"/>
    <col min="4" max="4" width="12.59765625" style="25" customWidth="1"/>
    <col min="5" max="6" width="10.8984375" style="2" customWidth="1"/>
    <col min="7" max="7" width="11" style="34" customWidth="1"/>
    <col min="8" max="8" width="12.09765625" style="34" customWidth="1"/>
    <col min="9" max="10" width="11" style="34" customWidth="1"/>
    <col min="11" max="11" width="21" customWidth="1"/>
  </cols>
  <sheetData>
    <row r="1" spans="1:17" s="106" customFormat="1" ht="26.25" customHeight="1" x14ac:dyDescent="0.5">
      <c r="A1" s="102" t="s">
        <v>79</v>
      </c>
      <c r="B1" s="103"/>
      <c r="C1" s="103"/>
      <c r="D1" s="135" t="s">
        <v>395</v>
      </c>
      <c r="E1" s="135"/>
      <c r="F1" s="135"/>
      <c r="G1" s="105"/>
      <c r="H1" s="105"/>
      <c r="I1" s="105"/>
      <c r="J1" s="105"/>
    </row>
    <row r="2" spans="1:17" s="106" customFormat="1" ht="26.25" customHeight="1" x14ac:dyDescent="0.5">
      <c r="A2" s="102" t="s">
        <v>121</v>
      </c>
      <c r="B2" s="103"/>
      <c r="C2" s="103"/>
      <c r="D2" s="104"/>
      <c r="E2" s="104"/>
      <c r="F2" s="104"/>
      <c r="G2" s="105"/>
      <c r="H2" s="105"/>
      <c r="I2" s="105"/>
      <c r="J2" s="105"/>
    </row>
    <row r="3" spans="1:17" s="106" customFormat="1" ht="25.5" customHeight="1" x14ac:dyDescent="0.3">
      <c r="A3" s="107" t="s">
        <v>80</v>
      </c>
      <c r="B3" s="103"/>
      <c r="C3" s="103"/>
      <c r="D3" s="108"/>
      <c r="E3" s="103"/>
      <c r="F3" s="103"/>
      <c r="G3" s="105"/>
      <c r="H3" s="105"/>
      <c r="I3" s="105"/>
      <c r="J3" s="105"/>
    </row>
    <row r="4" spans="1:17" s="21" customFormat="1" ht="46.8" x14ac:dyDescent="0.3">
      <c r="A4" s="21" t="s">
        <v>0</v>
      </c>
      <c r="B4" s="22" t="s">
        <v>1</v>
      </c>
      <c r="C4" s="22" t="s">
        <v>2</v>
      </c>
      <c r="D4" s="27" t="s">
        <v>33</v>
      </c>
      <c r="E4" s="22" t="s">
        <v>3</v>
      </c>
      <c r="F4" s="22" t="s">
        <v>4</v>
      </c>
      <c r="G4" s="35" t="s">
        <v>5</v>
      </c>
      <c r="H4" s="35" t="s">
        <v>6</v>
      </c>
      <c r="I4" s="35" t="s">
        <v>73</v>
      </c>
      <c r="J4" s="35" t="s">
        <v>72</v>
      </c>
    </row>
    <row r="5" spans="1:17" x14ac:dyDescent="0.3">
      <c r="A5" s="114" t="s">
        <v>49</v>
      </c>
      <c r="B5" s="115">
        <v>1550</v>
      </c>
      <c r="C5" s="115">
        <f>AEGSO!B6</f>
        <v>0</v>
      </c>
      <c r="D5" s="116">
        <f>AEGSO!B7</f>
        <v>0</v>
      </c>
      <c r="E5" s="115">
        <f>AEGSO!B8</f>
        <v>1550.0000000000002</v>
      </c>
      <c r="F5" s="115">
        <f t="shared" ref="F5:F10" si="0">B5+C5-D5-E5</f>
        <v>0</v>
      </c>
      <c r="G5" s="117" t="s">
        <v>61</v>
      </c>
      <c r="H5" s="117" t="s">
        <v>61</v>
      </c>
      <c r="I5" s="118" t="s">
        <v>61</v>
      </c>
      <c r="J5" s="131" t="s">
        <v>61</v>
      </c>
    </row>
    <row r="6" spans="1:17" x14ac:dyDescent="0.3">
      <c r="A6" s="50" t="s">
        <v>8</v>
      </c>
      <c r="B6" s="10">
        <v>11000</v>
      </c>
      <c r="C6" s="10">
        <f>AECGO!B6</f>
        <v>0</v>
      </c>
      <c r="D6" s="16">
        <f>AECGO!B7</f>
        <v>0</v>
      </c>
      <c r="E6" s="10">
        <f>AECGO!B8</f>
        <v>10741.09</v>
      </c>
      <c r="F6" s="10">
        <f>B6+C6-D6-E6</f>
        <v>258.90999999999985</v>
      </c>
      <c r="G6" s="36" t="s">
        <v>61</v>
      </c>
      <c r="H6" s="36" t="s">
        <v>61</v>
      </c>
      <c r="I6" s="55" t="s">
        <v>61</v>
      </c>
      <c r="J6" s="67" t="s">
        <v>61</v>
      </c>
    </row>
    <row r="7" spans="1:17" x14ac:dyDescent="0.3">
      <c r="A7" s="125" t="s">
        <v>38</v>
      </c>
      <c r="B7" s="126">
        <v>2900</v>
      </c>
      <c r="C7" s="126">
        <f>ARMA!B6</f>
        <v>0</v>
      </c>
      <c r="D7" s="127">
        <f>ARMA!B7</f>
        <v>0</v>
      </c>
      <c r="E7" s="126">
        <f>ARMA!B8</f>
        <v>2900</v>
      </c>
      <c r="F7" s="126">
        <f t="shared" si="0"/>
        <v>0</v>
      </c>
      <c r="G7" s="128" t="s">
        <v>61</v>
      </c>
      <c r="H7" s="128" t="s">
        <v>61</v>
      </c>
      <c r="I7" s="129" t="s">
        <v>61</v>
      </c>
      <c r="J7" s="132" t="s">
        <v>61</v>
      </c>
    </row>
    <row r="8" spans="1:17" x14ac:dyDescent="0.3">
      <c r="A8" s="125" t="s">
        <v>69</v>
      </c>
      <c r="B8" s="126">
        <v>9550</v>
      </c>
      <c r="C8" s="126">
        <f>TTUAB!B6</f>
        <v>0</v>
      </c>
      <c r="D8" s="127">
        <f>TTUAB!B7</f>
        <v>0</v>
      </c>
      <c r="E8" s="126">
        <f>TTUAB!B8</f>
        <v>9550.0000000000018</v>
      </c>
      <c r="F8" s="126">
        <f>B8+C8-D8-E8</f>
        <v>0</v>
      </c>
      <c r="G8" s="128" t="s">
        <v>61</v>
      </c>
      <c r="H8" s="128" t="s">
        <v>61</v>
      </c>
      <c r="I8" s="129" t="s">
        <v>61</v>
      </c>
      <c r="J8" s="130" t="s">
        <v>61</v>
      </c>
    </row>
    <row r="9" spans="1:17" x14ac:dyDescent="0.3">
      <c r="A9" s="50" t="s">
        <v>31</v>
      </c>
      <c r="B9" s="10">
        <v>2300</v>
      </c>
      <c r="C9" s="10">
        <f>ANRS!B6</f>
        <v>0</v>
      </c>
      <c r="D9" s="16">
        <f>ANRS!B7</f>
        <v>0</v>
      </c>
      <c r="E9" s="10">
        <f>ANRS!B8</f>
        <v>0</v>
      </c>
      <c r="F9" s="10">
        <f t="shared" si="0"/>
        <v>2300</v>
      </c>
      <c r="G9" s="36" t="s">
        <v>61</v>
      </c>
      <c r="H9" s="36" t="s">
        <v>61</v>
      </c>
      <c r="I9" s="55" t="s">
        <v>61</v>
      </c>
      <c r="J9" s="66" t="s">
        <v>61</v>
      </c>
    </row>
    <row r="10" spans="1:17" x14ac:dyDescent="0.3">
      <c r="A10" s="51" t="s">
        <v>56</v>
      </c>
      <c r="B10" s="10">
        <v>500</v>
      </c>
      <c r="C10" s="10">
        <v>0</v>
      </c>
      <c r="D10" s="16">
        <v>0</v>
      </c>
      <c r="E10" s="10">
        <v>0</v>
      </c>
      <c r="F10" s="10">
        <f t="shared" si="0"/>
        <v>500</v>
      </c>
      <c r="G10" s="36" t="s">
        <v>61</v>
      </c>
      <c r="H10" s="36" t="s">
        <v>61</v>
      </c>
      <c r="I10" s="55"/>
      <c r="J10" s="66"/>
    </row>
    <row r="11" spans="1:17" x14ac:dyDescent="0.3">
      <c r="A11" s="50" t="s">
        <v>52</v>
      </c>
      <c r="B11" s="10">
        <v>0</v>
      </c>
      <c r="C11" s="10">
        <v>0</v>
      </c>
      <c r="D11" s="16">
        <v>0</v>
      </c>
      <c r="E11" s="10">
        <v>0</v>
      </c>
      <c r="F11" s="10">
        <v>0</v>
      </c>
      <c r="G11" s="36"/>
      <c r="H11" s="36"/>
      <c r="I11" s="55"/>
      <c r="J11" s="66"/>
    </row>
    <row r="12" spans="1:17" x14ac:dyDescent="0.3">
      <c r="A12" s="125" t="s">
        <v>32</v>
      </c>
      <c r="B12" s="126">
        <v>500</v>
      </c>
      <c r="C12" s="126">
        <f>Cefiro!B6</f>
        <v>0</v>
      </c>
      <c r="D12" s="127">
        <v>0</v>
      </c>
      <c r="E12" s="126">
        <f>Cefiro!B8</f>
        <v>456.15</v>
      </c>
      <c r="F12" s="126">
        <f t="shared" ref="F12:F29" si="1">B12+C12-D12-E12</f>
        <v>43.850000000000023</v>
      </c>
      <c r="G12" s="128" t="s">
        <v>61</v>
      </c>
      <c r="H12" s="128" t="s">
        <v>61</v>
      </c>
      <c r="I12" s="129" t="s">
        <v>61</v>
      </c>
      <c r="J12" s="130" t="s">
        <v>61</v>
      </c>
    </row>
    <row r="13" spans="1:17" x14ac:dyDescent="0.3">
      <c r="A13" s="122" t="s">
        <v>45</v>
      </c>
      <c r="B13" s="115">
        <v>600</v>
      </c>
      <c r="C13" s="115">
        <f>CEGSA!B6</f>
        <v>0</v>
      </c>
      <c r="D13" s="116">
        <f>CEGSA!B7</f>
        <v>0</v>
      </c>
      <c r="E13" s="115">
        <f>CEGSA!B8</f>
        <v>599.5</v>
      </c>
      <c r="F13" s="115">
        <f t="shared" si="1"/>
        <v>0.5</v>
      </c>
      <c r="G13" s="117" t="s">
        <v>61</v>
      </c>
      <c r="H13" s="117" t="s">
        <v>61</v>
      </c>
      <c r="I13" s="118" t="s">
        <v>61</v>
      </c>
      <c r="J13" s="119"/>
    </row>
    <row r="14" spans="1:17" s="52" customFormat="1" x14ac:dyDescent="0.3">
      <c r="A14" s="101" t="s">
        <v>10</v>
      </c>
      <c r="B14" s="97">
        <v>0</v>
      </c>
      <c r="C14" s="97">
        <f>CGSO!B6</f>
        <v>0</v>
      </c>
      <c r="D14" s="98">
        <f>CGSO!B7</f>
        <v>0</v>
      </c>
      <c r="E14" s="97">
        <f>CGSO!B8</f>
        <v>0</v>
      </c>
      <c r="F14" s="97">
        <f t="shared" si="1"/>
        <v>0</v>
      </c>
      <c r="G14" s="99" t="s">
        <v>61</v>
      </c>
      <c r="H14" s="99" t="s">
        <v>61</v>
      </c>
      <c r="I14" s="100"/>
      <c r="J14" s="92"/>
      <c r="K14"/>
      <c r="L14"/>
      <c r="M14"/>
      <c r="N14"/>
      <c r="O14"/>
      <c r="P14"/>
      <c r="Q14"/>
    </row>
    <row r="15" spans="1:17" s="52" customFormat="1" x14ac:dyDescent="0.3">
      <c r="A15" s="101" t="s">
        <v>11</v>
      </c>
      <c r="B15" s="97">
        <v>0</v>
      </c>
      <c r="C15" s="97">
        <f>CPGSC!B6</f>
        <v>0</v>
      </c>
      <c r="D15" s="98">
        <f>CPGSC!B7</f>
        <v>0</v>
      </c>
      <c r="E15" s="97">
        <f>CPGSC!B8</f>
        <v>0</v>
      </c>
      <c r="F15" s="97">
        <f t="shared" si="1"/>
        <v>0</v>
      </c>
      <c r="G15" s="99" t="s">
        <v>61</v>
      </c>
      <c r="H15" s="99" t="s">
        <v>61</v>
      </c>
      <c r="I15" s="100" t="s">
        <v>61</v>
      </c>
      <c r="J15" s="92" t="s">
        <v>61</v>
      </c>
      <c r="K15"/>
      <c r="L15"/>
      <c r="M15"/>
      <c r="N15"/>
      <c r="O15"/>
      <c r="P15"/>
      <c r="Q15"/>
    </row>
    <row r="16" spans="1:17" s="52" customFormat="1" x14ac:dyDescent="0.3">
      <c r="A16" s="101" t="s">
        <v>46</v>
      </c>
      <c r="B16" s="97">
        <v>0</v>
      </c>
      <c r="C16" s="97">
        <f>EGSO!B6</f>
        <v>0</v>
      </c>
      <c r="D16" s="98">
        <f>EGSO!B7</f>
        <v>0</v>
      </c>
      <c r="E16" s="97">
        <f>EGSO!B8</f>
        <v>0</v>
      </c>
      <c r="F16" s="97">
        <f t="shared" si="1"/>
        <v>0</v>
      </c>
      <c r="G16" s="99" t="s">
        <v>61</v>
      </c>
      <c r="H16" s="99" t="s">
        <v>61</v>
      </c>
      <c r="I16" s="100"/>
      <c r="J16" s="92"/>
      <c r="K16"/>
      <c r="L16"/>
      <c r="M16"/>
      <c r="N16"/>
      <c r="O16"/>
      <c r="P16"/>
      <c r="Q16"/>
    </row>
    <row r="17" spans="1:17" x14ac:dyDescent="0.3">
      <c r="A17" s="50" t="s">
        <v>71</v>
      </c>
      <c r="B17" s="10">
        <v>1700</v>
      </c>
      <c r="C17" s="10">
        <f>'SA-TIEHH'!B6</f>
        <v>0</v>
      </c>
      <c r="D17" s="16">
        <v>0</v>
      </c>
      <c r="E17" s="10">
        <f>'SA-TIEHH'!B8</f>
        <v>1710.83</v>
      </c>
      <c r="F17" s="10">
        <f>B17+C17-D17-E17</f>
        <v>-10.829999999999927</v>
      </c>
      <c r="G17" s="36" t="s">
        <v>61</v>
      </c>
      <c r="H17" s="36" t="s">
        <v>61</v>
      </c>
      <c r="I17" s="55" t="s">
        <v>61</v>
      </c>
      <c r="J17" s="67" t="s">
        <v>61</v>
      </c>
    </row>
    <row r="18" spans="1:17" x14ac:dyDescent="0.3">
      <c r="A18" s="73" t="s">
        <v>47</v>
      </c>
      <c r="B18" s="10">
        <v>500</v>
      </c>
      <c r="C18" s="10">
        <f>FSS!B6</f>
        <v>0</v>
      </c>
      <c r="D18" s="72">
        <f>FSS!B7</f>
        <v>0</v>
      </c>
      <c r="E18" s="10">
        <f>FSS!B8</f>
        <v>0</v>
      </c>
      <c r="F18" s="71">
        <f t="shared" si="1"/>
        <v>500</v>
      </c>
      <c r="G18" s="36" t="s">
        <v>61</v>
      </c>
      <c r="H18" s="36" t="s">
        <v>61</v>
      </c>
      <c r="I18" s="55" t="s">
        <v>61</v>
      </c>
      <c r="J18" s="66" t="s">
        <v>61</v>
      </c>
    </row>
    <row r="19" spans="1:17" s="52" customFormat="1" x14ac:dyDescent="0.3">
      <c r="A19" s="84" t="s">
        <v>70</v>
      </c>
      <c r="B19" s="85">
        <v>0</v>
      </c>
      <c r="C19" s="86"/>
      <c r="D19" s="87"/>
      <c r="E19" s="88"/>
      <c r="F19" s="89"/>
      <c r="G19" s="90"/>
      <c r="H19" s="90"/>
      <c r="I19" s="91"/>
      <c r="J19" s="92"/>
      <c r="K19"/>
      <c r="L19"/>
      <c r="M19"/>
      <c r="N19"/>
      <c r="O19"/>
      <c r="P19"/>
      <c r="Q19"/>
    </row>
    <row r="20" spans="1:17" s="52" customFormat="1" x14ac:dyDescent="0.3">
      <c r="A20" s="52" t="s">
        <v>64</v>
      </c>
      <c r="B20" s="89">
        <v>0</v>
      </c>
      <c r="C20" s="52">
        <v>0</v>
      </c>
      <c r="D20" s="93">
        <v>0</v>
      </c>
      <c r="E20" s="52">
        <v>0</v>
      </c>
      <c r="F20" s="89">
        <f>B20+C20-D20-E20</f>
        <v>0</v>
      </c>
      <c r="G20" s="94"/>
      <c r="H20" s="94"/>
      <c r="J20" s="95"/>
      <c r="K20"/>
      <c r="L20"/>
      <c r="M20"/>
      <c r="N20"/>
      <c r="O20"/>
      <c r="P20"/>
      <c r="Q20"/>
    </row>
    <row r="21" spans="1:17" x14ac:dyDescent="0.3">
      <c r="A21" s="114" t="s">
        <v>12</v>
      </c>
      <c r="B21" s="120">
        <v>3000</v>
      </c>
      <c r="C21" s="115">
        <f>GCC!B6</f>
        <v>0</v>
      </c>
      <c r="D21" s="121">
        <v>0</v>
      </c>
      <c r="E21" s="115">
        <f>GCC!B8</f>
        <v>3000</v>
      </c>
      <c r="F21" s="120">
        <f>B21+C21-D21-E21</f>
        <v>0</v>
      </c>
      <c r="G21" s="117" t="s">
        <v>61</v>
      </c>
      <c r="H21" s="117" t="s">
        <v>61</v>
      </c>
      <c r="I21" s="118" t="s">
        <v>61</v>
      </c>
      <c r="J21" s="119" t="s">
        <v>61</v>
      </c>
      <c r="K21" s="34"/>
    </row>
    <row r="22" spans="1:17" x14ac:dyDescent="0.3">
      <c r="A22" s="125" t="s">
        <v>50</v>
      </c>
      <c r="B22" s="126">
        <v>700</v>
      </c>
      <c r="C22" s="126">
        <f>GHRMS!B6</f>
        <v>325</v>
      </c>
      <c r="D22" s="127">
        <v>0</v>
      </c>
      <c r="E22" s="126">
        <f>GHRMS!B8</f>
        <v>1024.9000000000001</v>
      </c>
      <c r="F22" s="126">
        <f t="shared" si="1"/>
        <v>9.9999999999909051E-2</v>
      </c>
      <c r="G22" s="128" t="s">
        <v>61</v>
      </c>
      <c r="H22" s="128" t="s">
        <v>61</v>
      </c>
      <c r="I22" s="129" t="s">
        <v>61</v>
      </c>
      <c r="J22" s="130" t="s">
        <v>61</v>
      </c>
    </row>
    <row r="23" spans="1:17" x14ac:dyDescent="0.3">
      <c r="A23" s="125" t="s">
        <v>34</v>
      </c>
      <c r="B23" s="126">
        <v>2860</v>
      </c>
      <c r="C23" s="126">
        <f>GNO!B6</f>
        <v>0</v>
      </c>
      <c r="D23" s="127">
        <f>GNO!B7</f>
        <v>0</v>
      </c>
      <c r="E23" s="126">
        <f>GNO!B8</f>
        <v>2855.5</v>
      </c>
      <c r="F23" s="126">
        <f t="shared" si="1"/>
        <v>4.5</v>
      </c>
      <c r="G23" s="128" t="s">
        <v>61</v>
      </c>
      <c r="H23" s="128" t="s">
        <v>61</v>
      </c>
      <c r="I23" s="129" t="s">
        <v>61</v>
      </c>
      <c r="J23" s="130" t="s">
        <v>61</v>
      </c>
      <c r="K23" s="34"/>
    </row>
    <row r="24" spans="1:17" x14ac:dyDescent="0.3">
      <c r="A24" s="125" t="s">
        <v>120</v>
      </c>
      <c r="B24" s="126">
        <v>1000</v>
      </c>
      <c r="C24" s="126">
        <f>GOCPS!B6</f>
        <v>0</v>
      </c>
      <c r="D24" s="127">
        <f>GOCPS!B7</f>
        <v>0</v>
      </c>
      <c r="E24" s="126">
        <f>GOCPS!B8</f>
        <v>999.96</v>
      </c>
      <c r="F24" s="126">
        <f>B24+C24-D24-E24</f>
        <v>3.999999999996362E-2</v>
      </c>
      <c r="G24" s="128" t="s">
        <v>61</v>
      </c>
      <c r="H24" s="128" t="s">
        <v>61</v>
      </c>
      <c r="I24" s="129" t="s">
        <v>61</v>
      </c>
      <c r="J24" s="130" t="s">
        <v>61</v>
      </c>
    </row>
    <row r="25" spans="1:17" s="52" customFormat="1" x14ac:dyDescent="0.3">
      <c r="A25" s="96" t="s">
        <v>57</v>
      </c>
      <c r="B25" s="97">
        <v>0</v>
      </c>
      <c r="C25" s="97">
        <v>0</v>
      </c>
      <c r="D25" s="98">
        <f>GSAL!B7</f>
        <v>0</v>
      </c>
      <c r="E25" s="97">
        <v>0</v>
      </c>
      <c r="F25" s="97">
        <f>B25+C25-D25-E25</f>
        <v>0</v>
      </c>
      <c r="G25" s="99"/>
      <c r="H25" s="99"/>
      <c r="I25" s="100"/>
      <c r="J25" s="92"/>
      <c r="K25"/>
      <c r="L25"/>
      <c r="M25"/>
      <c r="N25"/>
      <c r="O25"/>
      <c r="P25"/>
      <c r="Q25"/>
    </row>
    <row r="26" spans="1:17" s="52" customFormat="1" x14ac:dyDescent="0.3">
      <c r="A26" s="101" t="s">
        <v>14</v>
      </c>
      <c r="B26" s="97">
        <v>0</v>
      </c>
      <c r="C26" s="97">
        <f>HGSO!B6</f>
        <v>0</v>
      </c>
      <c r="D26" s="98">
        <f>HGSO!B7</f>
        <v>0</v>
      </c>
      <c r="E26" s="97">
        <f>HGSO!B8</f>
        <v>0</v>
      </c>
      <c r="F26" s="97">
        <f t="shared" si="1"/>
        <v>0</v>
      </c>
      <c r="G26" s="99"/>
      <c r="H26" s="99"/>
      <c r="I26" s="100"/>
      <c r="J26" s="92"/>
      <c r="K26"/>
      <c r="L26"/>
      <c r="M26"/>
      <c r="N26"/>
      <c r="O26"/>
      <c r="P26"/>
      <c r="Q26"/>
    </row>
    <row r="27" spans="1:17" x14ac:dyDescent="0.3">
      <c r="A27" s="114" t="s">
        <v>15</v>
      </c>
      <c r="B27" s="115">
        <v>600</v>
      </c>
      <c r="C27" s="115">
        <f>'HDFS-GSA'!B6</f>
        <v>0</v>
      </c>
      <c r="D27" s="116">
        <f>'HDFS-GSA'!B7</f>
        <v>0</v>
      </c>
      <c r="E27" s="115">
        <f>'HDFS-GSA'!B8</f>
        <v>600</v>
      </c>
      <c r="F27" s="115">
        <f t="shared" si="1"/>
        <v>0</v>
      </c>
      <c r="G27" s="117" t="s">
        <v>61</v>
      </c>
      <c r="H27" s="117" t="s">
        <v>61</v>
      </c>
      <c r="I27" s="118"/>
      <c r="J27" s="119"/>
    </row>
    <row r="28" spans="1:17" x14ac:dyDescent="0.3">
      <c r="A28" s="50" t="s">
        <v>16</v>
      </c>
      <c r="B28" s="10">
        <v>10000</v>
      </c>
      <c r="C28" s="10">
        <f>HFES!B6</f>
        <v>0</v>
      </c>
      <c r="D28" s="16">
        <f>HFES!B7</f>
        <v>0</v>
      </c>
      <c r="E28" s="10">
        <f>HFES!B8</f>
        <v>9800.07</v>
      </c>
      <c r="F28" s="10">
        <f t="shared" si="1"/>
        <v>199.93000000000029</v>
      </c>
      <c r="G28" s="36" t="s">
        <v>61</v>
      </c>
      <c r="H28" s="36" t="s">
        <v>61</v>
      </c>
      <c r="I28" s="55" t="s">
        <v>61</v>
      </c>
      <c r="J28" s="66" t="s">
        <v>61</v>
      </c>
    </row>
    <row r="29" spans="1:17" x14ac:dyDescent="0.3">
      <c r="A29" s="114" t="s">
        <v>17</v>
      </c>
      <c r="B29" s="115">
        <v>3800</v>
      </c>
      <c r="C29" s="115">
        <f>LESETAC!B6</f>
        <v>622.44000000000005</v>
      </c>
      <c r="D29" s="116">
        <f>LESETAC!B7</f>
        <v>0</v>
      </c>
      <c r="E29" s="115">
        <f>LESETAC!B8</f>
        <v>4422.4400000000005</v>
      </c>
      <c r="F29" s="115">
        <f t="shared" si="1"/>
        <v>0</v>
      </c>
      <c r="G29" s="117" t="s">
        <v>61</v>
      </c>
      <c r="H29" s="117" t="s">
        <v>61</v>
      </c>
      <c r="I29" s="118" t="s">
        <v>61</v>
      </c>
      <c r="J29" s="119" t="s">
        <v>61</v>
      </c>
    </row>
    <row r="30" spans="1:17" x14ac:dyDescent="0.3">
      <c r="A30" s="51" t="s">
        <v>76</v>
      </c>
      <c r="B30" s="10">
        <v>650</v>
      </c>
      <c r="C30" s="10">
        <v>0</v>
      </c>
      <c r="D30" s="16">
        <v>0</v>
      </c>
      <c r="E30" s="10">
        <f>MEGA!B8</f>
        <v>0</v>
      </c>
      <c r="F30" s="10">
        <f>B30+C30-D30-E30</f>
        <v>650</v>
      </c>
      <c r="G30" s="36"/>
      <c r="H30" s="36"/>
      <c r="I30" s="55"/>
      <c r="J30" s="66"/>
    </row>
    <row r="31" spans="1:17" s="52" customFormat="1" x14ac:dyDescent="0.3">
      <c r="A31" s="96" t="s">
        <v>60</v>
      </c>
      <c r="B31" s="97">
        <v>0</v>
      </c>
      <c r="C31" s="97">
        <v>0</v>
      </c>
      <c r="D31" s="98">
        <f>MHSA!B7</f>
        <v>0</v>
      </c>
      <c r="E31" s="97">
        <f>MHSA!B8</f>
        <v>0</v>
      </c>
      <c r="F31" s="97">
        <f>B31+C31-D31-E31</f>
        <v>0</v>
      </c>
      <c r="G31" s="99" t="s">
        <v>61</v>
      </c>
      <c r="H31" s="99" t="s">
        <v>61</v>
      </c>
      <c r="I31" s="100"/>
      <c r="J31" s="92"/>
      <c r="K31"/>
      <c r="L31"/>
      <c r="M31"/>
      <c r="N31"/>
      <c r="O31"/>
      <c r="P31"/>
      <c r="Q31"/>
    </row>
    <row r="32" spans="1:17" s="52" customFormat="1" x14ac:dyDescent="0.3">
      <c r="A32" s="101" t="s">
        <v>53</v>
      </c>
      <c r="B32" s="97">
        <v>0</v>
      </c>
      <c r="C32" s="97">
        <v>0</v>
      </c>
      <c r="D32" s="98">
        <f>PGSA!B7</f>
        <v>0</v>
      </c>
      <c r="E32" s="97">
        <f>PGSA!B8</f>
        <v>0</v>
      </c>
      <c r="F32" s="97">
        <f>B32+C32-D32-E32</f>
        <v>0</v>
      </c>
      <c r="G32" s="99" t="s">
        <v>61</v>
      </c>
      <c r="H32" s="99" t="s">
        <v>61</v>
      </c>
      <c r="I32" s="100" t="s">
        <v>61</v>
      </c>
      <c r="J32" s="92" t="s">
        <v>61</v>
      </c>
      <c r="K32"/>
      <c r="L32"/>
      <c r="M32"/>
      <c r="N32"/>
      <c r="O32"/>
      <c r="P32"/>
      <c r="Q32"/>
    </row>
    <row r="33" spans="1:17" s="52" customFormat="1" x14ac:dyDescent="0.3">
      <c r="A33" s="101" t="s">
        <v>75</v>
      </c>
      <c r="B33" s="97">
        <v>0</v>
      </c>
      <c r="C33" s="97">
        <v>0</v>
      </c>
      <c r="D33" s="98">
        <v>0</v>
      </c>
      <c r="E33" s="97">
        <v>0</v>
      </c>
      <c r="F33" s="97">
        <f>B33+C33-D33-E33</f>
        <v>0</v>
      </c>
      <c r="G33" s="99" t="s">
        <v>61</v>
      </c>
      <c r="H33" s="99" t="s">
        <v>61</v>
      </c>
      <c r="I33" s="100"/>
      <c r="J33" s="92"/>
      <c r="K33"/>
      <c r="L33"/>
      <c r="M33"/>
      <c r="N33"/>
      <c r="O33"/>
      <c r="P33"/>
      <c r="Q33"/>
    </row>
    <row r="34" spans="1:17" x14ac:dyDescent="0.3">
      <c r="A34" s="125" t="s">
        <v>18</v>
      </c>
      <c r="B34" s="126">
        <v>8500</v>
      </c>
      <c r="C34" s="126">
        <f>RGA!B6</f>
        <v>0</v>
      </c>
      <c r="D34" s="127">
        <f>RGA!B7</f>
        <v>0</v>
      </c>
      <c r="E34" s="126">
        <f>RGA!B8</f>
        <v>8490.5400000000009</v>
      </c>
      <c r="F34" s="126">
        <f t="shared" ref="F34:F41" si="2">B34+C34-D34-E34</f>
        <v>9.4599999999991269</v>
      </c>
      <c r="G34" s="128" t="s">
        <v>61</v>
      </c>
      <c r="H34" s="128" t="s">
        <v>61</v>
      </c>
      <c r="I34" s="129" t="s">
        <v>61</v>
      </c>
      <c r="J34" s="66" t="s">
        <v>61</v>
      </c>
      <c r="K34" s="34"/>
    </row>
    <row r="35" spans="1:17" x14ac:dyDescent="0.3">
      <c r="A35" s="50" t="s">
        <v>30</v>
      </c>
      <c r="B35" s="10">
        <v>10000</v>
      </c>
      <c r="C35" s="10">
        <f>Red2Black!B6</f>
        <v>0</v>
      </c>
      <c r="D35" s="16">
        <f>Red2Black!B7</f>
        <v>0</v>
      </c>
      <c r="E35" s="10">
        <f>Red2Black!B8</f>
        <v>8900.77</v>
      </c>
      <c r="F35" s="10">
        <f t="shared" si="2"/>
        <v>1099.2299999999996</v>
      </c>
      <c r="G35" s="36" t="s">
        <v>61</v>
      </c>
      <c r="H35" s="36" t="s">
        <v>61</v>
      </c>
      <c r="I35" s="55" t="s">
        <v>61</v>
      </c>
      <c r="J35" s="66" t="s">
        <v>61</v>
      </c>
    </row>
    <row r="36" spans="1:17" x14ac:dyDescent="0.3">
      <c r="A36" s="134" t="s">
        <v>65</v>
      </c>
      <c r="B36" s="126">
        <v>600</v>
      </c>
      <c r="C36" s="126">
        <v>0</v>
      </c>
      <c r="D36" s="127">
        <v>0</v>
      </c>
      <c r="E36" s="126">
        <f>SPE!B8</f>
        <v>578.5</v>
      </c>
      <c r="F36" s="126">
        <f>B36+C36-D36-E36</f>
        <v>21.5</v>
      </c>
      <c r="G36" s="128" t="s">
        <v>61</v>
      </c>
      <c r="H36" s="128"/>
      <c r="I36" s="129" t="s">
        <v>61</v>
      </c>
      <c r="J36" s="132" t="s">
        <v>61</v>
      </c>
    </row>
    <row r="37" spans="1:17" x14ac:dyDescent="0.3">
      <c r="A37" s="125" t="s">
        <v>19</v>
      </c>
      <c r="B37" s="126">
        <v>1300</v>
      </c>
      <c r="C37" s="126">
        <v>0</v>
      </c>
      <c r="D37" s="127">
        <v>0</v>
      </c>
      <c r="E37" s="126">
        <f>SCAMS!B8</f>
        <v>1300</v>
      </c>
      <c r="F37" s="126">
        <f>B37+C37-D37-E37</f>
        <v>0</v>
      </c>
      <c r="G37" s="128" t="s">
        <v>61</v>
      </c>
      <c r="H37" s="128" t="s">
        <v>61</v>
      </c>
      <c r="I37" s="129" t="s">
        <v>61</v>
      </c>
      <c r="J37" s="132" t="s">
        <v>61</v>
      </c>
    </row>
    <row r="38" spans="1:17" ht="15.75" customHeight="1" x14ac:dyDescent="0.3">
      <c r="A38" s="133" t="s">
        <v>51</v>
      </c>
      <c r="B38" s="126">
        <v>1750</v>
      </c>
      <c r="C38" s="126"/>
      <c r="D38" s="127">
        <f>TASM!B7</f>
        <v>0</v>
      </c>
      <c r="E38" s="126">
        <f>TASM!B8</f>
        <v>1750</v>
      </c>
      <c r="F38" s="126">
        <f>B38+C38-D38-E38</f>
        <v>0</v>
      </c>
      <c r="G38" s="128" t="s">
        <v>61</v>
      </c>
      <c r="H38" s="128" t="s">
        <v>61</v>
      </c>
      <c r="I38" s="129" t="s">
        <v>61</v>
      </c>
      <c r="J38" s="132" t="s">
        <v>61</v>
      </c>
    </row>
    <row r="39" spans="1:17" x14ac:dyDescent="0.3">
      <c r="A39" s="50" t="s">
        <v>35</v>
      </c>
      <c r="B39" s="10">
        <v>1560</v>
      </c>
      <c r="C39" s="10">
        <f>TPC!B6</f>
        <v>0</v>
      </c>
      <c r="D39" s="16">
        <v>0</v>
      </c>
      <c r="E39" s="10">
        <f>TPC!B8</f>
        <v>0</v>
      </c>
      <c r="F39" s="10">
        <f>B39+C39-D39-E39</f>
        <v>1560</v>
      </c>
      <c r="G39" s="36" t="s">
        <v>61</v>
      </c>
      <c r="H39" s="36" t="s">
        <v>61</v>
      </c>
      <c r="I39" s="55" t="s">
        <v>61</v>
      </c>
      <c r="J39" s="67" t="s">
        <v>61</v>
      </c>
      <c r="K39" s="34"/>
    </row>
    <row r="40" spans="1:17" x14ac:dyDescent="0.3">
      <c r="A40" s="60" t="s">
        <v>74</v>
      </c>
      <c r="B40" s="61">
        <v>800</v>
      </c>
      <c r="C40" s="62">
        <v>0</v>
      </c>
      <c r="D40" s="62">
        <f>[1]WTAWS!B7</f>
        <v>0</v>
      </c>
      <c r="E40" s="62">
        <f>[1]WTAWS!B8</f>
        <v>0</v>
      </c>
      <c r="F40" s="63">
        <f>B40+C40-D40-E40</f>
        <v>800</v>
      </c>
      <c r="G40" s="64"/>
      <c r="H40" s="65"/>
      <c r="I40" s="64"/>
      <c r="J40" s="68"/>
      <c r="K40" s="70"/>
      <c r="M40" s="69"/>
      <c r="N40" s="53"/>
      <c r="O40" s="53"/>
      <c r="P40" s="53"/>
    </row>
    <row r="41" spans="1:17" x14ac:dyDescent="0.3">
      <c r="A41" s="125" t="s">
        <v>44</v>
      </c>
      <c r="B41" s="126">
        <v>2100</v>
      </c>
      <c r="C41" s="126">
        <f>Zamo!B6</f>
        <v>0</v>
      </c>
      <c r="D41" s="127">
        <f>Zamo!B7</f>
        <v>0</v>
      </c>
      <c r="E41" s="126">
        <f>Zamo!B8</f>
        <v>2060.98</v>
      </c>
      <c r="F41" s="126">
        <f t="shared" si="2"/>
        <v>39.019999999999982</v>
      </c>
      <c r="G41" s="128" t="s">
        <v>61</v>
      </c>
      <c r="H41" s="128" t="s">
        <v>61</v>
      </c>
      <c r="I41" s="129" t="s">
        <v>61</v>
      </c>
      <c r="J41" s="132" t="s">
        <v>61</v>
      </c>
      <c r="K41" s="34"/>
    </row>
    <row r="42" spans="1:17" x14ac:dyDescent="0.3">
      <c r="A42" s="50" t="s">
        <v>20</v>
      </c>
      <c r="B42" s="10">
        <v>0</v>
      </c>
      <c r="C42" s="10">
        <f>WIS!B6</f>
        <v>0</v>
      </c>
      <c r="D42" s="16"/>
      <c r="E42" s="10">
        <f>WIS!B7</f>
        <v>0</v>
      </c>
      <c r="F42" s="10">
        <f>B42+C42-E42</f>
        <v>0</v>
      </c>
      <c r="G42" s="36"/>
      <c r="H42" s="36"/>
      <c r="I42" s="55"/>
      <c r="J42" s="67"/>
    </row>
    <row r="43" spans="1:17" x14ac:dyDescent="0.3">
      <c r="A43" s="50" t="s">
        <v>21</v>
      </c>
      <c r="B43" s="10">
        <v>0</v>
      </c>
      <c r="C43" s="10">
        <f>Cont!B6</f>
        <v>0</v>
      </c>
      <c r="D43" s="16"/>
      <c r="E43" s="10">
        <f>Cont!B7</f>
        <v>0</v>
      </c>
      <c r="F43" s="10">
        <f>B43+C43-E43</f>
        <v>0</v>
      </c>
      <c r="G43" s="36"/>
      <c r="H43" s="36"/>
      <c r="I43" s="55"/>
      <c r="J43" s="67"/>
    </row>
    <row r="45" spans="1:17" s="23" customFormat="1" x14ac:dyDescent="0.3">
      <c r="A45" s="23" t="s">
        <v>22</v>
      </c>
      <c r="B45" s="24">
        <f>SUM(B5:B44)</f>
        <v>80320</v>
      </c>
      <c r="C45" s="24">
        <f>SUM(C5:C44)</f>
        <v>947.44</v>
      </c>
      <c r="D45" s="26">
        <f>SUM(D5:D39)</f>
        <v>0</v>
      </c>
      <c r="E45" s="24">
        <f>SUM(E5:E39)</f>
        <v>71230.250000000015</v>
      </c>
      <c r="F45" s="24">
        <f>SUM(F5:F43)</f>
        <v>7976.2099999999991</v>
      </c>
      <c r="G45" s="37"/>
      <c r="H45" s="37"/>
      <c r="I45" s="37"/>
      <c r="J45" s="37"/>
    </row>
    <row r="46" spans="1:17" x14ac:dyDescent="0.3">
      <c r="G46" s="37"/>
      <c r="H46" s="37"/>
      <c r="I46" s="37"/>
      <c r="J46" s="37"/>
    </row>
    <row r="48" spans="1:17" x14ac:dyDescent="0.3">
      <c r="A48" s="30" t="s">
        <v>36</v>
      </c>
    </row>
    <row r="49" spans="1:10" x14ac:dyDescent="0.3">
      <c r="A49" s="54" t="s">
        <v>63</v>
      </c>
      <c r="G49" s="41"/>
      <c r="H49" s="41"/>
      <c r="I49" s="41"/>
      <c r="J49" s="41"/>
    </row>
    <row r="50" spans="1:10" x14ac:dyDescent="0.3">
      <c r="A50" s="56" t="s">
        <v>37</v>
      </c>
    </row>
    <row r="51" spans="1:10" x14ac:dyDescent="0.3">
      <c r="A51" s="31" t="s">
        <v>67</v>
      </c>
    </row>
    <row r="52" spans="1:10" x14ac:dyDescent="0.3">
      <c r="A52" s="52" t="s">
        <v>62</v>
      </c>
    </row>
    <row r="54" spans="1:10" x14ac:dyDescent="0.3">
      <c r="A54" s="18" t="s">
        <v>68</v>
      </c>
    </row>
  </sheetData>
  <mergeCells count="1">
    <mergeCell ref="D1:F1"/>
  </mergeCells>
  <hyperlinks>
    <hyperlink ref="A6" location="AECGO!A1" display="Agricultural Education &amp; Communication Graduate Organization" xr:uid="{00000000-0004-0000-0000-000000000000}"/>
    <hyperlink ref="A9" location="ANRS!A1" display="Association for Natural Resource Scientists" xr:uid="{00000000-0004-0000-0000-000001000000}"/>
    <hyperlink ref="A8" location="TTUAB!A1" display="Association of Biologists" xr:uid="{00000000-0004-0000-0000-000002000000}"/>
    <hyperlink ref="A35" location="Red2Black!A1" display="Red to Black" xr:uid="{00000000-0004-0000-0000-000003000000}"/>
    <hyperlink ref="A14" location="CGSO!A1" display="Chemistry Graduate Student Organization" xr:uid="{00000000-0004-0000-0000-000004000000}"/>
    <hyperlink ref="A15" location="CPGSC!A1" display="Clinical Psychology Graduate Student Council" xr:uid="{00000000-0004-0000-0000-000005000000}"/>
    <hyperlink ref="A39" location="TPC!A1" display="Tech Print Club" xr:uid="{00000000-0004-0000-0000-000006000000}"/>
    <hyperlink ref="A21" location="GCC!A1" display="Graduate Clay Club" xr:uid="{00000000-0004-0000-0000-000007000000}"/>
    <hyperlink ref="A24" location="GOCPS!A1" display="Graduate Organization of Counseling Psychology Students" xr:uid="{00000000-0004-0000-0000-000008000000}"/>
    <hyperlink ref="A26" location="HGSO!A1" display="History Graduate Student Organization" xr:uid="{00000000-0004-0000-0000-000009000000}"/>
    <hyperlink ref="A27" location="'HDFS-GSA'!A1" display="Human Development and Family Studies Graduate Student Association" xr:uid="{00000000-0004-0000-0000-00000A000000}"/>
    <hyperlink ref="A28" location="HFES!A1" display="Human Factors and Ergonomics Society" xr:uid="{00000000-0004-0000-0000-00000B000000}"/>
    <hyperlink ref="A29" location="LESETAC!A1" display="Llano Estacado Student Chapter of the Society of Environmental Toxicology and Chemistry" xr:uid="{00000000-0004-0000-0000-00000C000000}"/>
    <hyperlink ref="A22" location="GHRMS!A1" display="Graduate Hospitality &amp; Retail Management Students" xr:uid="{00000000-0004-0000-0000-00000D000000}"/>
    <hyperlink ref="A18" location="FSS!A1" display="Forensic Science Society" xr:uid="{00000000-0004-0000-0000-00000E000000}"/>
    <hyperlink ref="A34" location="RGA!A1" display="Rawls Graduate Association" xr:uid="{00000000-0004-0000-0000-00000F000000}"/>
    <hyperlink ref="A17" location="'SA-TIEHH'!A1" display="Student Association of the Institute of Environmenta and Human Health" xr:uid="{00000000-0004-0000-0000-000010000000}"/>
    <hyperlink ref="A37" location="SCAMS!A1" display="Student Chapter of the American Meteorological Society at TTU" xr:uid="{00000000-0004-0000-0000-000011000000}"/>
    <hyperlink ref="A41" location="Zamo!A1" display="ZamoRaiders" xr:uid="{00000000-0004-0000-0000-000012000000}"/>
    <hyperlink ref="A42" location="Misc!A1" display="Miscellaneous Funding" xr:uid="{00000000-0004-0000-0000-000013000000}"/>
    <hyperlink ref="A43" location="Cont!A1" display="Contingency Funding" xr:uid="{00000000-0004-0000-0000-000014000000}"/>
    <hyperlink ref="A23" location="GNO!A1" display="Graduate Nutrition Organization" xr:uid="{00000000-0004-0000-0000-000018000000}"/>
    <hyperlink ref="A16" location="EGSO!A1" display="Education Graduate Student Organization" xr:uid="{00000000-0004-0000-0000-000019000000}"/>
    <hyperlink ref="A7" location="ARMA!A1" display="Agricultural Economics Graduate Student Organization" xr:uid="{00000000-0004-0000-0000-00001A000000}"/>
    <hyperlink ref="A5" location="AEGSO!A1" display="Agricultural Economics Graduate Student Organization" xr:uid="{00000000-0004-0000-0000-00001B000000}"/>
    <hyperlink ref="A32" location="PGSA!A1" display="Philosohy Graduate Student Association" xr:uid="{00000000-0004-0000-0000-00001D000000}"/>
    <hyperlink ref="A25" location="GSAL!A1" display="Graduate Society of Applied Linguistics" xr:uid="{00000000-0004-0000-0000-00001E000000}"/>
    <hyperlink ref="A10" location="BGSA!A1" display="Black Graduate Student Asso" xr:uid="{00000000-0004-0000-0000-00001F000000}"/>
    <hyperlink ref="A31" location="MHSA!A1" display="Museum Heritage Students Association" xr:uid="{00000000-0004-0000-0000-000020000000}"/>
    <hyperlink ref="A38" location="TASM!A1" display="Tech American Society for Microbiology" xr:uid="{4FE1E989-6FBB-4B8B-8FF7-F73D58AD647D}"/>
    <hyperlink ref="A11" location="BOSS!A1" display="Biotechnology Organization for Student Success" xr:uid="{00000000-0004-0000-0000-00001C000000}"/>
    <hyperlink ref="A13" location="CEGSA!A1" display="Chemical Engineering Graduate Student Association" xr:uid="{00000000-0004-0000-0000-000017000000}"/>
    <hyperlink ref="A12" location="Cefiro!A1" display="Cefiro Enlace Hispano Literario y Cultural" xr:uid="{00000000-0004-0000-0000-000015000000}"/>
    <hyperlink ref="A36" location="SPE!A1" display="Society of Plastics Engineers" xr:uid="{1EF6D7AE-5014-4EF0-BC28-226C9531FADB}"/>
    <hyperlink ref="A40" location="WIS!A1" display="West Texas Asso for Women in STEAM" xr:uid="{38A59F55-FCBB-4C08-A770-7393DCA46076}"/>
    <hyperlink ref="A30" location="MEGA!A1" display="Mechanical Engineeing Graduate Student" xr:uid="{EC147ECA-8B77-4835-BD1B-2ACD48E8338B}"/>
  </hyperlinks>
  <pageMargins left="0.75" right="0.75" top="1" bottom="1" header="0.5" footer="0.5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C18"/>
  <sheetViews>
    <sheetView workbookViewId="0"/>
  </sheetViews>
  <sheetFormatPr defaultRowHeight="15.6" x14ac:dyDescent="0.3"/>
  <cols>
    <col min="1" max="1" width="21.19921875" customWidth="1"/>
    <col min="2" max="2" width="12.09765625" customWidth="1"/>
    <col min="3" max="3" width="34.5" customWidth="1"/>
  </cols>
  <sheetData>
    <row r="1" spans="1:3" x14ac:dyDescent="0.3">
      <c r="A1" s="7" t="s">
        <v>23</v>
      </c>
      <c r="B1" s="2"/>
      <c r="C1" t="str">
        <f>'Total Orgs'!A1</f>
        <v>Budget 2024-25</v>
      </c>
    </row>
    <row r="2" spans="1:3" x14ac:dyDescent="0.3">
      <c r="A2" s="3"/>
      <c r="B2" s="2"/>
    </row>
    <row r="3" spans="1:3" x14ac:dyDescent="0.3">
      <c r="A3" s="4" t="s">
        <v>45</v>
      </c>
      <c r="B3" s="2"/>
    </row>
    <row r="4" spans="1:3" x14ac:dyDescent="0.3">
      <c r="A4" s="3"/>
      <c r="B4" s="2"/>
      <c r="C4" s="81" t="s">
        <v>81</v>
      </c>
    </row>
    <row r="5" spans="1:3" x14ac:dyDescent="0.3">
      <c r="A5" s="3" t="s">
        <v>24</v>
      </c>
      <c r="B5" s="2">
        <f>'Total Orgs'!B13</f>
        <v>600</v>
      </c>
      <c r="C5" s="81" t="s">
        <v>117</v>
      </c>
    </row>
    <row r="6" spans="1:3" x14ac:dyDescent="0.3">
      <c r="A6" s="3" t="s">
        <v>2</v>
      </c>
      <c r="B6" s="2"/>
      <c r="C6" s="81"/>
    </row>
    <row r="7" spans="1:3" x14ac:dyDescent="0.3">
      <c r="A7" s="3" t="s">
        <v>33</v>
      </c>
      <c r="B7" s="2"/>
      <c r="C7" s="81"/>
    </row>
    <row r="8" spans="1:3" x14ac:dyDescent="0.3">
      <c r="A8" s="3" t="s">
        <v>3</v>
      </c>
      <c r="B8" s="2">
        <f>SUM(B12:B123)</f>
        <v>599.5</v>
      </c>
      <c r="C8" s="81"/>
    </row>
    <row r="9" spans="1:3" x14ac:dyDescent="0.3">
      <c r="A9" s="3" t="s">
        <v>25</v>
      </c>
      <c r="B9" s="2">
        <f>B5+B6-B7-B8</f>
        <v>0.5</v>
      </c>
      <c r="C9" s="81"/>
    </row>
    <row r="10" spans="1:3" x14ac:dyDescent="0.3">
      <c r="A10" s="3"/>
      <c r="B10" s="2"/>
      <c r="C10" s="81"/>
    </row>
    <row r="11" spans="1:3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191</v>
      </c>
      <c r="B12">
        <v>599.5</v>
      </c>
      <c r="C12" t="s">
        <v>192</v>
      </c>
    </row>
    <row r="13" spans="1:3" x14ac:dyDescent="0.3">
      <c r="C13" t="s">
        <v>193</v>
      </c>
    </row>
    <row r="15" spans="1:3" x14ac:dyDescent="0.3">
      <c r="A15" s="3"/>
    </row>
    <row r="18" spans="1:1" x14ac:dyDescent="0.3">
      <c r="A18" s="3"/>
    </row>
  </sheetData>
  <hyperlinks>
    <hyperlink ref="A1" location="'Total Orgs'!A1" display="Total Organizations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C00000"/>
  </sheetPr>
  <dimension ref="A1:C2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10</v>
      </c>
    </row>
    <row r="5" spans="1:3" x14ac:dyDescent="0.3">
      <c r="A5" s="3" t="s">
        <v>24</v>
      </c>
      <c r="B5" s="2">
        <f>'Total Orgs'!B14</f>
        <v>0</v>
      </c>
    </row>
    <row r="6" spans="1:3" x14ac:dyDescent="0.3">
      <c r="A6" s="3" t="s">
        <v>2</v>
      </c>
      <c r="B6" s="2">
        <v>0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SUM(B12:B115)</f>
        <v>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9" spans="1:3" s="14" customFormat="1" x14ac:dyDescent="0.3">
      <c r="A19" s="12"/>
      <c r="B19" s="11"/>
      <c r="C19" s="13"/>
    </row>
    <row r="27" spans="1:3" s="14" customFormat="1" x14ac:dyDescent="0.3">
      <c r="A27" s="3"/>
      <c r="B27" s="2"/>
      <c r="C27"/>
    </row>
  </sheetData>
  <hyperlinks>
    <hyperlink ref="A1" location="'Total Orgs'!A1" display="Total Organizations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8" t="s">
        <v>11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Orgs'!B15</f>
        <v>0</v>
      </c>
      <c r="C5" s="81" t="s">
        <v>85</v>
      </c>
    </row>
    <row r="6" spans="1:3" x14ac:dyDescent="0.3">
      <c r="A6" s="3" t="s">
        <v>2</v>
      </c>
      <c r="C6" s="81" t="s">
        <v>86</v>
      </c>
    </row>
    <row r="7" spans="1:3" x14ac:dyDescent="0.3">
      <c r="A7" s="3" t="s">
        <v>33</v>
      </c>
      <c r="C7" s="81" t="s">
        <v>108</v>
      </c>
    </row>
    <row r="8" spans="1:3" x14ac:dyDescent="0.3">
      <c r="A8" s="3" t="s">
        <v>3</v>
      </c>
      <c r="B8" s="2">
        <f>SUM(B12:B121)</f>
        <v>0</v>
      </c>
      <c r="C8" s="81" t="s">
        <v>118</v>
      </c>
    </row>
    <row r="9" spans="1:3" x14ac:dyDescent="0.3">
      <c r="A9" s="3" t="s">
        <v>25</v>
      </c>
      <c r="B9" s="2">
        <f>B5+B6-B8</f>
        <v>0</v>
      </c>
      <c r="C9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B00-000000000000}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46</v>
      </c>
    </row>
    <row r="5" spans="1:3" x14ac:dyDescent="0.3">
      <c r="A5" s="3" t="s">
        <v>24</v>
      </c>
      <c r="B5" s="2">
        <f>'Total Orgs'!B16</f>
        <v>0</v>
      </c>
    </row>
    <row r="6" spans="1:3" x14ac:dyDescent="0.3">
      <c r="A6" s="3" t="s">
        <v>2</v>
      </c>
    </row>
    <row r="7" spans="1:3" s="13" customFormat="1" x14ac:dyDescent="0.3">
      <c r="A7" s="19" t="s">
        <v>33</v>
      </c>
      <c r="B7" s="20"/>
    </row>
    <row r="8" spans="1:3" x14ac:dyDescent="0.3">
      <c r="A8" s="3" t="s">
        <v>3</v>
      </c>
      <c r="B8" s="2">
        <f>SUM(B12:B123)</f>
        <v>0</v>
      </c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C00-000000000000}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47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Orgs'!B18</f>
        <v>500</v>
      </c>
      <c r="C5" s="81" t="s">
        <v>91</v>
      </c>
    </row>
    <row r="6" spans="1:3" x14ac:dyDescent="0.3">
      <c r="A6" s="3" t="s">
        <v>2</v>
      </c>
      <c r="C6" s="81" t="s">
        <v>92</v>
      </c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SUM(B12:B121)</f>
        <v>0</v>
      </c>
      <c r="C8" s="81"/>
    </row>
    <row r="9" spans="1:3" x14ac:dyDescent="0.3">
      <c r="A9" s="3" t="s">
        <v>25</v>
      </c>
      <c r="B9" s="2">
        <f>B5+B6-B7-B8</f>
        <v>500</v>
      </c>
      <c r="C9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D00-000000000000}"/>
  </hyperlink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E29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50.69921875" customWidth="1"/>
  </cols>
  <sheetData>
    <row r="1" spans="1:5" x14ac:dyDescent="0.3">
      <c r="A1" s="7" t="s">
        <v>23</v>
      </c>
      <c r="C1" t="str">
        <f>'Total Orgs'!A1</f>
        <v>Budget 2024-25</v>
      </c>
    </row>
    <row r="3" spans="1:5" x14ac:dyDescent="0.3">
      <c r="A3" s="4" t="s">
        <v>12</v>
      </c>
    </row>
    <row r="4" spans="1:5" x14ac:dyDescent="0.3">
      <c r="C4" s="81" t="s">
        <v>81</v>
      </c>
    </row>
    <row r="5" spans="1:5" x14ac:dyDescent="0.3">
      <c r="A5" s="3" t="s">
        <v>24</v>
      </c>
      <c r="B5" s="2">
        <f>'Total Orgs'!B21</f>
        <v>3000</v>
      </c>
      <c r="C5" s="81" t="s">
        <v>89</v>
      </c>
    </row>
    <row r="6" spans="1:5" x14ac:dyDescent="0.3">
      <c r="A6" s="3" t="s">
        <v>2</v>
      </c>
      <c r="C6" s="81" t="s">
        <v>103</v>
      </c>
    </row>
    <row r="7" spans="1:5" x14ac:dyDescent="0.3">
      <c r="A7" s="3" t="s">
        <v>33</v>
      </c>
      <c r="B7" s="2">
        <f>'Total Orgs'!D21</f>
        <v>0</v>
      </c>
      <c r="C7" s="81"/>
    </row>
    <row r="8" spans="1:5" x14ac:dyDescent="0.3">
      <c r="A8" s="3" t="s">
        <v>3</v>
      </c>
      <c r="B8" s="2">
        <f>SUM(B12:B114)</f>
        <v>3000</v>
      </c>
      <c r="C8" s="81"/>
    </row>
    <row r="9" spans="1:5" x14ac:dyDescent="0.3">
      <c r="A9" s="3" t="s">
        <v>25</v>
      </c>
      <c r="B9" s="2">
        <f>B5+B6-B7-B8</f>
        <v>0</v>
      </c>
      <c r="C9" s="81"/>
    </row>
    <row r="11" spans="1:5" s="1" customFormat="1" x14ac:dyDescent="0.3">
      <c r="A11" s="5" t="s">
        <v>26</v>
      </c>
      <c r="B11" s="6" t="s">
        <v>27</v>
      </c>
      <c r="C11" s="1" t="s">
        <v>28</v>
      </c>
    </row>
    <row r="12" spans="1:5" s="13" customFormat="1" x14ac:dyDescent="0.3">
      <c r="A12" s="3" t="s">
        <v>222</v>
      </c>
      <c r="B12" s="2">
        <v>3000</v>
      </c>
      <c r="C12" t="s">
        <v>223</v>
      </c>
    </row>
    <row r="13" spans="1:5" x14ac:dyDescent="0.3">
      <c r="C13" t="s">
        <v>224</v>
      </c>
    </row>
    <row r="14" spans="1:5" x14ac:dyDescent="0.3">
      <c r="C14" t="s">
        <v>225</v>
      </c>
    </row>
    <row r="15" spans="1:5" x14ac:dyDescent="0.3">
      <c r="C15" t="s">
        <v>265</v>
      </c>
      <c r="D15" s="59">
        <v>185</v>
      </c>
      <c r="E15" s="59"/>
    </row>
    <row r="16" spans="1:5" x14ac:dyDescent="0.3">
      <c r="C16" t="s">
        <v>263</v>
      </c>
      <c r="D16" s="59">
        <v>185</v>
      </c>
      <c r="E16" s="59"/>
    </row>
    <row r="17" spans="3:5" x14ac:dyDescent="0.3">
      <c r="C17" t="s">
        <v>262</v>
      </c>
      <c r="D17" s="77">
        <v>185</v>
      </c>
      <c r="E17" s="59"/>
    </row>
    <row r="18" spans="3:5" x14ac:dyDescent="0.3">
      <c r="C18" t="s">
        <v>261</v>
      </c>
      <c r="D18" s="123">
        <v>185</v>
      </c>
      <c r="E18" s="59"/>
    </row>
    <row r="19" spans="3:5" x14ac:dyDescent="0.3">
      <c r="C19" t="s">
        <v>260</v>
      </c>
      <c r="D19" s="123">
        <v>185</v>
      </c>
      <c r="E19" s="59"/>
    </row>
    <row r="20" spans="3:5" x14ac:dyDescent="0.3">
      <c r="C20" t="s">
        <v>266</v>
      </c>
      <c r="D20" s="123">
        <v>185</v>
      </c>
      <c r="E20" s="59"/>
    </row>
    <row r="21" spans="3:5" x14ac:dyDescent="0.3">
      <c r="C21" t="s">
        <v>264</v>
      </c>
      <c r="D21" s="123">
        <v>185</v>
      </c>
      <c r="E21" s="59"/>
    </row>
    <row r="22" spans="3:5" x14ac:dyDescent="0.3">
      <c r="C22" t="s">
        <v>258</v>
      </c>
      <c r="D22" s="123">
        <v>185</v>
      </c>
      <c r="E22" s="59"/>
    </row>
    <row r="23" spans="3:5" x14ac:dyDescent="0.3">
      <c r="C23" t="s">
        <v>259</v>
      </c>
      <c r="D23" s="124">
        <v>185</v>
      </c>
      <c r="E23" s="59"/>
    </row>
    <row r="24" spans="3:5" x14ac:dyDescent="0.3">
      <c r="D24" s="59">
        <f>SUM(D15:D23)</f>
        <v>1665</v>
      </c>
      <c r="E24" s="59">
        <v>1665</v>
      </c>
    </row>
    <row r="25" spans="3:5" x14ac:dyDescent="0.3">
      <c r="D25" s="59"/>
      <c r="E25" s="59"/>
    </row>
    <row r="26" spans="3:5" x14ac:dyDescent="0.3">
      <c r="C26" t="s">
        <v>241</v>
      </c>
      <c r="D26" s="59">
        <v>736.32</v>
      </c>
      <c r="E26" s="59"/>
    </row>
    <row r="27" spans="3:5" x14ac:dyDescent="0.3">
      <c r="C27" t="s">
        <v>267</v>
      </c>
      <c r="D27" s="75">
        <v>598.67999999999995</v>
      </c>
      <c r="E27" s="59"/>
    </row>
    <row r="28" spans="3:5" x14ac:dyDescent="0.3">
      <c r="C28" t="s">
        <v>289</v>
      </c>
      <c r="D28" s="59">
        <f>SUM(D26:D27)</f>
        <v>1335</v>
      </c>
      <c r="E28" s="75">
        <v>1335</v>
      </c>
    </row>
    <row r="29" spans="3:5" x14ac:dyDescent="0.3">
      <c r="D29" s="59"/>
      <c r="E29" s="59">
        <f>SUM(E24:E28)</f>
        <v>3000</v>
      </c>
    </row>
  </sheetData>
  <hyperlinks>
    <hyperlink ref="A1" location="'Total Orgs'!A1" display="Total Organizations" xr:uid="{00000000-0004-0000-0E00-000000000000}"/>
  </hyperlinks>
  <pageMargins left="0.75" right="0.75" top="1" bottom="1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1"/>
  </sheetPr>
  <dimension ref="A1:G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7" x14ac:dyDescent="0.3">
      <c r="A1" s="7" t="s">
        <v>23</v>
      </c>
      <c r="C1" t="str">
        <f>'Total Orgs'!A1</f>
        <v>Budget 2024-25</v>
      </c>
    </row>
    <row r="3" spans="1:7" x14ac:dyDescent="0.3">
      <c r="A3" s="4" t="s">
        <v>50</v>
      </c>
    </row>
    <row r="4" spans="1:7" x14ac:dyDescent="0.3">
      <c r="C4" s="81" t="s">
        <v>81</v>
      </c>
    </row>
    <row r="5" spans="1:7" x14ac:dyDescent="0.3">
      <c r="A5" s="3" t="s">
        <v>24</v>
      </c>
      <c r="B5" s="2">
        <f>'Total Orgs'!B22</f>
        <v>700</v>
      </c>
      <c r="C5" s="81" t="s">
        <v>102</v>
      </c>
    </row>
    <row r="6" spans="1:7" x14ac:dyDescent="0.3">
      <c r="A6" s="3" t="s">
        <v>2</v>
      </c>
      <c r="B6" s="2">
        <v>325</v>
      </c>
      <c r="C6" s="81" t="s">
        <v>206</v>
      </c>
    </row>
    <row r="7" spans="1:7" ht="15.75" customHeight="1" x14ac:dyDescent="0.3">
      <c r="A7" s="3" t="s">
        <v>33</v>
      </c>
      <c r="C7" s="81"/>
      <c r="D7" s="14"/>
      <c r="E7" s="14"/>
      <c r="F7" s="14"/>
      <c r="G7" s="14"/>
    </row>
    <row r="8" spans="1:7" x14ac:dyDescent="0.3">
      <c r="A8" s="3" t="s">
        <v>3</v>
      </c>
      <c r="B8" s="2">
        <f>SUM(B12:B122)</f>
        <v>1024.9000000000001</v>
      </c>
      <c r="C8" s="81"/>
      <c r="D8" s="14"/>
      <c r="E8" s="14"/>
      <c r="F8" s="14"/>
      <c r="G8" s="14"/>
    </row>
    <row r="9" spans="1:7" x14ac:dyDescent="0.3">
      <c r="A9" s="3" t="s">
        <v>25</v>
      </c>
      <c r="B9" s="2">
        <f>B5+B6-B8</f>
        <v>9.9999999999909051E-2</v>
      </c>
      <c r="C9" s="81"/>
      <c r="D9" s="14"/>
      <c r="E9" s="14"/>
      <c r="F9" s="14"/>
      <c r="G9" s="14"/>
    </row>
    <row r="10" spans="1:7" x14ac:dyDescent="0.3">
      <c r="D10" s="14"/>
      <c r="E10" s="14"/>
      <c r="F10" s="14"/>
      <c r="G10" s="14"/>
    </row>
    <row r="11" spans="1:7" s="1" customFormat="1" x14ac:dyDescent="0.3">
      <c r="A11" s="5" t="s">
        <v>26</v>
      </c>
      <c r="B11" s="6" t="s">
        <v>27</v>
      </c>
      <c r="C11" s="1" t="s">
        <v>28</v>
      </c>
      <c r="D11" s="14"/>
      <c r="E11" s="14"/>
      <c r="F11" s="14"/>
      <c r="G11" s="14"/>
    </row>
    <row r="12" spans="1:7" s="14" customFormat="1" x14ac:dyDescent="0.3">
      <c r="A12" s="12" t="s">
        <v>139</v>
      </c>
      <c r="B12" s="11">
        <v>210</v>
      </c>
      <c r="C12" s="13" t="s">
        <v>140</v>
      </c>
    </row>
    <row r="13" spans="1:7" x14ac:dyDescent="0.3">
      <c r="C13" s="15" t="s">
        <v>141</v>
      </c>
      <c r="D13" s="14"/>
      <c r="E13" s="14"/>
      <c r="F13" s="14"/>
      <c r="G13" s="14"/>
    </row>
    <row r="14" spans="1:7" x14ac:dyDescent="0.3">
      <c r="C14" t="s">
        <v>142</v>
      </c>
      <c r="D14" s="14"/>
      <c r="E14" s="14"/>
      <c r="F14" s="14"/>
      <c r="G14" s="14"/>
    </row>
    <row r="15" spans="1:7" x14ac:dyDescent="0.3">
      <c r="C15" t="s">
        <v>171</v>
      </c>
    </row>
    <row r="17" spans="1:3" x14ac:dyDescent="0.3">
      <c r="A17" s="3" t="s">
        <v>203</v>
      </c>
      <c r="B17" s="2">
        <v>69.900000000000006</v>
      </c>
      <c r="C17" t="s">
        <v>207</v>
      </c>
    </row>
    <row r="18" spans="1:3" x14ac:dyDescent="0.3">
      <c r="C18" t="s">
        <v>208</v>
      </c>
    </row>
    <row r="20" spans="1:3" x14ac:dyDescent="0.3">
      <c r="A20" s="3" t="s">
        <v>254</v>
      </c>
      <c r="B20" s="2">
        <v>745</v>
      </c>
      <c r="C20" t="s">
        <v>255</v>
      </c>
    </row>
    <row r="21" spans="1:3" x14ac:dyDescent="0.3">
      <c r="C21" t="s">
        <v>256</v>
      </c>
    </row>
    <row r="22" spans="1:3" x14ac:dyDescent="0.3">
      <c r="C22" t="s">
        <v>285</v>
      </c>
    </row>
    <row r="28" spans="1:3" x14ac:dyDescent="0.3">
      <c r="C28" s="15"/>
    </row>
  </sheetData>
  <hyperlinks>
    <hyperlink ref="A1" location="'Total Orgs'!A1" display="Total Organizations" xr:uid="{00000000-0004-0000-0F00-000000000000}"/>
  </hyperlink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D34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34</v>
      </c>
    </row>
    <row r="4" spans="1:4" x14ac:dyDescent="0.3">
      <c r="C4" s="81" t="s">
        <v>81</v>
      </c>
    </row>
    <row r="5" spans="1:4" x14ac:dyDescent="0.3">
      <c r="A5" s="3" t="s">
        <v>24</v>
      </c>
      <c r="B5" s="2">
        <f>'Total Orgs'!B23</f>
        <v>2860</v>
      </c>
      <c r="C5" s="81" t="s">
        <v>104</v>
      </c>
    </row>
    <row r="6" spans="1:4" x14ac:dyDescent="0.3">
      <c r="A6" s="3" t="s">
        <v>2</v>
      </c>
      <c r="C6" s="81" t="s">
        <v>105</v>
      </c>
    </row>
    <row r="7" spans="1:4" x14ac:dyDescent="0.3">
      <c r="A7" s="3" t="s">
        <v>33</v>
      </c>
      <c r="C7" s="81"/>
    </row>
    <row r="8" spans="1:4" x14ac:dyDescent="0.3">
      <c r="A8" s="3" t="s">
        <v>3</v>
      </c>
      <c r="B8" s="2">
        <f>SUM(B12:B120)</f>
        <v>2855.5</v>
      </c>
      <c r="C8" s="81"/>
    </row>
    <row r="9" spans="1:4" x14ac:dyDescent="0.3">
      <c r="A9" s="3" t="s">
        <v>25</v>
      </c>
      <c r="B9" s="2">
        <f>B5+B6-B8</f>
        <v>4.5</v>
      </c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s="28" customFormat="1" x14ac:dyDescent="0.3">
      <c r="A12" s="3" t="s">
        <v>291</v>
      </c>
      <c r="B12" s="2">
        <v>320</v>
      </c>
      <c r="C12" s="29" t="s">
        <v>292</v>
      </c>
    </row>
    <row r="13" spans="1:4" s="28" customFormat="1" x14ac:dyDescent="0.3">
      <c r="A13" s="3"/>
      <c r="B13" s="2"/>
      <c r="C13" s="29" t="s">
        <v>293</v>
      </c>
    </row>
    <row r="14" spans="1:4" s="28" customFormat="1" x14ac:dyDescent="0.3">
      <c r="A14" s="3"/>
      <c r="B14" s="2"/>
      <c r="C14" s="29" t="s">
        <v>294</v>
      </c>
      <c r="D14" s="78">
        <v>160</v>
      </c>
    </row>
    <row r="15" spans="1:4" s="28" customFormat="1" x14ac:dyDescent="0.3">
      <c r="A15" s="3"/>
      <c r="B15" s="2"/>
      <c r="C15" s="29" t="s">
        <v>295</v>
      </c>
      <c r="D15" s="78">
        <v>160</v>
      </c>
    </row>
    <row r="16" spans="1:4" s="28" customFormat="1" x14ac:dyDescent="0.3">
      <c r="A16" s="3"/>
      <c r="B16" s="2"/>
      <c r="C16" s="29"/>
      <c r="D16" s="78">
        <f>SUM(D14:D15)</f>
        <v>320</v>
      </c>
    </row>
    <row r="17" spans="1:4" s="28" customFormat="1" x14ac:dyDescent="0.3">
      <c r="A17" s="3"/>
      <c r="B17" s="2"/>
      <c r="C17" s="29"/>
      <c r="D17" s="78"/>
    </row>
    <row r="18" spans="1:4" x14ac:dyDescent="0.3">
      <c r="A18" s="3" t="s">
        <v>296</v>
      </c>
      <c r="C18" s="38" t="s">
        <v>278</v>
      </c>
      <c r="D18" s="59">
        <v>1672.2</v>
      </c>
    </row>
    <row r="19" spans="1:4" x14ac:dyDescent="0.3">
      <c r="C19" s="29" t="s">
        <v>297</v>
      </c>
      <c r="D19" s="59">
        <v>1160</v>
      </c>
    </row>
    <row r="20" spans="1:4" x14ac:dyDescent="0.3">
      <c r="C20" s="29"/>
      <c r="D20" s="79">
        <v>482.2</v>
      </c>
    </row>
    <row r="21" spans="1:4" x14ac:dyDescent="0.3">
      <c r="A21" s="3" t="s">
        <v>296</v>
      </c>
      <c r="C21" s="29"/>
      <c r="D21" s="59">
        <f>SUM(D18:D20)</f>
        <v>3314.3999999999996</v>
      </c>
    </row>
    <row r="22" spans="1:4" x14ac:dyDescent="0.3">
      <c r="C22" s="29"/>
    </row>
    <row r="23" spans="1:4" x14ac:dyDescent="0.3">
      <c r="A23" s="3" t="s">
        <v>321</v>
      </c>
      <c r="B23" s="2">
        <v>436.1</v>
      </c>
      <c r="C23" s="29" t="s">
        <v>302</v>
      </c>
    </row>
    <row r="24" spans="1:4" x14ac:dyDescent="0.3">
      <c r="C24" s="29" t="s">
        <v>326</v>
      </c>
    </row>
    <row r="25" spans="1:4" x14ac:dyDescent="0.3">
      <c r="B25" s="2" t="s">
        <v>327</v>
      </c>
      <c r="C25" s="29" t="s">
        <v>328</v>
      </c>
    </row>
    <row r="26" spans="1:4" x14ac:dyDescent="0.3">
      <c r="C26" s="29"/>
    </row>
    <row r="27" spans="1:4" x14ac:dyDescent="0.3">
      <c r="C27" s="29"/>
    </row>
    <row r="28" spans="1:4" x14ac:dyDescent="0.3">
      <c r="A28" s="3" t="s">
        <v>321</v>
      </c>
      <c r="B28" s="2">
        <v>428.2</v>
      </c>
      <c r="C28" s="29" t="s">
        <v>302</v>
      </c>
    </row>
    <row r="29" spans="1:4" x14ac:dyDescent="0.3">
      <c r="C29" s="29" t="s">
        <v>322</v>
      </c>
    </row>
    <row r="30" spans="1:4" x14ac:dyDescent="0.3">
      <c r="C30" s="29" t="s">
        <v>323</v>
      </c>
    </row>
    <row r="31" spans="1:4" x14ac:dyDescent="0.3">
      <c r="C31" s="29"/>
    </row>
    <row r="32" spans="1:4" x14ac:dyDescent="0.3">
      <c r="A32" s="3" t="s">
        <v>321</v>
      </c>
      <c r="B32" s="2">
        <v>1671.2</v>
      </c>
      <c r="C32" s="29" t="s">
        <v>302</v>
      </c>
    </row>
    <row r="33" spans="3:3" x14ac:dyDescent="0.3">
      <c r="C33" s="29" t="s">
        <v>324</v>
      </c>
    </row>
    <row r="34" spans="3:3" x14ac:dyDescent="0.3">
      <c r="C34" s="29" t="s">
        <v>325</v>
      </c>
    </row>
  </sheetData>
  <hyperlinks>
    <hyperlink ref="A1" location="'Total Orgs'!A1" display="Total Organizations" xr:uid="{00000000-0004-0000-1000-000000000000}"/>
  </hyperlink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tabColor rgb="FFC00000"/>
  </sheetPr>
  <dimension ref="A1:C19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13</v>
      </c>
    </row>
    <row r="4" spans="1:3" x14ac:dyDescent="0.3">
      <c r="C4" s="81" t="s">
        <v>122</v>
      </c>
    </row>
    <row r="5" spans="1:3" x14ac:dyDescent="0.3">
      <c r="A5" s="3" t="s">
        <v>24</v>
      </c>
      <c r="B5" s="2">
        <f>'Total Orgs'!B24</f>
        <v>1000</v>
      </c>
      <c r="C5" s="81" t="s">
        <v>123</v>
      </c>
    </row>
    <row r="6" spans="1:3" x14ac:dyDescent="0.3">
      <c r="A6" s="3" t="s">
        <v>2</v>
      </c>
      <c r="C6" s="81"/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SUM(B12:B121)</f>
        <v>999.96</v>
      </c>
      <c r="C8" s="81"/>
    </row>
    <row r="9" spans="1:3" x14ac:dyDescent="0.3">
      <c r="A9" s="3" t="s">
        <v>25</v>
      </c>
      <c r="B9" s="2">
        <f>B5+B6-B7-B8</f>
        <v>3.999999999996362E-2</v>
      </c>
      <c r="C9" s="81"/>
    </row>
    <row r="10" spans="1:3" x14ac:dyDescent="0.3">
      <c r="C10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362</v>
      </c>
      <c r="B12" s="2">
        <v>225</v>
      </c>
      <c r="C12" t="s">
        <v>363</v>
      </c>
    </row>
    <row r="13" spans="1:3" x14ac:dyDescent="0.3">
      <c r="C13" t="s">
        <v>364</v>
      </c>
    </row>
    <row r="15" spans="1:3" x14ac:dyDescent="0.3">
      <c r="A15" s="3" t="s">
        <v>362</v>
      </c>
      <c r="B15" s="2">
        <v>220</v>
      </c>
      <c r="C15" t="s">
        <v>365</v>
      </c>
    </row>
    <row r="16" spans="1:3" x14ac:dyDescent="0.3">
      <c r="C16" t="s">
        <v>364</v>
      </c>
    </row>
    <row r="18" spans="1:3" x14ac:dyDescent="0.3">
      <c r="A18" s="3" t="s">
        <v>378</v>
      </c>
      <c r="B18" s="2">
        <v>554.96</v>
      </c>
      <c r="C18" t="s">
        <v>278</v>
      </c>
    </row>
    <row r="19" spans="1:3" x14ac:dyDescent="0.3">
      <c r="C19" t="s">
        <v>379</v>
      </c>
    </row>
  </sheetData>
  <hyperlinks>
    <hyperlink ref="A1" location="'Total Orgs'!A1" display="Total Organizations" xr:uid="{00000000-0004-0000-1100-000000000000}"/>
  </hyperlink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58</v>
      </c>
    </row>
    <row r="5" spans="1:3" x14ac:dyDescent="0.3">
      <c r="A5" s="3" t="s">
        <v>24</v>
      </c>
      <c r="B5" s="2">
        <f>'Total Orgs'!B25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SUM(B12:B121)</f>
        <v>0</v>
      </c>
      <c r="C8" s="40"/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200-000000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1"/>
  </sheetPr>
  <dimension ref="A1:C20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49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Orgs'!B5</f>
        <v>1550</v>
      </c>
      <c r="C5" s="81" t="s">
        <v>84</v>
      </c>
    </row>
    <row r="6" spans="1:3" x14ac:dyDescent="0.3">
      <c r="A6" s="3" t="s">
        <v>2</v>
      </c>
      <c r="C6" s="81"/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SUM(B12:B119)</f>
        <v>1550.0000000000002</v>
      </c>
      <c r="C8" s="81"/>
    </row>
    <row r="9" spans="1:3" x14ac:dyDescent="0.3">
      <c r="A9" s="3" t="s">
        <v>25</v>
      </c>
      <c r="B9" s="2">
        <f>B5+B6-B8</f>
        <v>0</v>
      </c>
      <c r="C9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301</v>
      </c>
      <c r="B12" s="2">
        <v>864</v>
      </c>
      <c r="C12" t="s">
        <v>302</v>
      </c>
    </row>
    <row r="13" spans="1:3" x14ac:dyDescent="0.3">
      <c r="C13" t="s">
        <v>303</v>
      </c>
    </row>
    <row r="15" spans="1:3" x14ac:dyDescent="0.3">
      <c r="A15" s="3" t="s">
        <v>316</v>
      </c>
      <c r="B15" s="2">
        <v>525.59</v>
      </c>
      <c r="C15" t="s">
        <v>317</v>
      </c>
    </row>
    <row r="16" spans="1:3" x14ac:dyDescent="0.3">
      <c r="C16" t="s">
        <v>384</v>
      </c>
    </row>
    <row r="18" spans="1:3" x14ac:dyDescent="0.3">
      <c r="A18" s="3" t="s">
        <v>385</v>
      </c>
      <c r="B18" s="2">
        <v>160.41</v>
      </c>
      <c r="C18" t="s">
        <v>335</v>
      </c>
    </row>
    <row r="19" spans="1:3" x14ac:dyDescent="0.3">
      <c r="C19" t="s">
        <v>386</v>
      </c>
    </row>
    <row r="20" spans="1:3" x14ac:dyDescent="0.3">
      <c r="C20" t="s">
        <v>387</v>
      </c>
    </row>
  </sheetData>
  <hyperlinks>
    <hyperlink ref="A1" location="'Total Orgs'!A1" display="Total Organizations" xr:uid="{00000000-0004-0000-0100-000000000000}"/>
  </hyperlink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tabColor theme="1"/>
  </sheetPr>
  <dimension ref="A1:C15"/>
  <sheetViews>
    <sheetView workbookViewId="0">
      <selection activeCell="A12" sqref="A12:C14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14</v>
      </c>
    </row>
    <row r="5" spans="1:3" x14ac:dyDescent="0.3">
      <c r="A5" s="3" t="s">
        <v>24</v>
      </c>
      <c r="B5" s="2">
        <f>'Total Orgs'!B26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SUM(B12:B119)</f>
        <v>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12"/>
      <c r="B12" s="11"/>
      <c r="C12" s="13"/>
    </row>
    <row r="15" spans="1:3" s="14" customFormat="1" x14ac:dyDescent="0.3">
      <c r="A15" s="3"/>
      <c r="B15" s="2"/>
      <c r="C15"/>
    </row>
  </sheetData>
  <hyperlinks>
    <hyperlink ref="A1" location="'Total Orgs'!A1" display="Total Organizations" xr:uid="{00000000-0004-0000-1300-000000000000}"/>
  </hyperlink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tabColor rgb="FFC00000"/>
  </sheetPr>
  <dimension ref="A1:C14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15</v>
      </c>
    </row>
    <row r="5" spans="1:3" x14ac:dyDescent="0.3">
      <c r="A5" s="3" t="s">
        <v>24</v>
      </c>
      <c r="B5" s="2">
        <f>'Total Orgs'!B27</f>
        <v>600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SUM(B12:B117)</f>
        <v>600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277</v>
      </c>
      <c r="B12" s="2">
        <v>600</v>
      </c>
      <c r="C12" t="s">
        <v>278</v>
      </c>
    </row>
    <row r="13" spans="1:3" x14ac:dyDescent="0.3">
      <c r="C13" t="s">
        <v>314</v>
      </c>
    </row>
    <row r="14" spans="1:3" x14ac:dyDescent="0.3">
      <c r="C14" t="s">
        <v>315</v>
      </c>
    </row>
  </sheetData>
  <hyperlinks>
    <hyperlink ref="A1" location="'Total Orgs'!A1" display="Total Organizations" xr:uid="{00000000-0004-0000-1400-000000000000}"/>
  </hyperlink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4">
    <tabColor theme="1"/>
  </sheetPr>
  <dimension ref="A1:E59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16</v>
      </c>
    </row>
    <row r="4" spans="1:4" x14ac:dyDescent="0.3">
      <c r="C4" s="81" t="s">
        <v>81</v>
      </c>
    </row>
    <row r="5" spans="1:4" x14ac:dyDescent="0.3">
      <c r="A5" s="3" t="s">
        <v>24</v>
      </c>
      <c r="B5" s="2">
        <f>'Total Orgs'!B28</f>
        <v>10000</v>
      </c>
      <c r="C5" s="81" t="s">
        <v>87</v>
      </c>
    </row>
    <row r="6" spans="1:4" x14ac:dyDescent="0.3">
      <c r="A6" s="3" t="s">
        <v>2</v>
      </c>
      <c r="C6" s="81" t="s">
        <v>90</v>
      </c>
    </row>
    <row r="7" spans="1:4" x14ac:dyDescent="0.3">
      <c r="A7" s="3" t="s">
        <v>33</v>
      </c>
      <c r="C7" s="81"/>
    </row>
    <row r="8" spans="1:4" x14ac:dyDescent="0.3">
      <c r="A8" s="3" t="s">
        <v>3</v>
      </c>
      <c r="B8" s="2">
        <f>SUM(B12:B146)</f>
        <v>9800.07</v>
      </c>
      <c r="C8" s="81"/>
    </row>
    <row r="9" spans="1:4" x14ac:dyDescent="0.3">
      <c r="A9" s="3" t="s">
        <v>25</v>
      </c>
      <c r="B9" s="2">
        <f>B5+B6-B8</f>
        <v>199.93000000000029</v>
      </c>
      <c r="C9" s="81"/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x14ac:dyDescent="0.3">
      <c r="A12" s="3" t="s">
        <v>228</v>
      </c>
      <c r="B12" s="2">
        <v>1784.55</v>
      </c>
      <c r="C12" t="s">
        <v>229</v>
      </c>
    </row>
    <row r="13" spans="1:4" x14ac:dyDescent="0.3">
      <c r="C13" t="s">
        <v>230</v>
      </c>
    </row>
    <row r="14" spans="1:4" x14ac:dyDescent="0.3">
      <c r="C14" t="s">
        <v>231</v>
      </c>
      <c r="D14">
        <v>633.35</v>
      </c>
    </row>
    <row r="15" spans="1:4" x14ac:dyDescent="0.3">
      <c r="C15" t="s">
        <v>269</v>
      </c>
      <c r="D15" s="59">
        <v>35</v>
      </c>
    </row>
    <row r="16" spans="1:4" x14ac:dyDescent="0.3">
      <c r="C16" t="s">
        <v>268</v>
      </c>
      <c r="D16" s="59">
        <v>161.38</v>
      </c>
    </row>
    <row r="17" spans="2:4" x14ac:dyDescent="0.3">
      <c r="C17" t="s">
        <v>309</v>
      </c>
      <c r="D17" s="59">
        <v>281.24</v>
      </c>
    </row>
    <row r="18" spans="2:4" x14ac:dyDescent="0.3">
      <c r="C18" t="s">
        <v>251</v>
      </c>
      <c r="D18" s="59">
        <v>35</v>
      </c>
    </row>
    <row r="19" spans="2:4" x14ac:dyDescent="0.3">
      <c r="C19" t="s">
        <v>270</v>
      </c>
      <c r="D19" s="59">
        <v>56.08</v>
      </c>
    </row>
    <row r="20" spans="2:4" x14ac:dyDescent="0.3">
      <c r="C20" t="s">
        <v>271</v>
      </c>
      <c r="D20" s="59">
        <v>35</v>
      </c>
    </row>
    <row r="21" spans="2:4" x14ac:dyDescent="0.3">
      <c r="C21" t="s">
        <v>272</v>
      </c>
      <c r="D21" s="59">
        <v>35</v>
      </c>
    </row>
    <row r="22" spans="2:4" x14ac:dyDescent="0.3">
      <c r="C22" t="s">
        <v>273</v>
      </c>
      <c r="D22" s="77">
        <v>90.4</v>
      </c>
    </row>
    <row r="23" spans="2:4" x14ac:dyDescent="0.3">
      <c r="C23" t="s">
        <v>252</v>
      </c>
      <c r="D23" s="59">
        <v>64.75</v>
      </c>
    </row>
    <row r="24" spans="2:4" x14ac:dyDescent="0.3">
      <c r="C24" t="s">
        <v>253</v>
      </c>
      <c r="D24" s="75">
        <v>357.35</v>
      </c>
    </row>
    <row r="25" spans="2:4" x14ac:dyDescent="0.3">
      <c r="D25">
        <f>SUM(D14:D24)</f>
        <v>1784.5500000000002</v>
      </c>
    </row>
    <row r="27" spans="2:4" x14ac:dyDescent="0.3">
      <c r="B27" s="2">
        <v>295.23</v>
      </c>
      <c r="C27" t="s">
        <v>310</v>
      </c>
      <c r="D27" s="123">
        <v>295.23</v>
      </c>
    </row>
    <row r="28" spans="2:4" x14ac:dyDescent="0.3">
      <c r="C28" t="s">
        <v>311</v>
      </c>
    </row>
    <row r="29" spans="2:4" x14ac:dyDescent="0.3">
      <c r="C29" t="s">
        <v>312</v>
      </c>
      <c r="D29">
        <f>2.35+0.52+1.84</f>
        <v>4.71</v>
      </c>
    </row>
    <row r="30" spans="2:4" x14ac:dyDescent="0.3">
      <c r="C30" t="s">
        <v>313</v>
      </c>
      <c r="D30">
        <f>4.69+4.48+4.29+4.16</f>
        <v>17.62</v>
      </c>
    </row>
    <row r="31" spans="2:4" x14ac:dyDescent="0.3">
      <c r="D31">
        <f>D29+D30</f>
        <v>22.330000000000002</v>
      </c>
    </row>
    <row r="32" spans="2:4" x14ac:dyDescent="0.3">
      <c r="B32" s="2">
        <v>-217.31</v>
      </c>
      <c r="C32" t="s">
        <v>331</v>
      </c>
      <c r="D32">
        <v>194.98</v>
      </c>
    </row>
    <row r="34" spans="1:5" x14ac:dyDescent="0.3">
      <c r="A34" s="3" t="s">
        <v>248</v>
      </c>
      <c r="B34" s="2">
        <v>4406.34</v>
      </c>
      <c r="C34" t="s">
        <v>249</v>
      </c>
    </row>
    <row r="35" spans="1:5" x14ac:dyDescent="0.3">
      <c r="C35" t="s">
        <v>250</v>
      </c>
    </row>
    <row r="36" spans="1:5" x14ac:dyDescent="0.3">
      <c r="C36" t="s">
        <v>329</v>
      </c>
      <c r="D36">
        <v>1869.91</v>
      </c>
      <c r="E36">
        <v>1869.91</v>
      </c>
    </row>
    <row r="37" spans="1:5" x14ac:dyDescent="0.3">
      <c r="C37" t="s">
        <v>330</v>
      </c>
      <c r="D37">
        <f>53.04+1.55</f>
        <v>54.589999999999996</v>
      </c>
      <c r="E37">
        <v>54.59</v>
      </c>
    </row>
    <row r="38" spans="1:5" x14ac:dyDescent="0.3">
      <c r="C38" t="s">
        <v>359</v>
      </c>
      <c r="D38">
        <v>104.44</v>
      </c>
      <c r="E38">
        <v>104.44</v>
      </c>
    </row>
    <row r="40" spans="1:5" x14ac:dyDescent="0.3">
      <c r="C40" t="s">
        <v>343</v>
      </c>
      <c r="D40" s="59">
        <f>15+15.5+9.78+21.05+30.5+28.71+15.2+26.97+23.76</f>
        <v>186.46999999999997</v>
      </c>
    </row>
    <row r="41" spans="1:5" x14ac:dyDescent="0.3">
      <c r="C41" t="s">
        <v>348</v>
      </c>
      <c r="D41" s="59">
        <v>123.03</v>
      </c>
    </row>
    <row r="42" spans="1:5" x14ac:dyDescent="0.3">
      <c r="C42" t="s">
        <v>346</v>
      </c>
      <c r="D42" s="59">
        <f>6.32+7.18+9.27+16.44+12+13.4</f>
        <v>64.61</v>
      </c>
    </row>
    <row r="43" spans="1:5" x14ac:dyDescent="0.3">
      <c r="C43" t="s">
        <v>345</v>
      </c>
      <c r="D43" s="59">
        <v>184.19</v>
      </c>
    </row>
    <row r="44" spans="1:5" x14ac:dyDescent="0.3">
      <c r="C44" t="s">
        <v>339</v>
      </c>
      <c r="D44" s="59">
        <f>10.93+27.2+9.78+11.2+6+25.99+14.28+13.86</f>
        <v>119.24</v>
      </c>
    </row>
    <row r="45" spans="1:5" x14ac:dyDescent="0.3">
      <c r="C45" t="s">
        <v>341</v>
      </c>
      <c r="D45" s="59">
        <f>7.95+4.98+1.29</f>
        <v>14.219999999999999</v>
      </c>
    </row>
    <row r="46" spans="1:5" x14ac:dyDescent="0.3">
      <c r="C46" t="s">
        <v>340</v>
      </c>
      <c r="D46" s="59">
        <v>128.79</v>
      </c>
    </row>
    <row r="47" spans="1:5" x14ac:dyDescent="0.3">
      <c r="C47" t="s">
        <v>338</v>
      </c>
      <c r="D47" s="59">
        <f>2.91+19.99+6.95+6.85+1.39+37.25+10.84+8.62+17+16.25</f>
        <v>128.05000000000001</v>
      </c>
    </row>
    <row r="48" spans="1:5" x14ac:dyDescent="0.3">
      <c r="C48" t="s">
        <v>349</v>
      </c>
      <c r="D48" s="59">
        <f>16+6.32+17.9+28.75+6</f>
        <v>74.97</v>
      </c>
    </row>
    <row r="49" spans="1:5" x14ac:dyDescent="0.3">
      <c r="C49" t="s">
        <v>342</v>
      </c>
      <c r="D49" s="59">
        <v>148.76</v>
      </c>
    </row>
    <row r="50" spans="1:5" x14ac:dyDescent="0.3">
      <c r="C50" t="s">
        <v>344</v>
      </c>
      <c r="D50" s="59">
        <v>553.54</v>
      </c>
    </row>
    <row r="51" spans="1:5" x14ac:dyDescent="0.3">
      <c r="C51" t="s">
        <v>347</v>
      </c>
      <c r="D51" s="59">
        <v>651.53</v>
      </c>
    </row>
    <row r="52" spans="1:5" x14ac:dyDescent="0.3">
      <c r="D52" s="59">
        <f>SUM(D40:D51)</f>
        <v>2377.3999999999996</v>
      </c>
      <c r="E52">
        <v>2377.4</v>
      </c>
    </row>
    <row r="53" spans="1:5" x14ac:dyDescent="0.3">
      <c r="E53">
        <f>SUM(E36:E52)</f>
        <v>4406.34</v>
      </c>
    </row>
    <row r="55" spans="1:5" x14ac:dyDescent="0.3">
      <c r="A55" s="3" t="s">
        <v>373</v>
      </c>
      <c r="B55" s="2">
        <v>3531.26</v>
      </c>
      <c r="C55" t="s">
        <v>220</v>
      </c>
    </row>
    <row r="56" spans="1:5" x14ac:dyDescent="0.3">
      <c r="C56" t="s">
        <v>374</v>
      </c>
    </row>
    <row r="57" spans="1:5" x14ac:dyDescent="0.3">
      <c r="C57" t="s">
        <v>375</v>
      </c>
    </row>
    <row r="58" spans="1:5" x14ac:dyDescent="0.3">
      <c r="C58" t="s">
        <v>376</v>
      </c>
    </row>
    <row r="59" spans="1:5" x14ac:dyDescent="0.3">
      <c r="C59" t="s">
        <v>377</v>
      </c>
    </row>
  </sheetData>
  <hyperlinks>
    <hyperlink ref="A1" location="'Total Orgs'!A1" display="Total Organizations" xr:uid="{00000000-0004-0000-1500-000000000000}"/>
  </hyperlinks>
  <pageMargins left="0.75" right="0.75" top="1" bottom="1" header="0.5" footer="0.5"/>
  <pageSetup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5">
    <tabColor rgb="FFC00000"/>
  </sheetPr>
  <dimension ref="A1:C31"/>
  <sheetViews>
    <sheetView zoomScale="140" zoomScaleNormal="14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17</v>
      </c>
    </row>
    <row r="4" spans="1:3" x14ac:dyDescent="0.3">
      <c r="C4" t="s">
        <v>54</v>
      </c>
    </row>
    <row r="5" spans="1:3" x14ac:dyDescent="0.3">
      <c r="A5" s="3" t="s">
        <v>24</v>
      </c>
      <c r="B5" s="2">
        <f>'Total Orgs'!B29</f>
        <v>3800</v>
      </c>
    </row>
    <row r="6" spans="1:3" x14ac:dyDescent="0.3">
      <c r="A6" s="3" t="s">
        <v>2</v>
      </c>
      <c r="B6" s="2">
        <v>622.44000000000005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4422.4400000000005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184</v>
      </c>
      <c r="B12" s="2">
        <v>550</v>
      </c>
      <c r="C12" t="s">
        <v>185</v>
      </c>
    </row>
    <row r="13" spans="1:3" s="14" customFormat="1" x14ac:dyDescent="0.3">
      <c r="A13" s="3"/>
      <c r="B13" s="2"/>
      <c r="C13" t="s">
        <v>186</v>
      </c>
    </row>
    <row r="15" spans="1:3" x14ac:dyDescent="0.3">
      <c r="A15" s="12" t="s">
        <v>187</v>
      </c>
      <c r="B15" s="11">
        <v>458.37</v>
      </c>
      <c r="C15" s="13" t="s">
        <v>188</v>
      </c>
    </row>
    <row r="16" spans="1:3" x14ac:dyDescent="0.3">
      <c r="C16" t="s">
        <v>189</v>
      </c>
    </row>
    <row r="17" spans="1:3" x14ac:dyDescent="0.3">
      <c r="C17" t="s">
        <v>190</v>
      </c>
    </row>
    <row r="19" spans="1:3" x14ac:dyDescent="0.3">
      <c r="A19" s="3" t="s">
        <v>214</v>
      </c>
      <c r="B19" s="2">
        <v>491.05</v>
      </c>
      <c r="C19" t="s">
        <v>200</v>
      </c>
    </row>
    <row r="20" spans="1:3" x14ac:dyDescent="0.3">
      <c r="A20" s="12"/>
      <c r="B20" s="11"/>
      <c r="C20" s="13" t="s">
        <v>215</v>
      </c>
    </row>
    <row r="22" spans="1:3" x14ac:dyDescent="0.3">
      <c r="A22" s="3" t="s">
        <v>235</v>
      </c>
      <c r="B22" s="2">
        <v>900</v>
      </c>
      <c r="C22" t="s">
        <v>232</v>
      </c>
    </row>
    <row r="23" spans="1:3" s="14" customFormat="1" x14ac:dyDescent="0.3">
      <c r="A23" s="3"/>
      <c r="B23" s="2"/>
      <c r="C23" t="s">
        <v>233</v>
      </c>
    </row>
    <row r="24" spans="1:3" x14ac:dyDescent="0.3">
      <c r="C24" s="113">
        <v>45779</v>
      </c>
    </row>
    <row r="25" spans="1:3" x14ac:dyDescent="0.3">
      <c r="C25" s="40"/>
    </row>
    <row r="26" spans="1:3" x14ac:dyDescent="0.3">
      <c r="A26" s="3" t="s">
        <v>234</v>
      </c>
      <c r="B26" s="2">
        <v>1348.68</v>
      </c>
      <c r="C26" t="s">
        <v>236</v>
      </c>
    </row>
    <row r="27" spans="1:3" x14ac:dyDescent="0.3">
      <c r="C27" t="s">
        <v>237</v>
      </c>
    </row>
    <row r="28" spans="1:3" s="14" customFormat="1" x14ac:dyDescent="0.3">
      <c r="A28" s="3"/>
      <c r="B28" s="2"/>
      <c r="C28" t="s">
        <v>238</v>
      </c>
    </row>
    <row r="29" spans="1:3" x14ac:dyDescent="0.3">
      <c r="B29" s="2">
        <v>674.34</v>
      </c>
      <c r="C29" t="s">
        <v>239</v>
      </c>
    </row>
    <row r="30" spans="1:3" x14ac:dyDescent="0.3">
      <c r="C30" t="s">
        <v>238</v>
      </c>
    </row>
    <row r="31" spans="1:3" x14ac:dyDescent="0.3">
      <c r="C31" t="s">
        <v>290</v>
      </c>
    </row>
  </sheetData>
  <hyperlinks>
    <hyperlink ref="A1" location="'Total Orgs'!A1" display="Total Organizations" xr:uid="{00000000-0004-0000-1600-000000000000}"/>
  </hyperlinks>
  <pageMargins left="0.75" right="0.75" top="1" bottom="1" header="0.5" footer="0.5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5E0F-D9D1-452B-AA3F-3BE3E2FE0C22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77</v>
      </c>
    </row>
    <row r="5" spans="1:3" x14ac:dyDescent="0.3">
      <c r="A5" s="3" t="s">
        <v>24</v>
      </c>
      <c r="B5" s="2">
        <f>'Total Orgs'!B30</f>
        <v>650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25</v>
      </c>
      <c r="B9" s="2">
        <f>B5+B6-B7-B8</f>
        <v>650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240EB9FC-7EE2-40F6-B299-61DC0B1C2DF1}"/>
  </hyperlink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60</v>
      </c>
    </row>
    <row r="5" spans="1:3" x14ac:dyDescent="0.3">
      <c r="A5" s="3" t="s">
        <v>24</v>
      </c>
      <c r="B5" s="2">
        <f>'Total Orgs'!B31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00000000-0004-0000-1700-000000000000}"/>
  </hyperlinks>
  <pageMargins left="0.75" right="0.75" top="1" bottom="1" header="0.5" footer="0.5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theme="1"/>
  </sheetPr>
  <dimension ref="A1:D2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18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Orgs'!B34</f>
        <v>8500</v>
      </c>
      <c r="C5" s="81" t="s">
        <v>93</v>
      </c>
    </row>
    <row r="6" spans="1:3" x14ac:dyDescent="0.3">
      <c r="A6" s="3" t="s">
        <v>2</v>
      </c>
      <c r="C6" s="81" t="s">
        <v>94</v>
      </c>
    </row>
    <row r="7" spans="1:3" x14ac:dyDescent="0.3">
      <c r="A7" s="3" t="s">
        <v>33</v>
      </c>
      <c r="C7" s="81" t="s">
        <v>95</v>
      </c>
    </row>
    <row r="8" spans="1:3" x14ac:dyDescent="0.3">
      <c r="A8" s="3" t="s">
        <v>3</v>
      </c>
      <c r="B8" s="2">
        <f>SUM(B12:B118)</f>
        <v>8490.5400000000009</v>
      </c>
      <c r="C8" s="81"/>
    </row>
    <row r="9" spans="1:3" x14ac:dyDescent="0.3">
      <c r="A9" s="3" t="s">
        <v>25</v>
      </c>
      <c r="B9" s="2">
        <f>B5+B6-B8</f>
        <v>9.4599999999991269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147</v>
      </c>
      <c r="B12" s="2">
        <v>2393.16</v>
      </c>
      <c r="C12" t="s">
        <v>148</v>
      </c>
    </row>
    <row r="13" spans="1:3" x14ac:dyDescent="0.3">
      <c r="C13" t="s">
        <v>149</v>
      </c>
    </row>
    <row r="14" spans="1:3" x14ac:dyDescent="0.3">
      <c r="A14" s="19"/>
      <c r="B14" s="20"/>
      <c r="C14" s="13"/>
    </row>
    <row r="15" spans="1:3" x14ac:dyDescent="0.3">
      <c r="A15" s="3" t="s">
        <v>216</v>
      </c>
      <c r="B15" s="2">
        <v>2252.88</v>
      </c>
      <c r="C15" t="s">
        <v>217</v>
      </c>
    </row>
    <row r="16" spans="1:3" x14ac:dyDescent="0.3">
      <c r="C16" t="s">
        <v>218</v>
      </c>
    </row>
    <row r="17" spans="1:4" x14ac:dyDescent="0.3">
      <c r="C17" t="s">
        <v>219</v>
      </c>
    </row>
    <row r="18" spans="1:4" s="14" customFormat="1" x14ac:dyDescent="0.3">
      <c r="A18" s="3"/>
      <c r="B18" s="2"/>
      <c r="C18" t="s">
        <v>290</v>
      </c>
    </row>
    <row r="19" spans="1:4" x14ac:dyDescent="0.3">
      <c r="C19" s="29"/>
    </row>
    <row r="20" spans="1:4" x14ac:dyDescent="0.3">
      <c r="A20" s="3" t="s">
        <v>385</v>
      </c>
      <c r="B20" s="2">
        <v>3330</v>
      </c>
      <c r="C20" t="s">
        <v>278</v>
      </c>
      <c r="D20" s="74"/>
    </row>
    <row r="21" spans="1:4" s="13" customFormat="1" x14ac:dyDescent="0.3">
      <c r="A21" s="3"/>
      <c r="B21" s="2"/>
      <c r="C21" t="s">
        <v>388</v>
      </c>
    </row>
    <row r="22" spans="1:4" x14ac:dyDescent="0.3">
      <c r="C22" t="s">
        <v>389</v>
      </c>
    </row>
    <row r="24" spans="1:4" x14ac:dyDescent="0.3">
      <c r="A24" s="3" t="s">
        <v>385</v>
      </c>
      <c r="B24" s="2">
        <v>514.5</v>
      </c>
      <c r="C24" t="s">
        <v>278</v>
      </c>
    </row>
    <row r="25" spans="1:4" x14ac:dyDescent="0.3">
      <c r="C25" t="s">
        <v>390</v>
      </c>
    </row>
    <row r="26" spans="1:4" x14ac:dyDescent="0.3">
      <c r="C26" t="s">
        <v>391</v>
      </c>
    </row>
  </sheetData>
  <hyperlinks>
    <hyperlink ref="A1" location="'Total Orgs'!A1" display="Total Organizations" xr:uid="{00000000-0004-0000-1800-000000000000}"/>
  </hyperlink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9">
    <tabColor rgb="FFC00000"/>
  </sheetPr>
  <dimension ref="A1:M34"/>
  <sheetViews>
    <sheetView zoomScale="150" zoomScaleNormal="15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  <col min="7" max="7" width="1.69921875" customWidth="1"/>
  </cols>
  <sheetData>
    <row r="1" spans="1:13" x14ac:dyDescent="0.3">
      <c r="A1" s="7" t="s">
        <v>23</v>
      </c>
      <c r="C1" t="str">
        <f>'Total Orgs'!A1</f>
        <v>Budget 2024-25</v>
      </c>
      <c r="E1" s="136"/>
      <c r="F1" s="137"/>
      <c r="G1" s="42"/>
      <c r="H1" s="43"/>
      <c r="I1" s="44"/>
      <c r="J1" s="44"/>
      <c r="K1" s="44"/>
      <c r="L1" s="44"/>
      <c r="M1" s="45"/>
    </row>
    <row r="2" spans="1:13" x14ac:dyDescent="0.3">
      <c r="E2" s="138"/>
      <c r="F2" s="139"/>
      <c r="G2" s="46"/>
      <c r="H2" s="47"/>
      <c r="I2" s="48"/>
      <c r="J2" s="48"/>
      <c r="K2" s="48"/>
      <c r="L2" s="48"/>
      <c r="M2" s="49"/>
    </row>
    <row r="3" spans="1:13" x14ac:dyDescent="0.3">
      <c r="A3" s="4" t="s">
        <v>30</v>
      </c>
    </row>
    <row r="4" spans="1:13" x14ac:dyDescent="0.3">
      <c r="C4" s="81" t="s">
        <v>81</v>
      </c>
    </row>
    <row r="5" spans="1:13" x14ac:dyDescent="0.3">
      <c r="A5" s="3" t="s">
        <v>24</v>
      </c>
      <c r="B5" s="2">
        <f>'Total Orgs'!B35</f>
        <v>10000</v>
      </c>
      <c r="C5" s="81" t="s">
        <v>82</v>
      </c>
    </row>
    <row r="6" spans="1:13" x14ac:dyDescent="0.3">
      <c r="A6" s="3" t="s">
        <v>2</v>
      </c>
      <c r="B6" s="2">
        <v>0</v>
      </c>
      <c r="C6" s="81" t="s">
        <v>83</v>
      </c>
    </row>
    <row r="7" spans="1:13" x14ac:dyDescent="0.3">
      <c r="A7" s="3" t="s">
        <v>33</v>
      </c>
      <c r="C7" s="81"/>
    </row>
    <row r="8" spans="1:13" x14ac:dyDescent="0.3">
      <c r="A8" s="3" t="s">
        <v>3</v>
      </c>
      <c r="B8" s="2">
        <f>SUM(B12:B124)</f>
        <v>8900.77</v>
      </c>
      <c r="C8" s="81"/>
    </row>
    <row r="9" spans="1:13" x14ac:dyDescent="0.3">
      <c r="A9" s="3" t="s">
        <v>25</v>
      </c>
      <c r="B9" s="2">
        <f>B5+B6-B8</f>
        <v>1099.2299999999996</v>
      </c>
      <c r="C9" s="81"/>
    </row>
    <row r="11" spans="1:13" s="1" customFormat="1" x14ac:dyDescent="0.3">
      <c r="A11" s="5" t="s">
        <v>26</v>
      </c>
      <c r="B11" s="6" t="s">
        <v>27</v>
      </c>
      <c r="C11" s="1" t="s">
        <v>28</v>
      </c>
    </row>
    <row r="12" spans="1:13" x14ac:dyDescent="0.3">
      <c r="A12" s="3">
        <v>10.18</v>
      </c>
      <c r="B12" s="2">
        <f>D17</f>
        <v>8900.77</v>
      </c>
      <c r="C12" t="s">
        <v>143</v>
      </c>
    </row>
    <row r="13" spans="1:13" x14ac:dyDescent="0.3">
      <c r="C13" t="s">
        <v>144</v>
      </c>
    </row>
    <row r="14" spans="1:13" x14ac:dyDescent="0.3">
      <c r="C14" t="s">
        <v>173</v>
      </c>
      <c r="D14">
        <v>638.66999999999996</v>
      </c>
    </row>
    <row r="15" spans="1:13" x14ac:dyDescent="0.3">
      <c r="C15" t="s">
        <v>145</v>
      </c>
      <c r="D15" s="59">
        <v>2585.7600000000002</v>
      </c>
    </row>
    <row r="16" spans="1:13" x14ac:dyDescent="0.3">
      <c r="C16" t="s">
        <v>172</v>
      </c>
      <c r="D16" s="75">
        <v>5676.34</v>
      </c>
    </row>
    <row r="17" spans="1:4" x14ac:dyDescent="0.3">
      <c r="D17" s="59">
        <f>SUM(D14:D16)</f>
        <v>8900.77</v>
      </c>
    </row>
    <row r="19" spans="1:4" x14ac:dyDescent="0.3">
      <c r="C19" t="s">
        <v>170</v>
      </c>
      <c r="D19">
        <v>841.92</v>
      </c>
    </row>
    <row r="30" spans="1:4" x14ac:dyDescent="0.3">
      <c r="A30" s="19"/>
      <c r="B30" s="20"/>
    </row>
    <row r="34" spans="1:3" s="13" customFormat="1" x14ac:dyDescent="0.3">
      <c r="A34" s="3"/>
      <c r="B34" s="2"/>
      <c r="C34"/>
    </row>
  </sheetData>
  <mergeCells count="2">
    <mergeCell ref="E1:F1"/>
    <mergeCell ref="E2:F2"/>
  </mergeCells>
  <hyperlinks>
    <hyperlink ref="A1" location="'Total Orgs'!A1" display="Total Organizations" xr:uid="{00000000-0004-0000-1900-000000000000}"/>
  </hyperlink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4B38-CA3F-468F-8581-4EEFA5F05749}">
  <sheetPr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23</v>
      </c>
      <c r="C1" t="str">
        <f>'Total Orgs'!A1</f>
        <v>Budget 2024-25</v>
      </c>
      <c r="E1" s="140" t="s">
        <v>39</v>
      </c>
      <c r="F1" s="141"/>
      <c r="G1" s="42"/>
      <c r="H1" s="43" t="s">
        <v>40</v>
      </c>
      <c r="I1" s="44" t="s">
        <v>42</v>
      </c>
      <c r="J1" s="44"/>
      <c r="K1" s="44"/>
      <c r="L1" s="44"/>
    </row>
    <row r="2" spans="1:12" x14ac:dyDescent="0.3">
      <c r="E2" s="142">
        <v>43152</v>
      </c>
      <c r="F2" s="143"/>
      <c r="G2" s="46"/>
      <c r="H2" s="47" t="s">
        <v>41</v>
      </c>
      <c r="I2" s="48" t="s">
        <v>43</v>
      </c>
      <c r="J2" s="48"/>
      <c r="K2" s="48"/>
      <c r="L2" s="48"/>
    </row>
    <row r="3" spans="1:12" x14ac:dyDescent="0.3">
      <c r="A3" s="4" t="s">
        <v>66</v>
      </c>
    </row>
    <row r="4" spans="1:12" x14ac:dyDescent="0.3">
      <c r="C4" s="81" t="s">
        <v>81</v>
      </c>
    </row>
    <row r="5" spans="1:12" x14ac:dyDescent="0.3">
      <c r="A5" s="3" t="s">
        <v>24</v>
      </c>
      <c r="B5" s="2">
        <f>'Total Orgs'!B36</f>
        <v>600</v>
      </c>
      <c r="C5" s="81" t="s">
        <v>107</v>
      </c>
    </row>
    <row r="6" spans="1:12" x14ac:dyDescent="0.3">
      <c r="A6" s="3" t="s">
        <v>2</v>
      </c>
      <c r="C6" s="81" t="s">
        <v>109</v>
      </c>
    </row>
    <row r="7" spans="1:12" x14ac:dyDescent="0.3">
      <c r="A7" s="3" t="s">
        <v>33</v>
      </c>
      <c r="C7" s="81"/>
    </row>
    <row r="8" spans="1:12" x14ac:dyDescent="0.3">
      <c r="A8" s="3" t="s">
        <v>3</v>
      </c>
      <c r="B8" s="2">
        <f>SUM(B12:B121)</f>
        <v>578.5</v>
      </c>
      <c r="C8" s="81"/>
    </row>
    <row r="9" spans="1:12" x14ac:dyDescent="0.3">
      <c r="A9" s="3" t="s">
        <v>25</v>
      </c>
      <c r="B9" s="2">
        <f>SUM(B5+B6-B8)</f>
        <v>21.5</v>
      </c>
      <c r="C9" s="81"/>
    </row>
    <row r="11" spans="1:12" s="1" customFormat="1" x14ac:dyDescent="0.3">
      <c r="A11" s="5" t="s">
        <v>26</v>
      </c>
      <c r="B11" s="6" t="s">
        <v>27</v>
      </c>
      <c r="C11" s="1" t="s">
        <v>28</v>
      </c>
    </row>
    <row r="12" spans="1:12" x14ac:dyDescent="0.3">
      <c r="A12" s="3" t="s">
        <v>370</v>
      </c>
      <c r="B12" s="2">
        <v>578.5</v>
      </c>
      <c r="C12" t="s">
        <v>278</v>
      </c>
    </row>
    <row r="13" spans="1:12" x14ac:dyDescent="0.3">
      <c r="C13" t="s">
        <v>371</v>
      </c>
    </row>
    <row r="14" spans="1:12" x14ac:dyDescent="0.3">
      <c r="C14" t="s">
        <v>372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85372E2E-F1B0-4E62-975B-AAC407E9C891}"/>
  </hyperlink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>
    <tabColor rgb="FFC00000"/>
  </sheetPr>
  <dimension ref="A1:L22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23</v>
      </c>
      <c r="C1" t="str">
        <f>'Total Orgs'!A1</f>
        <v>Budget 2024-25</v>
      </c>
      <c r="E1" s="144"/>
      <c r="F1" s="145"/>
      <c r="G1" s="42"/>
      <c r="H1" s="43" t="s">
        <v>40</v>
      </c>
      <c r="I1" s="44" t="s">
        <v>42</v>
      </c>
      <c r="J1" s="44"/>
      <c r="K1" s="44"/>
      <c r="L1" s="44"/>
    </row>
    <row r="2" spans="1:12" x14ac:dyDescent="0.3">
      <c r="E2" s="146"/>
      <c r="F2" s="147"/>
      <c r="G2" s="46"/>
      <c r="H2" s="47" t="s">
        <v>41</v>
      </c>
      <c r="I2" s="48" t="s">
        <v>43</v>
      </c>
      <c r="J2" s="48"/>
      <c r="K2" s="48"/>
      <c r="L2" s="48"/>
    </row>
    <row r="3" spans="1:12" x14ac:dyDescent="0.3">
      <c r="A3" s="4" t="s">
        <v>29</v>
      </c>
    </row>
    <row r="4" spans="1:12" x14ac:dyDescent="0.3">
      <c r="C4" s="81" t="s">
        <v>81</v>
      </c>
    </row>
    <row r="5" spans="1:12" x14ac:dyDescent="0.3">
      <c r="A5" s="3" t="s">
        <v>24</v>
      </c>
      <c r="B5" s="2">
        <f>'Total Orgs'!B17</f>
        <v>1700</v>
      </c>
      <c r="C5" s="81" t="s">
        <v>114</v>
      </c>
    </row>
    <row r="6" spans="1:12" x14ac:dyDescent="0.3">
      <c r="A6" s="3" t="s">
        <v>2</v>
      </c>
      <c r="C6" s="81" t="s">
        <v>115</v>
      </c>
    </row>
    <row r="7" spans="1:12" x14ac:dyDescent="0.3">
      <c r="A7" s="3" t="s">
        <v>33</v>
      </c>
      <c r="B7" s="2">
        <f>'Total Orgs'!D17</f>
        <v>0</v>
      </c>
      <c r="C7" s="81"/>
    </row>
    <row r="8" spans="1:12" x14ac:dyDescent="0.3">
      <c r="A8" s="3" t="s">
        <v>3</v>
      </c>
      <c r="B8" s="2">
        <f>SUM(B12:B121)</f>
        <v>1710.83</v>
      </c>
      <c r="C8" s="81"/>
    </row>
    <row r="9" spans="1:12" x14ac:dyDescent="0.3">
      <c r="A9" s="3" t="s">
        <v>25</v>
      </c>
      <c r="B9" s="2">
        <f>SUM(B5+B6-B7-B8)</f>
        <v>-10.829999999999927</v>
      </c>
      <c r="C9" s="81"/>
    </row>
    <row r="11" spans="1:12" s="1" customFormat="1" x14ac:dyDescent="0.3">
      <c r="A11" s="5" t="s">
        <v>26</v>
      </c>
      <c r="B11" s="6" t="s">
        <v>27</v>
      </c>
      <c r="C11" s="1" t="s">
        <v>28</v>
      </c>
    </row>
    <row r="12" spans="1:12" x14ac:dyDescent="0.3">
      <c r="A12" s="3" t="s">
        <v>353</v>
      </c>
      <c r="B12" s="2">
        <v>575</v>
      </c>
      <c r="C12" t="s">
        <v>356</v>
      </c>
    </row>
    <row r="13" spans="1:12" x14ac:dyDescent="0.3">
      <c r="C13" t="s">
        <v>357</v>
      </c>
    </row>
    <row r="15" spans="1:12" x14ac:dyDescent="0.3">
      <c r="A15" s="3" t="s">
        <v>353</v>
      </c>
      <c r="B15" s="2">
        <v>320.25</v>
      </c>
      <c r="C15" t="s">
        <v>335</v>
      </c>
    </row>
    <row r="16" spans="1:12" s="14" customFormat="1" x14ac:dyDescent="0.3">
      <c r="A16" s="12"/>
      <c r="B16" s="11"/>
      <c r="C16" s="13" t="s">
        <v>361</v>
      </c>
    </row>
    <row r="18" spans="1:3" x14ac:dyDescent="0.3">
      <c r="A18" s="3" t="s">
        <v>393</v>
      </c>
      <c r="B18" s="2">
        <v>431.08</v>
      </c>
      <c r="C18" t="s">
        <v>302</v>
      </c>
    </row>
    <row r="19" spans="1:3" x14ac:dyDescent="0.3">
      <c r="C19" t="s">
        <v>392</v>
      </c>
    </row>
    <row r="20" spans="1:3" x14ac:dyDescent="0.3">
      <c r="C20" t="s">
        <v>394</v>
      </c>
    </row>
    <row r="22" spans="1:3" x14ac:dyDescent="0.3">
      <c r="A22" s="3" t="s">
        <v>393</v>
      </c>
      <c r="B22" s="2">
        <v>384.5</v>
      </c>
      <c r="C22" t="s">
        <v>278</v>
      </c>
    </row>
  </sheetData>
  <mergeCells count="2">
    <mergeCell ref="E1:F1"/>
    <mergeCell ref="E2:F2"/>
  </mergeCells>
  <hyperlinks>
    <hyperlink ref="A1" location="'Total Orgs'!A1" display="Total Organizations" xr:uid="{00000000-0004-0000-1A00-000000000000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I75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9" x14ac:dyDescent="0.3">
      <c r="A1" s="7" t="s">
        <v>23</v>
      </c>
      <c r="C1" t="str">
        <f>'Total Orgs'!A1</f>
        <v>Budget 2024-25</v>
      </c>
    </row>
    <row r="2" spans="1:9" ht="15.75" customHeight="1" x14ac:dyDescent="0.3">
      <c r="E2" s="14"/>
      <c r="F2" s="14"/>
      <c r="G2" s="14"/>
      <c r="H2" s="14"/>
      <c r="I2" s="14"/>
    </row>
    <row r="3" spans="1:9" x14ac:dyDescent="0.3">
      <c r="A3" s="4" t="s">
        <v>8</v>
      </c>
      <c r="E3" s="14"/>
      <c r="F3" s="14"/>
      <c r="G3" s="14"/>
      <c r="H3" s="14"/>
      <c r="I3" s="14"/>
    </row>
    <row r="4" spans="1:9" x14ac:dyDescent="0.3">
      <c r="C4" s="81" t="s">
        <v>81</v>
      </c>
    </row>
    <row r="5" spans="1:9" x14ac:dyDescent="0.3">
      <c r="A5" s="3" t="s">
        <v>24</v>
      </c>
      <c r="B5" s="2">
        <f>'Total Orgs'!B6</f>
        <v>11000</v>
      </c>
      <c r="C5" s="81" t="s">
        <v>88</v>
      </c>
    </row>
    <row r="6" spans="1:9" x14ac:dyDescent="0.3">
      <c r="A6" s="3" t="s">
        <v>2</v>
      </c>
      <c r="C6" s="81" t="s">
        <v>129</v>
      </c>
    </row>
    <row r="7" spans="1:9" x14ac:dyDescent="0.3">
      <c r="A7" s="3" t="s">
        <v>33</v>
      </c>
      <c r="C7" s="81"/>
    </row>
    <row r="8" spans="1:9" x14ac:dyDescent="0.3">
      <c r="A8" s="3" t="s">
        <v>3</v>
      </c>
      <c r="B8" s="2">
        <f>SUM(B12:B127)</f>
        <v>10741.09</v>
      </c>
      <c r="C8" s="81" t="s">
        <v>130</v>
      </c>
    </row>
    <row r="9" spans="1:9" x14ac:dyDescent="0.3">
      <c r="A9" s="3" t="s">
        <v>25</v>
      </c>
      <c r="B9" s="2">
        <f>B5+B6-B8</f>
        <v>258.90999999999985</v>
      </c>
      <c r="C9" s="81"/>
    </row>
    <row r="11" spans="1:9" s="1" customFormat="1" x14ac:dyDescent="0.3">
      <c r="A11" s="5" t="s">
        <v>26</v>
      </c>
      <c r="B11" s="6" t="s">
        <v>27</v>
      </c>
      <c r="C11" s="1" t="s">
        <v>28</v>
      </c>
    </row>
    <row r="12" spans="1:9" x14ac:dyDescent="0.3">
      <c r="A12" s="3" t="s">
        <v>124</v>
      </c>
      <c r="B12" s="2">
        <f>D26</f>
        <v>2468.89</v>
      </c>
      <c r="C12" t="s">
        <v>125</v>
      </c>
    </row>
    <row r="13" spans="1:9" x14ac:dyDescent="0.3">
      <c r="C13" t="s">
        <v>126</v>
      </c>
    </row>
    <row r="14" spans="1:9" x14ac:dyDescent="0.3">
      <c r="C14" t="s">
        <v>127</v>
      </c>
    </row>
    <row r="15" spans="1:9" x14ac:dyDescent="0.3">
      <c r="C15" t="s">
        <v>128</v>
      </c>
    </row>
    <row r="16" spans="1:9" x14ac:dyDescent="0.3">
      <c r="C16" t="s">
        <v>156</v>
      </c>
      <c r="D16" s="59">
        <v>232.48</v>
      </c>
    </row>
    <row r="17" spans="1:4" x14ac:dyDescent="0.3">
      <c r="C17" t="s">
        <v>158</v>
      </c>
      <c r="D17" s="59">
        <v>256.94</v>
      </c>
    </row>
    <row r="18" spans="1:4" s="17" customFormat="1" x14ac:dyDescent="0.3">
      <c r="A18" s="3"/>
      <c r="B18" s="2"/>
      <c r="C18" t="s">
        <v>157</v>
      </c>
      <c r="D18" s="109">
        <v>262.56</v>
      </c>
    </row>
    <row r="19" spans="1:4" s="14" customFormat="1" x14ac:dyDescent="0.3">
      <c r="A19" s="3"/>
      <c r="B19" s="2"/>
      <c r="C19" t="s">
        <v>154</v>
      </c>
      <c r="D19" s="58">
        <v>303.72000000000003</v>
      </c>
    </row>
    <row r="20" spans="1:4" x14ac:dyDescent="0.3">
      <c r="C20" t="s">
        <v>155</v>
      </c>
      <c r="D20" s="59">
        <v>210.39</v>
      </c>
    </row>
    <row r="21" spans="1:4" x14ac:dyDescent="0.3">
      <c r="C21" t="s">
        <v>131</v>
      </c>
      <c r="D21" s="59">
        <v>42.13</v>
      </c>
    </row>
    <row r="22" spans="1:4" x14ac:dyDescent="0.3">
      <c r="C22" t="s">
        <v>132</v>
      </c>
      <c r="D22" s="59">
        <v>116.07</v>
      </c>
    </row>
    <row r="23" spans="1:4" x14ac:dyDescent="0.3">
      <c r="C23" t="s">
        <v>133</v>
      </c>
      <c r="D23" s="59">
        <v>348.2</v>
      </c>
    </row>
    <row r="24" spans="1:4" x14ac:dyDescent="0.3">
      <c r="C24" t="s">
        <v>134</v>
      </c>
      <c r="D24" s="59">
        <v>348.2</v>
      </c>
    </row>
    <row r="25" spans="1:4" x14ac:dyDescent="0.3">
      <c r="C25" t="s">
        <v>135</v>
      </c>
      <c r="D25" s="75">
        <v>348.2</v>
      </c>
    </row>
    <row r="26" spans="1:4" x14ac:dyDescent="0.3">
      <c r="D26" s="59">
        <f>SUM(D16:D25)</f>
        <v>2468.89</v>
      </c>
    </row>
    <row r="28" spans="1:4" x14ac:dyDescent="0.3">
      <c r="A28" s="3" t="s">
        <v>150</v>
      </c>
      <c r="B28" s="111">
        <v>133.63999999999999</v>
      </c>
      <c r="C28" s="112" t="s">
        <v>151</v>
      </c>
      <c r="D28" s="112"/>
    </row>
    <row r="29" spans="1:4" x14ac:dyDescent="0.3">
      <c r="C29" t="s">
        <v>152</v>
      </c>
    </row>
    <row r="30" spans="1:4" x14ac:dyDescent="0.3">
      <c r="C30" t="s">
        <v>153</v>
      </c>
    </row>
    <row r="31" spans="1:4" x14ac:dyDescent="0.3">
      <c r="C31" t="s">
        <v>174</v>
      </c>
    </row>
    <row r="33" spans="1:9" x14ac:dyDescent="0.3">
      <c r="A33" s="3" t="s">
        <v>203</v>
      </c>
      <c r="B33" s="2">
        <v>662.77</v>
      </c>
      <c r="C33" t="s">
        <v>151</v>
      </c>
    </row>
    <row r="34" spans="1:9" x14ac:dyDescent="0.3">
      <c r="C34" t="s">
        <v>204</v>
      </c>
    </row>
    <row r="35" spans="1:9" x14ac:dyDescent="0.3">
      <c r="C35" t="s">
        <v>205</v>
      </c>
      <c r="G35" s="74"/>
      <c r="H35" s="74"/>
      <c r="I35" s="74"/>
    </row>
    <row r="36" spans="1:9" x14ac:dyDescent="0.3">
      <c r="C36" t="s">
        <v>212</v>
      </c>
      <c r="D36" s="59">
        <v>114.82</v>
      </c>
    </row>
    <row r="37" spans="1:9" x14ac:dyDescent="0.3">
      <c r="C37" t="s">
        <v>247</v>
      </c>
      <c r="D37" s="59">
        <v>534.95000000000005</v>
      </c>
    </row>
    <row r="38" spans="1:9" x14ac:dyDescent="0.3">
      <c r="C38" t="s">
        <v>257</v>
      </c>
      <c r="D38" s="59">
        <v>-35.270000000000003</v>
      </c>
    </row>
    <row r="39" spans="1:9" x14ac:dyDescent="0.3">
      <c r="C39" t="s">
        <v>213</v>
      </c>
      <c r="D39" s="59">
        <v>48.27</v>
      </c>
      <c r="F39" s="74"/>
    </row>
    <row r="40" spans="1:9" x14ac:dyDescent="0.3">
      <c r="D40" s="59">
        <f>SUM(D36:D39)</f>
        <v>662.77</v>
      </c>
    </row>
    <row r="43" spans="1:9" x14ac:dyDescent="0.3">
      <c r="A43" s="3" t="s">
        <v>243</v>
      </c>
      <c r="B43" s="2">
        <v>1142.8900000000001</v>
      </c>
      <c r="C43" t="s">
        <v>246</v>
      </c>
    </row>
    <row r="44" spans="1:9" x14ac:dyDescent="0.3">
      <c r="C44" t="s">
        <v>244</v>
      </c>
    </row>
    <row r="45" spans="1:9" x14ac:dyDescent="0.3">
      <c r="C45" t="s">
        <v>245</v>
      </c>
    </row>
    <row r="46" spans="1:9" x14ac:dyDescent="0.3">
      <c r="C46" t="s">
        <v>298</v>
      </c>
      <c r="D46">
        <v>197.32</v>
      </c>
    </row>
    <row r="47" spans="1:9" x14ac:dyDescent="0.3">
      <c r="C47" t="s">
        <v>299</v>
      </c>
      <c r="D47">
        <v>349.84</v>
      </c>
    </row>
    <row r="48" spans="1:9" x14ac:dyDescent="0.3">
      <c r="C48" t="s">
        <v>300</v>
      </c>
      <c r="D48" s="74">
        <v>595.73</v>
      </c>
    </row>
    <row r="49" spans="1:4" x14ac:dyDescent="0.3">
      <c r="D49">
        <f>SUM(D46:D48)</f>
        <v>1142.8899999999999</v>
      </c>
    </row>
    <row r="51" spans="1:4" x14ac:dyDescent="0.3">
      <c r="C51" s="3"/>
    </row>
    <row r="52" spans="1:4" x14ac:dyDescent="0.3">
      <c r="A52" s="3" t="s">
        <v>275</v>
      </c>
      <c r="B52" s="2">
        <v>2640</v>
      </c>
      <c r="C52" t="s">
        <v>274</v>
      </c>
    </row>
    <row r="53" spans="1:4" x14ac:dyDescent="0.3">
      <c r="C53" t="s">
        <v>308</v>
      </c>
    </row>
    <row r="55" spans="1:4" x14ac:dyDescent="0.3">
      <c r="A55" s="3" t="s">
        <v>286</v>
      </c>
      <c r="B55" s="2">
        <v>757.88</v>
      </c>
      <c r="C55" t="s">
        <v>287</v>
      </c>
    </row>
    <row r="56" spans="1:4" x14ac:dyDescent="0.3">
      <c r="C56" t="s">
        <v>288</v>
      </c>
    </row>
    <row r="57" spans="1:4" x14ac:dyDescent="0.3">
      <c r="C57" t="s">
        <v>351</v>
      </c>
    </row>
    <row r="59" spans="1:4" x14ac:dyDescent="0.3">
      <c r="A59" s="3" t="s">
        <v>353</v>
      </c>
      <c r="B59" s="2">
        <v>498.28</v>
      </c>
      <c r="C59" t="s">
        <v>354</v>
      </c>
    </row>
    <row r="60" spans="1:4" x14ac:dyDescent="0.3">
      <c r="C60" t="s">
        <v>355</v>
      </c>
    </row>
    <row r="61" spans="1:4" x14ac:dyDescent="0.3">
      <c r="C61" t="s">
        <v>360</v>
      </c>
    </row>
    <row r="63" spans="1:4" x14ac:dyDescent="0.3">
      <c r="A63" s="3" t="s">
        <v>366</v>
      </c>
      <c r="B63" s="2">
        <v>570.91</v>
      </c>
      <c r="C63" t="s">
        <v>367</v>
      </c>
    </row>
    <row r="64" spans="1:4" x14ac:dyDescent="0.3">
      <c r="C64" t="s">
        <v>368</v>
      </c>
    </row>
    <row r="66" spans="1:3" x14ac:dyDescent="0.3">
      <c r="A66" s="3" t="s">
        <v>378</v>
      </c>
      <c r="B66" s="2">
        <v>566.83000000000004</v>
      </c>
      <c r="C66" t="s">
        <v>367</v>
      </c>
    </row>
    <row r="67" spans="1:3" x14ac:dyDescent="0.3">
      <c r="C67" t="s">
        <v>369</v>
      </c>
    </row>
    <row r="69" spans="1:3" x14ac:dyDescent="0.3">
      <c r="A69" s="3" t="s">
        <v>380</v>
      </c>
      <c r="B69" s="2">
        <v>900</v>
      </c>
      <c r="C69" t="s">
        <v>278</v>
      </c>
    </row>
    <row r="70" spans="1:3" x14ac:dyDescent="0.3">
      <c r="C70" t="s">
        <v>381</v>
      </c>
    </row>
    <row r="71" spans="1:3" x14ac:dyDescent="0.3">
      <c r="C71" t="s">
        <v>382</v>
      </c>
    </row>
    <row r="73" spans="1:3" x14ac:dyDescent="0.3">
      <c r="A73" s="3" t="s">
        <v>380</v>
      </c>
      <c r="B73" s="2">
        <v>399</v>
      </c>
      <c r="C73" t="s">
        <v>278</v>
      </c>
    </row>
    <row r="74" spans="1:3" x14ac:dyDescent="0.3">
      <c r="C74" t="s">
        <v>383</v>
      </c>
    </row>
    <row r="75" spans="1:3" x14ac:dyDescent="0.3">
      <c r="C75" t="s">
        <v>315</v>
      </c>
    </row>
  </sheetData>
  <hyperlinks>
    <hyperlink ref="A1" location="'Total Orgs'!A1" display="Total Organizations" xr:uid="{00000000-0004-0000-0200-000000000000}"/>
  </hyperlinks>
  <pageMargins left="0.75" right="0.75" top="1" bottom="1" header="0.5" footer="0.5"/>
  <pageSetup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>
    <tabColor theme="1"/>
  </sheetPr>
  <dimension ref="A1:D20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19</v>
      </c>
    </row>
    <row r="4" spans="1:4" x14ac:dyDescent="0.3">
      <c r="C4" s="81" t="s">
        <v>81</v>
      </c>
    </row>
    <row r="5" spans="1:4" x14ac:dyDescent="0.3">
      <c r="A5" s="3" t="s">
        <v>24</v>
      </c>
      <c r="B5" s="2">
        <f>'Total Orgs'!B37</f>
        <v>1300</v>
      </c>
      <c r="C5" s="81" t="s">
        <v>99</v>
      </c>
    </row>
    <row r="6" spans="1:4" x14ac:dyDescent="0.3">
      <c r="A6" s="3" t="s">
        <v>2</v>
      </c>
      <c r="C6" s="81" t="s">
        <v>100</v>
      </c>
    </row>
    <row r="7" spans="1:4" x14ac:dyDescent="0.3">
      <c r="A7" s="3" t="s">
        <v>33</v>
      </c>
      <c r="C7" s="81"/>
    </row>
    <row r="8" spans="1:4" x14ac:dyDescent="0.3">
      <c r="A8" s="3" t="s">
        <v>3</v>
      </c>
      <c r="B8" s="2">
        <f>SUM(B12:B116)</f>
        <v>1300</v>
      </c>
      <c r="C8" s="81"/>
    </row>
    <row r="9" spans="1:4" x14ac:dyDescent="0.3">
      <c r="A9" s="3" t="s">
        <v>25</v>
      </c>
      <c r="B9" s="2">
        <f>SUM(B5-B6-B8)</f>
        <v>0</v>
      </c>
      <c r="C9" s="81"/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x14ac:dyDescent="0.3">
      <c r="A12" s="3" t="s">
        <v>163</v>
      </c>
      <c r="B12" s="2">
        <v>866</v>
      </c>
      <c r="C12" t="s">
        <v>164</v>
      </c>
    </row>
    <row r="13" spans="1:4" x14ac:dyDescent="0.3">
      <c r="C13" t="s">
        <v>165</v>
      </c>
    </row>
    <row r="14" spans="1:4" x14ac:dyDescent="0.3">
      <c r="C14" t="s">
        <v>166</v>
      </c>
    </row>
    <row r="15" spans="1:4" x14ac:dyDescent="0.3">
      <c r="C15" t="s">
        <v>240</v>
      </c>
      <c r="D15" s="59">
        <v>866</v>
      </c>
    </row>
    <row r="16" spans="1:4" x14ac:dyDescent="0.3">
      <c r="C16" t="s">
        <v>242</v>
      </c>
    </row>
    <row r="18" spans="1:3" x14ac:dyDescent="0.3">
      <c r="A18" s="3" t="s">
        <v>304</v>
      </c>
      <c r="B18" s="2">
        <v>434</v>
      </c>
      <c r="C18" t="s">
        <v>305</v>
      </c>
    </row>
    <row r="19" spans="1:3" x14ac:dyDescent="0.3">
      <c r="C19" t="s">
        <v>306</v>
      </c>
    </row>
    <row r="20" spans="1:3" x14ac:dyDescent="0.3">
      <c r="C20" t="s">
        <v>307</v>
      </c>
    </row>
  </sheetData>
  <hyperlinks>
    <hyperlink ref="A1" location="'Total Orgs'!A1" display="Total Organizations" xr:uid="{00000000-0004-0000-1B00-000000000000}"/>
  </hyperlinks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1DF0-65BA-4A95-83E8-AE63F8827FB6}">
  <sheetPr>
    <tabColor theme="1"/>
  </sheetPr>
  <dimension ref="A1:C22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51</v>
      </c>
    </row>
    <row r="4" spans="1:3" x14ac:dyDescent="0.3">
      <c r="C4" s="81" t="s">
        <v>136</v>
      </c>
    </row>
    <row r="5" spans="1:3" x14ac:dyDescent="0.3">
      <c r="A5" s="3" t="s">
        <v>24</v>
      </c>
      <c r="B5" s="2">
        <f>'Total Orgs'!B38</f>
        <v>1750</v>
      </c>
      <c r="C5" s="110" t="s">
        <v>137</v>
      </c>
    </row>
    <row r="6" spans="1:3" x14ac:dyDescent="0.3">
      <c r="A6" s="3" t="s">
        <v>2</v>
      </c>
      <c r="C6" s="110" t="s">
        <v>138</v>
      </c>
    </row>
    <row r="7" spans="1:3" x14ac:dyDescent="0.3">
      <c r="A7" s="3" t="s">
        <v>33</v>
      </c>
      <c r="B7" s="2">
        <v>0</v>
      </c>
      <c r="C7" s="110"/>
    </row>
    <row r="8" spans="1:3" x14ac:dyDescent="0.3">
      <c r="A8" s="3" t="s">
        <v>3</v>
      </c>
      <c r="B8" s="2">
        <f>SUM(B12:B120)</f>
        <v>1750</v>
      </c>
      <c r="C8" s="110"/>
    </row>
    <row r="9" spans="1:3" x14ac:dyDescent="0.3">
      <c r="A9" s="3" t="s">
        <v>25</v>
      </c>
      <c r="B9" s="2">
        <f>SUM(B5+B6-B7-B8)</f>
        <v>0</v>
      </c>
      <c r="C9" s="110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332</v>
      </c>
      <c r="B12" s="2">
        <v>150</v>
      </c>
      <c r="C12" t="s">
        <v>333</v>
      </c>
    </row>
    <row r="13" spans="1:3" x14ac:dyDescent="0.3">
      <c r="C13" t="s">
        <v>334</v>
      </c>
    </row>
    <row r="15" spans="1:3" x14ac:dyDescent="0.3">
      <c r="A15" s="3" t="s">
        <v>332</v>
      </c>
      <c r="B15" s="2">
        <v>183.79</v>
      </c>
      <c r="C15" t="s">
        <v>335</v>
      </c>
    </row>
    <row r="16" spans="1:3" x14ac:dyDescent="0.3">
      <c r="C16" t="s">
        <v>336</v>
      </c>
    </row>
    <row r="18" spans="1:3" x14ac:dyDescent="0.3">
      <c r="A18" s="3" t="s">
        <v>332</v>
      </c>
      <c r="B18" s="2">
        <v>1167.8</v>
      </c>
      <c r="C18" t="s">
        <v>278</v>
      </c>
    </row>
    <row r="19" spans="1:3" x14ac:dyDescent="0.3">
      <c r="C19" t="s">
        <v>337</v>
      </c>
    </row>
    <row r="21" spans="1:3" x14ac:dyDescent="0.3">
      <c r="A21" s="3" t="s">
        <v>353</v>
      </c>
      <c r="B21" s="2">
        <v>248.41</v>
      </c>
      <c r="C21" t="s">
        <v>335</v>
      </c>
    </row>
    <row r="22" spans="1:3" x14ac:dyDescent="0.3">
      <c r="C22" t="s">
        <v>352</v>
      </c>
    </row>
  </sheetData>
  <hyperlinks>
    <hyperlink ref="A1" location="'Total Orgs'!A1" display="Total Organizations" xr:uid="{670BDB53-6F6C-4E34-9873-31F4CCCBAC08}"/>
  </hyperlinks>
  <pageMargins left="0.75" right="0.75" top="1" bottom="1" header="0.5" footer="0.5"/>
  <pageSetup orientation="portrait" horizontalDpi="4294967292" verticalDpi="4294967292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35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Orgs'!B39</f>
        <v>1560</v>
      </c>
      <c r="C5" s="81" t="s">
        <v>101</v>
      </c>
    </row>
    <row r="6" spans="1:3" x14ac:dyDescent="0.3">
      <c r="A6" s="3" t="s">
        <v>2</v>
      </c>
      <c r="C6" s="81" t="s">
        <v>106</v>
      </c>
    </row>
    <row r="7" spans="1:3" x14ac:dyDescent="0.3">
      <c r="A7" s="3" t="s">
        <v>33</v>
      </c>
      <c r="B7" s="2">
        <f>'Total Orgs'!D39</f>
        <v>0</v>
      </c>
      <c r="C7" s="81"/>
    </row>
    <row r="8" spans="1:3" x14ac:dyDescent="0.3">
      <c r="A8" s="3" t="s">
        <v>3</v>
      </c>
      <c r="B8" s="2">
        <f>SUM(B12:B118)</f>
        <v>0</v>
      </c>
      <c r="C8" s="81"/>
    </row>
    <row r="9" spans="1:3" x14ac:dyDescent="0.3">
      <c r="A9" s="3" t="s">
        <v>25</v>
      </c>
      <c r="B9" s="2">
        <f>B5+B6-B7-B8</f>
        <v>1560</v>
      </c>
      <c r="C9" s="81"/>
    </row>
    <row r="10" spans="1:3" x14ac:dyDescent="0.3">
      <c r="C10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D00-000000000000}"/>
  </hyperlinks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3">
    <tabColor theme="1"/>
  </sheetPr>
  <dimension ref="A1:C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48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Orgs'!B41</f>
        <v>2100</v>
      </c>
      <c r="C5" s="81" t="s">
        <v>98</v>
      </c>
    </row>
    <row r="6" spans="1:3" x14ac:dyDescent="0.3">
      <c r="A6" s="3" t="s">
        <v>2</v>
      </c>
      <c r="C6" s="81"/>
    </row>
    <row r="7" spans="1:3" s="14" customFormat="1" x14ac:dyDescent="0.3">
      <c r="A7" s="12" t="s">
        <v>33</v>
      </c>
      <c r="B7" s="11"/>
      <c r="C7" s="82"/>
    </row>
    <row r="8" spans="1:3" x14ac:dyDescent="0.3">
      <c r="A8" s="3" t="s">
        <v>3</v>
      </c>
      <c r="B8" s="2">
        <f>SUM(B12:B119)</f>
        <v>2060.98</v>
      </c>
      <c r="C8" s="81"/>
    </row>
    <row r="9" spans="1:3" x14ac:dyDescent="0.3">
      <c r="A9" s="3" t="s">
        <v>25</v>
      </c>
      <c r="B9" s="2">
        <f>SUM(B5+B6+B7-B8)</f>
        <v>39.019999999999982</v>
      </c>
      <c r="C9" s="81"/>
    </row>
    <row r="10" spans="1:3" x14ac:dyDescent="0.3">
      <c r="C10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318</v>
      </c>
      <c r="B12" s="2">
        <v>447.96</v>
      </c>
      <c r="C12" t="s">
        <v>278</v>
      </c>
    </row>
    <row r="13" spans="1:3" x14ac:dyDescent="0.3">
      <c r="C13" t="s">
        <v>319</v>
      </c>
    </row>
    <row r="15" spans="1:3" x14ac:dyDescent="0.3">
      <c r="A15" s="3" t="s">
        <v>316</v>
      </c>
      <c r="B15" s="2">
        <v>1613.02</v>
      </c>
      <c r="C15" t="s">
        <v>220</v>
      </c>
    </row>
    <row r="16" spans="1:3" x14ac:dyDescent="0.3">
      <c r="C16" t="s">
        <v>320</v>
      </c>
    </row>
  </sheetData>
  <hyperlinks>
    <hyperlink ref="A1" location="'Total Orgs'!A1" display="Total Organizations" xr:uid="{00000000-0004-0000-1E00-000000000000}"/>
  </hyperlinks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8"/>
  <dimension ref="A1:C23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78</v>
      </c>
    </row>
    <row r="5" spans="1:3" x14ac:dyDescent="0.3">
      <c r="A5" s="3" t="s">
        <v>24</v>
      </c>
      <c r="B5" s="2">
        <f>'Total Orgs'!B40</f>
        <v>800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SUM(B11:B120)</f>
        <v>0</v>
      </c>
    </row>
    <row r="8" spans="1:3" x14ac:dyDescent="0.3">
      <c r="A8" s="3" t="s">
        <v>25</v>
      </c>
      <c r="B8" s="2">
        <f>SUM(B5+B6-B7)</f>
        <v>800</v>
      </c>
    </row>
    <row r="10" spans="1:3" s="1" customFormat="1" x14ac:dyDescent="0.3">
      <c r="A10" s="5" t="s">
        <v>26</v>
      </c>
      <c r="B10" s="6" t="s">
        <v>27</v>
      </c>
      <c r="C10" s="1" t="s">
        <v>28</v>
      </c>
    </row>
    <row r="11" spans="1:3" x14ac:dyDescent="0.3">
      <c r="C11" s="9"/>
    </row>
    <row r="15" spans="1:3" x14ac:dyDescent="0.3">
      <c r="C15" s="39"/>
    </row>
    <row r="19" spans="3:3" x14ac:dyDescent="0.3">
      <c r="C19" s="9"/>
    </row>
    <row r="23" spans="3:3" x14ac:dyDescent="0.3">
      <c r="C23" s="9"/>
    </row>
  </sheetData>
  <hyperlinks>
    <hyperlink ref="A1" location="'Total Orgs'!A1" display="Total Organizations" xr:uid="{00000000-0004-0000-1F00-000000000000}"/>
  </hyperlinks>
  <pageMargins left="0.75" right="0.75" top="1" bottom="1" header="0.5" footer="0.5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9"/>
  <dimension ref="A1:C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2</v>
      </c>
    </row>
    <row r="5" spans="1:3" x14ac:dyDescent="0.3">
      <c r="A5" s="3" t="s">
        <v>24</v>
      </c>
      <c r="B5" s="2">
        <v>5000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SUM(B11:B125)</f>
        <v>0</v>
      </c>
    </row>
    <row r="8" spans="1:3" x14ac:dyDescent="0.3">
      <c r="A8" s="3" t="s">
        <v>25</v>
      </c>
      <c r="B8" s="2">
        <f>SUM(B5+B6-B7)</f>
        <v>5000</v>
      </c>
    </row>
    <row r="10" spans="1:3" s="1" customFormat="1" x14ac:dyDescent="0.3">
      <c r="A10" s="5" t="s">
        <v>26</v>
      </c>
      <c r="B10" s="6" t="s">
        <v>27</v>
      </c>
      <c r="C10" s="1" t="s">
        <v>28</v>
      </c>
    </row>
    <row r="11" spans="1:3" x14ac:dyDescent="0.3">
      <c r="C11" s="9"/>
    </row>
    <row r="13" spans="1:3" x14ac:dyDescent="0.3">
      <c r="C13" s="9"/>
    </row>
    <row r="15" spans="1:3" x14ac:dyDescent="0.3">
      <c r="C15" s="9"/>
    </row>
    <row r="17" spans="3:3" x14ac:dyDescent="0.3">
      <c r="C17" s="9"/>
    </row>
    <row r="19" spans="3:3" x14ac:dyDescent="0.3">
      <c r="C19" s="9"/>
    </row>
    <row r="21" spans="3:3" x14ac:dyDescent="0.3">
      <c r="C21" s="9"/>
    </row>
  </sheetData>
  <hyperlinks>
    <hyperlink ref="A1" location="'Total Orgs'!A1" display="Total Organizations" xr:uid="{00000000-0004-0000-2000-000000000000}"/>
  </hyperlinks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1"/>
  <sheetViews>
    <sheetView workbookViewId="0"/>
  </sheetViews>
  <sheetFormatPr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53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Orgs'!B32</f>
        <v>0</v>
      </c>
      <c r="C5" s="81" t="s">
        <v>110</v>
      </c>
    </row>
    <row r="6" spans="1:3" x14ac:dyDescent="0.3">
      <c r="A6" s="3" t="s">
        <v>2</v>
      </c>
      <c r="C6" s="81" t="s">
        <v>111</v>
      </c>
    </row>
    <row r="7" spans="1:3" x14ac:dyDescent="0.3">
      <c r="A7" s="12" t="s">
        <v>33</v>
      </c>
      <c r="B7" s="11"/>
      <c r="C7" s="82"/>
    </row>
    <row r="8" spans="1:3" x14ac:dyDescent="0.3">
      <c r="A8" s="3" t="s">
        <v>3</v>
      </c>
      <c r="B8" s="2">
        <f>SUM(B12:B121)</f>
        <v>0</v>
      </c>
      <c r="C8" s="83"/>
    </row>
    <row r="9" spans="1:3" x14ac:dyDescent="0.3">
      <c r="A9" s="3" t="s">
        <v>25</v>
      </c>
      <c r="B9" s="2">
        <f>SUM(B5+B6-B7-B8)</f>
        <v>0</v>
      </c>
    </row>
    <row r="11" spans="1:3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2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G42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38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Orgs'!B7</f>
        <v>2900</v>
      </c>
      <c r="C5" s="81" t="s">
        <v>96</v>
      </c>
    </row>
    <row r="6" spans="1:3" x14ac:dyDescent="0.3">
      <c r="A6" s="3" t="s">
        <v>2</v>
      </c>
      <c r="C6" s="81" t="s">
        <v>97</v>
      </c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SUM(B12:B118)</f>
        <v>2900</v>
      </c>
      <c r="C8" s="81"/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277</v>
      </c>
      <c r="B12" s="2">
        <v>267.3</v>
      </c>
      <c r="C12" t="s">
        <v>278</v>
      </c>
    </row>
    <row r="13" spans="1:3" x14ac:dyDescent="0.3">
      <c r="C13" t="s">
        <v>279</v>
      </c>
    </row>
    <row r="15" spans="1:3" x14ac:dyDescent="0.3">
      <c r="A15" s="3" t="s">
        <v>277</v>
      </c>
      <c r="B15" s="2">
        <v>479.68</v>
      </c>
      <c r="C15" t="s">
        <v>278</v>
      </c>
    </row>
    <row r="16" spans="1:3" x14ac:dyDescent="0.3">
      <c r="C16" t="s">
        <v>280</v>
      </c>
    </row>
    <row r="18" spans="1:7" x14ac:dyDescent="0.3">
      <c r="A18" s="3" t="s">
        <v>277</v>
      </c>
      <c r="B18" s="2">
        <v>315</v>
      </c>
      <c r="C18" t="s">
        <v>278</v>
      </c>
    </row>
    <row r="19" spans="1:7" x14ac:dyDescent="0.3">
      <c r="C19" t="s">
        <v>281</v>
      </c>
    </row>
    <row r="21" spans="1:7" s="17" customFormat="1" x14ac:dyDescent="0.3">
      <c r="A21" s="3" t="s">
        <v>277</v>
      </c>
      <c r="B21" s="2">
        <v>1838.02</v>
      </c>
      <c r="C21" t="s">
        <v>276</v>
      </c>
      <c r="D21" s="80"/>
    </row>
    <row r="22" spans="1:7" s="14" customFormat="1" x14ac:dyDescent="0.3">
      <c r="A22" s="3"/>
      <c r="B22" s="2"/>
      <c r="C22" t="s">
        <v>350</v>
      </c>
      <c r="D22" s="14">
        <v>946.4</v>
      </c>
    </row>
    <row r="23" spans="1:7" x14ac:dyDescent="0.3">
      <c r="C23" t="s">
        <v>358</v>
      </c>
      <c r="D23" s="74">
        <v>898.65</v>
      </c>
    </row>
    <row r="24" spans="1:7" x14ac:dyDescent="0.3">
      <c r="D24">
        <f>SUM(D22:D23)</f>
        <v>1845.05</v>
      </c>
    </row>
    <row r="25" spans="1:7" x14ac:dyDescent="0.3">
      <c r="F25" s="74"/>
      <c r="G25" s="74"/>
    </row>
    <row r="42" spans="3:3" x14ac:dyDescent="0.3">
      <c r="C42" s="3"/>
    </row>
  </sheetData>
  <hyperlinks>
    <hyperlink ref="A1" location="'Total Orgs'!A1" display="Total Organizations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1"/>
  </sheetPr>
  <dimension ref="A1:D55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9</v>
      </c>
      <c r="C3" t="s">
        <v>55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Orgs'!B8</f>
        <v>9550</v>
      </c>
      <c r="C5" s="81" t="s">
        <v>116</v>
      </c>
    </row>
    <row r="6" spans="1:3" x14ac:dyDescent="0.3">
      <c r="A6" s="3" t="s">
        <v>2</v>
      </c>
      <c r="C6" s="81" t="s">
        <v>119</v>
      </c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SUM(B12:B111)</f>
        <v>9550.0000000000018</v>
      </c>
      <c r="C8" s="81"/>
    </row>
    <row r="9" spans="1:3" x14ac:dyDescent="0.3">
      <c r="A9" s="3" t="s">
        <v>25</v>
      </c>
      <c r="B9" s="2">
        <f>B5+B6-B8</f>
        <v>0</v>
      </c>
      <c r="C9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159</v>
      </c>
      <c r="B12" s="2">
        <v>167.67</v>
      </c>
      <c r="C12" t="s">
        <v>160</v>
      </c>
    </row>
    <row r="13" spans="1:3" x14ac:dyDescent="0.3">
      <c r="C13" t="s">
        <v>161</v>
      </c>
    </row>
    <row r="14" spans="1:3" x14ac:dyDescent="0.3">
      <c r="C14" t="s">
        <v>162</v>
      </c>
    </row>
    <row r="16" spans="1:3" x14ac:dyDescent="0.3">
      <c r="A16" s="3" t="s">
        <v>169</v>
      </c>
      <c r="B16" s="2">
        <v>6.25</v>
      </c>
      <c r="C16" t="s">
        <v>167</v>
      </c>
    </row>
    <row r="17" spans="1:4" x14ac:dyDescent="0.3">
      <c r="C17" t="s">
        <v>168</v>
      </c>
    </row>
    <row r="19" spans="1:4" x14ac:dyDescent="0.3">
      <c r="A19" s="3" t="s">
        <v>175</v>
      </c>
      <c r="B19" s="2">
        <v>1000</v>
      </c>
      <c r="C19" t="s">
        <v>176</v>
      </c>
    </row>
    <row r="20" spans="1:4" x14ac:dyDescent="0.3">
      <c r="C20" t="s">
        <v>177</v>
      </c>
    </row>
    <row r="22" spans="1:4" x14ac:dyDescent="0.3">
      <c r="A22" s="3" t="s">
        <v>175</v>
      </c>
      <c r="B22" s="2">
        <v>443.87</v>
      </c>
      <c r="C22" t="s">
        <v>181</v>
      </c>
    </row>
    <row r="23" spans="1:4" x14ac:dyDescent="0.3">
      <c r="C23" t="s">
        <v>183</v>
      </c>
    </row>
    <row r="24" spans="1:4" x14ac:dyDescent="0.3">
      <c r="D24" s="59"/>
    </row>
    <row r="25" spans="1:4" x14ac:dyDescent="0.3">
      <c r="A25" s="3" t="s">
        <v>175</v>
      </c>
      <c r="B25" s="2">
        <v>410.55</v>
      </c>
      <c r="C25" t="s">
        <v>178</v>
      </c>
      <c r="D25" s="59"/>
    </row>
    <row r="26" spans="1:4" x14ac:dyDescent="0.3">
      <c r="C26" t="s">
        <v>179</v>
      </c>
      <c r="D26" s="59"/>
    </row>
    <row r="27" spans="1:4" x14ac:dyDescent="0.3">
      <c r="C27" t="s">
        <v>194</v>
      </c>
      <c r="D27" s="59"/>
    </row>
    <row r="28" spans="1:4" x14ac:dyDescent="0.3">
      <c r="D28" s="59"/>
    </row>
    <row r="29" spans="1:4" x14ac:dyDescent="0.3">
      <c r="A29" s="3" t="s">
        <v>175</v>
      </c>
      <c r="B29" s="2">
        <v>1000</v>
      </c>
      <c r="C29" t="s">
        <v>180</v>
      </c>
      <c r="D29" s="59"/>
    </row>
    <row r="30" spans="1:4" x14ac:dyDescent="0.3">
      <c r="C30" t="s">
        <v>182</v>
      </c>
      <c r="D30" s="59"/>
    </row>
    <row r="31" spans="1:4" x14ac:dyDescent="0.3">
      <c r="D31" s="75"/>
    </row>
    <row r="32" spans="1:4" x14ac:dyDescent="0.3">
      <c r="A32" s="3" t="s">
        <v>195</v>
      </c>
      <c r="B32" s="2">
        <v>613.38</v>
      </c>
      <c r="C32" t="s">
        <v>196</v>
      </c>
      <c r="D32" s="77"/>
    </row>
    <row r="33" spans="1:4" x14ac:dyDescent="0.3">
      <c r="C33" t="s">
        <v>197</v>
      </c>
      <c r="D33" s="59"/>
    </row>
    <row r="34" spans="1:4" x14ac:dyDescent="0.3">
      <c r="C34" t="s">
        <v>198</v>
      </c>
      <c r="D34" s="59"/>
    </row>
    <row r="35" spans="1:4" x14ac:dyDescent="0.3">
      <c r="D35" s="76"/>
    </row>
    <row r="36" spans="1:4" x14ac:dyDescent="0.3">
      <c r="A36" s="3" t="s">
        <v>199</v>
      </c>
      <c r="B36" s="2">
        <v>410.55</v>
      </c>
      <c r="C36" t="s">
        <v>200</v>
      </c>
    </row>
    <row r="37" spans="1:4" x14ac:dyDescent="0.3">
      <c r="C37" t="s">
        <v>201</v>
      </c>
    </row>
    <row r="38" spans="1:4" x14ac:dyDescent="0.3">
      <c r="C38" t="s">
        <v>202</v>
      </c>
    </row>
    <row r="40" spans="1:4" x14ac:dyDescent="0.3">
      <c r="A40" s="3" t="s">
        <v>211</v>
      </c>
      <c r="B40" s="2">
        <v>1181.52</v>
      </c>
      <c r="C40" t="s">
        <v>209</v>
      </c>
    </row>
    <row r="41" spans="1:4" x14ac:dyDescent="0.3">
      <c r="A41" s="12"/>
      <c r="B41" s="11"/>
      <c r="C41" s="13" t="s">
        <v>210</v>
      </c>
    </row>
    <row r="43" spans="1:4" x14ac:dyDescent="0.3">
      <c r="B43" s="2">
        <v>3170.76</v>
      </c>
      <c r="C43" t="s">
        <v>220</v>
      </c>
    </row>
    <row r="44" spans="1:4" x14ac:dyDescent="0.3">
      <c r="C44" t="s">
        <v>221</v>
      </c>
    </row>
    <row r="46" spans="1:4" x14ac:dyDescent="0.3">
      <c r="A46" s="3" t="s">
        <v>228</v>
      </c>
      <c r="B46" s="2">
        <v>1500</v>
      </c>
      <c r="C46" t="s">
        <v>226</v>
      </c>
    </row>
    <row r="47" spans="1:4" x14ac:dyDescent="0.3">
      <c r="C47" t="s">
        <v>227</v>
      </c>
    </row>
    <row r="48" spans="1:4" x14ac:dyDescent="0.3">
      <c r="B48" s="2">
        <v>-354.55</v>
      </c>
      <c r="C48" t="s">
        <v>284</v>
      </c>
    </row>
    <row r="55" spans="1:3" s="14" customFormat="1" x14ac:dyDescent="0.3">
      <c r="A55" s="3"/>
      <c r="B55" s="2"/>
      <c r="C55"/>
    </row>
  </sheetData>
  <hyperlinks>
    <hyperlink ref="A1" location="'Total Orgs'!A1" display="Total Organizations" xr:uid="{00000000-0004-0000-0400-000000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Orgs'!B9</f>
        <v>2300</v>
      </c>
      <c r="C5" s="81" t="s">
        <v>112</v>
      </c>
    </row>
    <row r="6" spans="1:3" x14ac:dyDescent="0.3">
      <c r="A6" s="3" t="s">
        <v>2</v>
      </c>
      <c r="C6" s="81" t="s">
        <v>113</v>
      </c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SUM(B12:B105)</f>
        <v>0</v>
      </c>
      <c r="C8" s="81"/>
    </row>
    <row r="9" spans="1:3" x14ac:dyDescent="0.3">
      <c r="A9" s="3" t="s">
        <v>25</v>
      </c>
      <c r="B9" s="2">
        <f>B5+B6-B8</f>
        <v>2300</v>
      </c>
      <c r="C9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500-000000000000}"/>
  </hyperlink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59</v>
      </c>
    </row>
    <row r="5" spans="1:3" x14ac:dyDescent="0.3">
      <c r="A5" s="3" t="s">
        <v>24</v>
      </c>
      <c r="B5" s="2">
        <f>'Total Orgs'!B10</f>
        <v>500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SUM(B12:B105)</f>
        <v>0</v>
      </c>
    </row>
    <row r="9" spans="1:3" x14ac:dyDescent="0.3">
      <c r="A9" s="3" t="s">
        <v>25</v>
      </c>
      <c r="B9" s="2">
        <f>B5+B6-B8</f>
        <v>500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600-000000000000}"/>
  </hyperlink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C53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52</v>
      </c>
    </row>
    <row r="5" spans="1:3" x14ac:dyDescent="0.3">
      <c r="A5" s="3" t="s">
        <v>24</v>
      </c>
      <c r="B5" s="2">
        <v>500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SUM(B12:B122)</f>
        <v>0</v>
      </c>
    </row>
    <row r="9" spans="1:3" x14ac:dyDescent="0.3">
      <c r="A9" s="3" t="s">
        <v>25</v>
      </c>
      <c r="B9" s="2">
        <f>B5+B6-B8</f>
        <v>500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7" ht="15.75" customHeight="1" x14ac:dyDescent="0.3"/>
    <row r="53" spans="1:3" s="14" customFormat="1" x14ac:dyDescent="0.3">
      <c r="A53" s="12"/>
      <c r="B53" s="11"/>
      <c r="C53" s="13"/>
    </row>
  </sheetData>
  <hyperlinks>
    <hyperlink ref="A1" location="'Total Orgs'!A1" display="Total Organizations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C32"/>
  <sheetViews>
    <sheetView workbookViewId="0"/>
  </sheetViews>
  <sheetFormatPr defaultRowHeight="15.6" x14ac:dyDescent="0.3"/>
  <cols>
    <col min="1" max="1" width="26.09765625" customWidth="1"/>
    <col min="2" max="2" width="11.5" customWidth="1"/>
    <col min="3" max="3" width="42.5" customWidth="1"/>
  </cols>
  <sheetData>
    <row r="1" spans="1:3" x14ac:dyDescent="0.3">
      <c r="A1" s="7" t="s">
        <v>23</v>
      </c>
      <c r="B1" s="2"/>
      <c r="C1" t="str">
        <f>'Total Orgs'!A1</f>
        <v>Budget 2024-25</v>
      </c>
    </row>
    <row r="2" spans="1:3" x14ac:dyDescent="0.3">
      <c r="A2" s="3"/>
      <c r="B2" s="2"/>
    </row>
    <row r="3" spans="1:3" x14ac:dyDescent="0.3">
      <c r="A3" s="4" t="s">
        <v>32</v>
      </c>
      <c r="B3" s="2"/>
    </row>
    <row r="4" spans="1:3" x14ac:dyDescent="0.3">
      <c r="A4" s="3"/>
      <c r="B4" s="2"/>
      <c r="C4" s="81" t="s">
        <v>122</v>
      </c>
    </row>
    <row r="5" spans="1:3" x14ac:dyDescent="0.3">
      <c r="A5" s="3" t="s">
        <v>24</v>
      </c>
      <c r="B5" s="2">
        <f>'Total Orgs'!B12</f>
        <v>500</v>
      </c>
      <c r="C5" s="110" t="s">
        <v>146</v>
      </c>
    </row>
    <row r="6" spans="1:3" x14ac:dyDescent="0.3">
      <c r="A6" s="3" t="s">
        <v>2</v>
      </c>
      <c r="B6" s="2"/>
      <c r="C6" s="110"/>
    </row>
    <row r="7" spans="1:3" x14ac:dyDescent="0.3">
      <c r="A7" s="3" t="s">
        <v>33</v>
      </c>
      <c r="B7" s="2"/>
      <c r="C7" s="110"/>
    </row>
    <row r="8" spans="1:3" x14ac:dyDescent="0.3">
      <c r="A8" s="3" t="s">
        <v>3</v>
      </c>
      <c r="B8" s="2">
        <f>SUM(B12:B123)</f>
        <v>456.15</v>
      </c>
      <c r="C8" s="110"/>
    </row>
    <row r="9" spans="1:3" x14ac:dyDescent="0.3">
      <c r="A9" s="3" t="s">
        <v>25</v>
      </c>
      <c r="B9" s="2">
        <f>B5+B6-B8</f>
        <v>43.850000000000023</v>
      </c>
    </row>
    <row r="10" spans="1:3" x14ac:dyDescent="0.3">
      <c r="A10" s="3"/>
      <c r="B10" s="2"/>
    </row>
    <row r="11" spans="1:3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12" t="s">
        <v>277</v>
      </c>
      <c r="B12" s="58">
        <v>456.15</v>
      </c>
      <c r="C12" s="13" t="s">
        <v>282</v>
      </c>
    </row>
    <row r="13" spans="1:3" x14ac:dyDescent="0.3">
      <c r="B13" s="59"/>
      <c r="C13" t="s">
        <v>283</v>
      </c>
    </row>
    <row r="14" spans="1:3" x14ac:dyDescent="0.3">
      <c r="A14" s="3"/>
      <c r="B14" s="59"/>
    </row>
    <row r="15" spans="1:3" s="14" customFormat="1" x14ac:dyDescent="0.3">
      <c r="A15" s="12"/>
      <c r="B15" s="58"/>
      <c r="C15" s="13"/>
    </row>
    <row r="16" spans="1:3" x14ac:dyDescent="0.3">
      <c r="A16" s="57"/>
      <c r="B16" s="59"/>
    </row>
    <row r="17" spans="1:3" x14ac:dyDescent="0.3">
      <c r="A17" s="3"/>
      <c r="B17" s="59"/>
    </row>
    <row r="18" spans="1:3" x14ac:dyDescent="0.3">
      <c r="A18" s="32"/>
      <c r="B18" s="59"/>
      <c r="C18" s="13"/>
    </row>
    <row r="19" spans="1:3" x14ac:dyDescent="0.3">
      <c r="A19" s="32"/>
      <c r="B19" s="59"/>
    </row>
    <row r="20" spans="1:3" x14ac:dyDescent="0.3">
      <c r="A20" s="32"/>
      <c r="B20" s="59"/>
    </row>
    <row r="21" spans="1:3" s="14" customFormat="1" x14ac:dyDescent="0.3">
      <c r="A21" s="33"/>
      <c r="B21" s="58"/>
      <c r="C21" s="13"/>
    </row>
    <row r="22" spans="1:3" x14ac:dyDescent="0.3">
      <c r="A22" s="32"/>
    </row>
    <row r="23" spans="1:3" x14ac:dyDescent="0.3">
      <c r="A23" s="32"/>
    </row>
    <row r="24" spans="1:3" x14ac:dyDescent="0.3">
      <c r="A24" s="32"/>
    </row>
    <row r="25" spans="1:3" x14ac:dyDescent="0.3">
      <c r="A25" s="32"/>
    </row>
    <row r="26" spans="1:3" x14ac:dyDescent="0.3">
      <c r="A26" s="32"/>
    </row>
    <row r="27" spans="1:3" x14ac:dyDescent="0.3">
      <c r="A27" s="32"/>
    </row>
    <row r="28" spans="1:3" x14ac:dyDescent="0.3">
      <c r="A28" s="32"/>
    </row>
    <row r="29" spans="1:3" x14ac:dyDescent="0.3">
      <c r="A29" s="32"/>
    </row>
    <row r="30" spans="1:3" x14ac:dyDescent="0.3">
      <c r="A30" s="32"/>
    </row>
    <row r="31" spans="1:3" x14ac:dyDescent="0.3">
      <c r="A31" s="32"/>
    </row>
    <row r="32" spans="1:3" x14ac:dyDescent="0.3">
      <c r="A32" s="32"/>
    </row>
  </sheetData>
  <hyperlinks>
    <hyperlink ref="A1" location="'Total Orgs'!A1" display="Total Organizations" xr:uid="{00000000-0004-0000-08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17D60AEFF744A7C16431E3D6BA44" ma:contentTypeVersion="9" ma:contentTypeDescription="Create a new document." ma:contentTypeScope="" ma:versionID="46c0e428ee38ad631577100a9c57af1e">
  <xsd:schema xmlns:xsd="http://www.w3.org/2001/XMLSchema" xmlns:xs="http://www.w3.org/2001/XMLSchema" xmlns:p="http://schemas.microsoft.com/office/2006/metadata/properties" xmlns:ns3="1d41729f-996b-4329-b704-ab2e6aced419" targetNamespace="http://schemas.microsoft.com/office/2006/metadata/properties" ma:root="true" ma:fieldsID="57a11705c4624880dd18a93cc0d952cb" ns3:_="">
    <xsd:import namespace="1d41729f-996b-4329-b704-ab2e6aced41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1729f-996b-4329-b704-ab2e6aced41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41729f-996b-4329-b704-ab2e6aced419" xsi:nil="true"/>
  </documentManagement>
</p:properties>
</file>

<file path=customXml/itemProps1.xml><?xml version="1.0" encoding="utf-8"?>
<ds:datastoreItem xmlns:ds="http://schemas.openxmlformats.org/officeDocument/2006/customXml" ds:itemID="{AD41B371-98F7-4FFB-821C-E6F405540D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A37378-776E-41EE-A12A-981DDBC9E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1729f-996b-4329-b704-ab2e6ace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4B189A-2205-4B46-A397-232CA800FF4A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1d41729f-996b-4329-b704-ab2e6aced419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</vt:i4>
      </vt:variant>
    </vt:vector>
  </HeadingPairs>
  <TitlesOfParts>
    <vt:vector size="38" baseType="lpstr">
      <vt:lpstr>Total Orgs</vt:lpstr>
      <vt:lpstr>AEGSO</vt:lpstr>
      <vt:lpstr>AECGO</vt:lpstr>
      <vt:lpstr>ARMA</vt:lpstr>
      <vt:lpstr>TTUAB</vt:lpstr>
      <vt:lpstr>ANRS</vt:lpstr>
      <vt:lpstr>BGSA</vt:lpstr>
      <vt:lpstr>BOSS</vt:lpstr>
      <vt:lpstr>Cefiro</vt:lpstr>
      <vt:lpstr>CEGSA</vt:lpstr>
      <vt:lpstr>CGSO</vt:lpstr>
      <vt:lpstr>CPGSC</vt:lpstr>
      <vt:lpstr>EGSO</vt:lpstr>
      <vt:lpstr>FSS</vt:lpstr>
      <vt:lpstr>GCC</vt:lpstr>
      <vt:lpstr>GHRMS</vt:lpstr>
      <vt:lpstr>GNO</vt:lpstr>
      <vt:lpstr>GOCPS</vt:lpstr>
      <vt:lpstr>GSAL</vt:lpstr>
      <vt:lpstr>HGSO</vt:lpstr>
      <vt:lpstr>HDFS-GSA</vt:lpstr>
      <vt:lpstr>HFES</vt:lpstr>
      <vt:lpstr>LESETAC</vt:lpstr>
      <vt:lpstr>MEGA</vt:lpstr>
      <vt:lpstr>MHSA</vt:lpstr>
      <vt:lpstr>RGA</vt:lpstr>
      <vt:lpstr>Red2Black</vt:lpstr>
      <vt:lpstr>SPE</vt:lpstr>
      <vt:lpstr>SA-TIEHH</vt:lpstr>
      <vt:lpstr>SCAMS</vt:lpstr>
      <vt:lpstr>TASM</vt:lpstr>
      <vt:lpstr>TPC</vt:lpstr>
      <vt:lpstr>Zamo</vt:lpstr>
      <vt:lpstr>WIS</vt:lpstr>
      <vt:lpstr>Cont</vt:lpstr>
      <vt:lpstr>PGSA</vt:lpstr>
      <vt:lpstr>SCAMS!Print_Area</vt:lpstr>
      <vt:lpstr>'Total Orgs'!Print_Area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Babitzke, Cari S</dc:creator>
  <cp:lastModifiedBy>Davis, Teresa Y</cp:lastModifiedBy>
  <cp:lastPrinted>2024-08-29T13:41:50Z</cp:lastPrinted>
  <dcterms:created xsi:type="dcterms:W3CDTF">2011-07-14T20:00:07Z</dcterms:created>
  <dcterms:modified xsi:type="dcterms:W3CDTF">2025-08-08T21:34:56Z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0x010100F0BA17D60AEFF744A7C16431E3D6BA44</vt:lpwstr>
  </property>
</Properties>
</file>