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Undergrad\"/>
    </mc:Choice>
  </mc:AlternateContent>
  <xr:revisionPtr revIDLastSave="0" documentId="13_ncr:1_{B5404289-223C-45F4-8F16-9DBD421F7CFF}" xr6:coauthVersionLast="47" xr6:coauthVersionMax="47" xr10:uidLastSave="{00000000-0000-0000-0000-000000000000}"/>
  <bookViews>
    <workbookView xWindow="3348" yWindow="4308" windowWidth="20208" windowHeight="14172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99" l="1"/>
  <c r="D16" i="212" l="1"/>
  <c r="B8" i="403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E35" i="146"/>
  <c r="D27" i="142" l="1"/>
  <c r="C152" i="1"/>
  <c r="D22" i="160"/>
  <c r="B11" i="161" l="1"/>
  <c r="D29" i="37" l="1"/>
  <c r="D127" i="200" l="1"/>
  <c r="D136" i="200"/>
  <c r="D116" i="200"/>
  <c r="E116" i="1" l="1"/>
  <c r="C116" i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G24" i="146"/>
  <c r="F23" i="146"/>
  <c r="B21" i="22"/>
  <c r="D227" i="200"/>
  <c r="B222" i="200" s="1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D18" i="7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E106" i="1"/>
  <c r="C106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16" i="1"/>
  <c r="F106" i="1"/>
  <c r="F101" i="1"/>
  <c r="F92" i="1"/>
  <c r="F143" i="1"/>
  <c r="F146" i="1"/>
  <c r="F150" i="1"/>
  <c r="F157" i="1"/>
  <c r="F166" i="1"/>
  <c r="D48" i="161" l="1"/>
  <c r="D50" i="161" s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E123" i="1" s="1"/>
  <c r="F123" i="1" s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E115" i="1" s="1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B9" i="319" l="1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12" i="256"/>
  <c r="E139" i="1" s="1"/>
  <c r="B9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13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tc={42887496-1DD3-4FC5-A571-CFAF029B5A48}</author>
    <author>tc={CC0E1A61-29E8-4021-8F6E-9F3A41775825}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0" authorId="2" shapeId="0" xr:uid="{42887496-1DD3-4FC5-A571-CFAF029B5A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FROZEN AS OF 11.8.24 LOSS ENTIRE FUNDING
</t>
      </text>
    </comment>
    <comment ref="G20" authorId="3" shapeId="0" xr:uid="{CC0E1A61-29E8-4021-8F6E-9F3A4177582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
Reply:
    Still frozen as of 10-3
Reply:
    FROZEN AS OF 11.8.24 LOSS ENTIRE FUNDING</t>
      </text>
    </comment>
    <comment ref="B21" authorId="4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5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6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7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8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9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10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11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2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3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4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5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6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7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8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9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20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21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2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3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4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5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6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7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8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9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30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31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2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3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4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5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6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7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<sst xmlns="http://schemas.openxmlformats.org/spreadsheetml/2006/main" count="3849" uniqueCount="1435">
  <si>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</si>
  <si>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</si>
  <si>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</si>
  <si>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</si>
  <si>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</si>
  <si>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</si>
  <si>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</si>
  <si>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</si>
  <si>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</si>
  <si>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</si>
  <si>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</si>
  <si>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</si>
  <si>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</si>
  <si>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</si>
  <si>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</si>
  <si>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</si>
  <si>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</si>
  <si>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</si>
  <si>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</si>
  <si>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</si>
  <si>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</si>
  <si>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</si>
  <si>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</si>
  <si>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</si>
  <si>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</si>
  <si>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</si>
  <si>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</si>
  <si>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</si>
  <si>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</si>
  <si>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</si>
  <si>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</si>
  <si>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</si>
  <si>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</si>
  <si>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</si>
  <si>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</si>
  <si>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</si>
  <si>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</si>
  <si>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</si>
  <si>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</si>
  <si>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</si>
  <si>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</si>
  <si>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</si>
  <si>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</si>
  <si>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</si>
  <si>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</si>
  <si>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</si>
  <si>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</si>
  <si>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</si>
  <si>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</si>
  <si>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</si>
  <si>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</si>
  <si>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</si>
  <si>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</si>
  <si>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</si>
  <si>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</si>
  <si>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</si>
  <si>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</si>
  <si>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</si>
  <si>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</si>
  <si>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</si>
  <si>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</si>
  <si>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</si>
  <si>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</si>
  <si>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</si>
  <si>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</si>
  <si>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</si>
  <si>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</si>
  <si>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</si>
  <si>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</si>
  <si>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</si>
  <si>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</si>
  <si>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</si>
  <si>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</si>
  <si>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</si>
  <si>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</si>
  <si>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</si>
  <si>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</si>
  <si>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</si>
  <si>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</si>
  <si>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</si>
  <si>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</si>
  <si>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</si>
  <si>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</si>
  <si>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</si>
  <si>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</si>
  <si>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</si>
  <si>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</si>
  <si>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</si>
  <si>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</si>
  <si>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</si>
  <si>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</si>
  <si>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</si>
  <si>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</si>
  <si>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</si>
  <si>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</si>
  <si>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</si>
  <si>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</si>
  <si>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</si>
  <si>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</si>
  <si>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</si>
  <si>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</si>
  <si>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</si>
  <si>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</si>
  <si>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</si>
  <si>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</si>
  <si>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</si>
  <si>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</si>
  <si>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</si>
  <si>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</si>
  <si>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</si>
  <si>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</si>
  <si>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</si>
  <si>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</si>
  <si>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</si>
  <si>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</si>
  <si>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</si>
  <si>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</si>
  <si>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</si>
  <si>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</si>
  <si>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</si>
  <si>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</si>
  <si>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</si>
  <si>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</si>
  <si>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</si>
  <si>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</si>
  <si>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</si>
  <si>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</si>
  <si>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</si>
  <si>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</si>
  <si>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</si>
  <si>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</si>
  <si>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</si>
  <si>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</si>
  <si>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</si>
  <si>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</si>
  <si>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</si>
  <si>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</si>
  <si>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</si>
  <si>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</si>
  <si>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</si>
  <si>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</si>
  <si>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</si>
  <si>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</si>
  <si>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</si>
  <si>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</si>
  <si>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</si>
  <si>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</si>
  <si>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</si>
  <si>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</si>
  <si>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</si>
  <si>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</si>
  <si>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</si>
  <si>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</si>
  <si>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</si>
  <si>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</si>
  <si>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</si>
  <si>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</si>
  <si>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</si>
  <si>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</si>
  <si>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</si>
  <si>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</si>
  <si>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</si>
  <si>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</si>
  <si>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</si>
  <si>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</si>
  <si>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</si>
  <si>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</si>
  <si>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</si>
  <si>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</si>
  <si>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</si>
  <si>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</si>
  <si>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</si>
  <si>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</si>
  <si>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</si>
  <si>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</si>
  <si>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</si>
  <si>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</si>
  <si>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</si>
  <si>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</si>
  <si>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</si>
  <si>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</si>
  <si>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</si>
  <si>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</si>
  <si>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</si>
  <si>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</si>
  <si>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</si>
  <si>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</si>
  <si>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</si>
  <si>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</si>
  <si>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</si>
  <si>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</si>
  <si>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</si>
  <si>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</si>
  <si>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</si>
  <si>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</si>
  <si>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</si>
  <si>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</si>
  <si>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</si>
  <si>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</si>
  <si>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</si>
  <si>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</si>
  <si>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</si>
  <si>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</si>
  <si>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</si>
  <si>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</si>
  <si>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</si>
  <si>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</si>
  <si>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</si>
  <si>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</si>
  <si>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</si>
  <si>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</si>
  <si>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</si>
  <si>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</si>
  <si>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</si>
  <si>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</si>
  <si>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</si>
  <si>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</si>
  <si>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</si>
  <si>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</si>
  <si>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</si>
  <si>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</si>
  <si>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</si>
  <si>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</si>
  <si>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</si>
  <si>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</si>
  <si>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</si>
  <si>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</si>
  <si>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</si>
  <si>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</si>
  <si>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</si>
  <si>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</si>
  <si>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</si>
  <si>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</si>
  <si>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</si>
  <si>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</si>
  <si>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</si>
  <si>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</si>
  <si>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</si>
  <si>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</si>
  <si>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</si>
  <si>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</si>
  <si>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</si>
  <si>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</si>
  <si>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</si>
  <si>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</si>
  <si>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</si>
  <si>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</si>
  <si>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</si>
  <si>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</si>
  <si>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</si>
  <si>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</si>
  <si>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</si>
  <si>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</si>
  <si>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</si>
  <si>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</si>
  <si>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</si>
  <si>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</si>
  <si>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</si>
  <si>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</si>
  <si>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</si>
  <si>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</si>
  <si>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</si>
  <si>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</si>
  <si>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</si>
  <si>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</si>
  <si>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</si>
  <si>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</si>
  <si>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</si>
  <si>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</si>
  <si>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</si>
  <si>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</si>
  <si>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</si>
  <si>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</si>
  <si>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</si>
  <si>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</si>
  <si>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</si>
  <si>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</si>
  <si>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</si>
  <si>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</si>
  <si>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</si>
  <si>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</si>
  <si>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</si>
  <si>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</si>
  <si>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</si>
  <si>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</si>
  <si>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</si>
  <si>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</si>
  <si>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</si>
  <si>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</si>
  <si>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</si>
  <si>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</si>
  <si>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</si>
  <si>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</si>
  <si>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</si>
  <si>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</si>
  <si>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</si>
  <si>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</si>
  <si>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</si>
  <si>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</si>
  <si>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</si>
  <si>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</si>
  <si>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</si>
  <si>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</si>
  <si>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</si>
  <si>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</si>
  <si>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</si>
  <si>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</si>
  <si>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</si>
  <si>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</si>
  <si>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</si>
  <si>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</si>
  <si>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</si>
  <si>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</si>
  <si>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</si>
  <si>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</si>
  <si>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</si>
  <si>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</si>
  <si>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</si>
  <si>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</si>
  <si>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</si>
  <si>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</si>
  <si>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</si>
  <si>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</si>
  <si>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</si>
  <si>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</si>
  <si>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</si>
  <si>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</si>
  <si>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</si>
  <si>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</si>
  <si>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</si>
  <si>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</si>
  <si>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</si>
  <si>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</si>
  <si>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</si>
  <si>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</si>
  <si>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</si>
  <si>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</si>
  <si>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</si>
  <si>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</si>
  <si>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</si>
  <si>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</si>
  <si>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</si>
  <si>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</si>
  <si>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</si>
  <si>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</si>
  <si>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</si>
  <si>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</si>
  <si>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</si>
  <si>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</si>
  <si>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</si>
  <si>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</si>
  <si>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</si>
  <si>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</si>
  <si>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</si>
  <si>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</si>
  <si>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</si>
  <si>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</si>
  <si>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</si>
  <si>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</si>
  <si>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</si>
  <si>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</si>
  <si>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</si>
  <si>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</si>
  <si>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</si>
  <si>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</si>
  <si>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</si>
  <si>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</si>
  <si>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</si>
  <si>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</si>
  <si>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</si>
  <si>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</si>
  <si>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</si>
  <si>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</si>
  <si>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</si>
  <si>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</si>
  <si>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</si>
  <si>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</si>
  <si>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</si>
  <si>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</si>
  <si>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</si>
  <si>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</si>
  <si>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</si>
  <si>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</si>
  <si>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</si>
  <si>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</si>
  <si>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</si>
  <si>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</si>
  <si>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</si>
  <si>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</si>
  <si>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</si>
  <si>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</si>
  <si>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</si>
  <si>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</si>
  <si>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</si>
  <si>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</si>
  <si>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</si>
  <si>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</si>
  <si>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</si>
  <si>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</si>
  <si>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</si>
  <si>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</si>
  <si>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</si>
  <si>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</si>
  <si>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</si>
  <si>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</si>
  <si>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</si>
  <si>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</si>
  <si>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</si>
  <si>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</si>
  <si>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</si>
  <si>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</si>
  <si>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</si>
  <si>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</si>
  <si>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</si>
  <si>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</si>
  <si>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</si>
  <si>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</si>
  <si>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</si>
  <si>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</si>
  <si>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</si>
  <si>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</si>
  <si>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</si>
  <si>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</si>
  <si>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</si>
  <si>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</si>
  <si>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</si>
  <si>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</si>
  <si>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</si>
  <si>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</si>
  <si>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</si>
  <si>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</si>
  <si>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</si>
  <si>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</si>
  <si>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</si>
  <si>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</si>
  <si>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</si>
  <si>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</si>
  <si>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</si>
  <si>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</si>
  <si>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</si>
  <si>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</si>
  <si>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</si>
  <si>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</si>
  <si>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</si>
  <si>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</si>
  <si>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</si>
  <si>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</si>
  <si>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</si>
  <si>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</si>
  <si>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</si>
  <si>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</si>
  <si>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</si>
  <si>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</si>
  <si>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</si>
  <si>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</si>
  <si>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</si>
  <si>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</si>
  <si>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</si>
  <si>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</si>
  <si>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</si>
  <si>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</si>
  <si>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</si>
  <si>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</si>
  <si>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</si>
  <si>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</si>
  <si>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</si>
  <si>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</si>
  <si>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</si>
  <si>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</si>
  <si>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</si>
  <si>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</si>
  <si>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</si>
  <si>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</si>
  <si>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</si>
  <si>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</si>
  <si>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</si>
  <si>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</si>
  <si>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</si>
  <si>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Arabic Language Student Association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</si>
  <si>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</si>
  <si>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</si>
  <si>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</si>
  <si>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</si>
  <si>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</si>
  <si>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</si>
  <si>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</si>
  <si>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</si>
  <si>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</si>
  <si>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</si>
  <si>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</si>
  <si>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</si>
  <si>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</si>
  <si>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</si>
  <si>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</si>
  <si>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</si>
  <si>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</si>
  <si>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</si>
  <si>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</si>
  <si>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</si>
  <si>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</si>
  <si>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</si>
  <si>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</si>
  <si>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</si>
  <si>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</si>
  <si>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</si>
  <si>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</si>
  <si>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</si>
  <si>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</si>
  <si>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</si>
  <si>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</si>
  <si>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</si>
  <si>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</si>
  <si>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</si>
  <si>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</si>
  <si>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</si>
  <si>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</si>
  <si>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</si>
  <si>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</si>
  <si>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</si>
  <si>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</si>
  <si>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</si>
  <si>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</si>
  <si>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</si>
  <si>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</si>
  <si>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</si>
  <si>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</si>
  <si>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</si>
  <si>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</si>
  <si>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</si>
  <si>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</si>
  <si>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</si>
  <si>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</si>
  <si>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</si>
  <si>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</si>
  <si>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</si>
  <si>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</si>
  <si>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</si>
  <si>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</si>
  <si>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</si>
  <si>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</si>
  <si>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</si>
  <si>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</si>
  <si>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</si>
  <si>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</si>
  <si>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</si>
  <si>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</si>
  <si>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</si>
  <si>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</si>
  <si>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</si>
  <si>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</si>
  <si>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</si>
  <si>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</si>
  <si>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</si>
  <si>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</si>
  <si>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</si>
  <si>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</si>
  <si>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</si>
  <si>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</si>
  <si>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</si>
  <si>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</si>
  <si>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</si>
  <si>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</si>
  <si>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</si>
  <si>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</si>
  <si>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</si>
  <si>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</si>
  <si>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</si>
  <si>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</si>
  <si>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</si>
  <si>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</si>
  <si>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</si>
  <si>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</si>
  <si>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</si>
  <si>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</si>
  <si>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</si>
  <si>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</si>
  <si>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</si>
  <si>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</si>
  <si>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</si>
  <si>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</si>
  <si>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</si>
  <si>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</si>
  <si>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</si>
  <si>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</si>
  <si>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</si>
  <si>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</si>
  <si>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</si>
  <si>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</si>
  <si>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</si>
  <si>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</si>
  <si>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</si>
  <si>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</si>
  <si>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</si>
  <si>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</si>
  <si>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</si>
  <si>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</si>
  <si>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</si>
  <si>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</si>
  <si>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</si>
  <si>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</si>
  <si>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</si>
  <si>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</si>
  <si>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</si>
  <si>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</si>
  <si>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</si>
  <si>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</si>
  <si>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</si>
  <si>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</si>
  <si>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</si>
  <si>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</si>
  <si>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</si>
  <si>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</si>
  <si>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</si>
  <si>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</si>
  <si>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</si>
  <si>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</si>
  <si>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</si>
  <si>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</si>
  <si>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</si>
  <si>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</si>
  <si>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</si>
  <si>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</si>
  <si>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</si>
  <si>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</si>
  <si>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</si>
  <si>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</si>
  <si>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</si>
  <si>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</si>
  <si>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</si>
  <si>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</si>
  <si>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</si>
  <si>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</si>
  <si>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</si>
  <si>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</si>
  <si>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</si>
  <si>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</si>
  <si>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</si>
  <si>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</si>
  <si>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</si>
  <si>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</si>
  <si>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</si>
  <si>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</si>
  <si>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</si>
  <si>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</si>
  <si>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</si>
  <si>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</si>
  <si>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</si>
  <si>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</si>
  <si>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</si>
  <si>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</si>
  <si>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</si>
  <si>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</si>
  <si>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</si>
  <si>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</si>
  <si>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</si>
  <si>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</si>
  <si>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</si>
  <si>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</si>
  <si>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</si>
  <si>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</si>
  <si>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</si>
  <si>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</si>
  <si>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</si>
  <si>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</si>
  <si>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</si>
  <si>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</si>
  <si>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</si>
  <si>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</si>
  <si>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</si>
  <si>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</si>
  <si>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</si>
  <si>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</si>
  <si>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</si>
  <si>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</si>
  <si>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</si>
  <si>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</si>
  <si>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</si>
  <si>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</si>
  <si>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</si>
  <si>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</si>
  <si>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</si>
  <si>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</si>
  <si>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</si>
  <si>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</si>
  <si>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</si>
  <si>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</si>
  <si>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</si>
  <si>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</si>
  <si>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</si>
  <si>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</si>
  <si>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</si>
  <si>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</si>
  <si>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</si>
  <si>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</si>
  <si>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</si>
  <si>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</si>
  <si>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</si>
  <si>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</si>
  <si>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10.11.24 - 10.13.24</t>
  </si>
  <si>
    <t>Kyle Baronia</t>
  </si>
  <si>
    <t>Estefiania Ireland</t>
  </si>
  <si>
    <t>Oscar Morado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</si>
  <si>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</si>
  <si>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</si>
  <si>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</si>
  <si>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</si>
  <si>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</si>
  <si>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</si>
  <si>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</si>
  <si>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</si>
  <si>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</si>
  <si>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</si>
  <si>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</si>
  <si>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</si>
  <si>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</si>
  <si>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</si>
  <si>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</si>
  <si>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</si>
  <si>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</si>
  <si>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</si>
  <si>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</si>
  <si>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</si>
  <si>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</si>
  <si>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</si>
  <si>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</si>
  <si>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</si>
  <si>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</si>
  <si>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</si>
  <si>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</si>
  <si>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</si>
  <si>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</si>
  <si>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</si>
  <si>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</si>
  <si>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</si>
  <si>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</si>
  <si>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</si>
  <si>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</si>
  <si>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</si>
  <si>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</si>
  <si>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</si>
  <si>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</si>
  <si>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</si>
  <si>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</si>
  <si>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</si>
  <si>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</si>
  <si>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</si>
  <si>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</si>
  <si>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</si>
  <si>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</si>
  <si>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</si>
  <si>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</si>
  <si>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</si>
  <si>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</si>
  <si>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</si>
  <si>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</si>
  <si>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</si>
  <si>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</si>
  <si>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</si>
  <si>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</si>
  <si>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</si>
  <si>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</si>
  <si>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</si>
  <si>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</si>
  <si>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</si>
  <si>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</si>
  <si>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</si>
  <si>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</si>
  <si>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</si>
  <si>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</si>
  <si>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</si>
  <si>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</si>
  <si>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</si>
  <si>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</si>
  <si>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</si>
  <si>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</si>
  <si>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</si>
  <si>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</si>
  <si>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</si>
  <si>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</si>
  <si>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</si>
  <si>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</si>
  <si>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</si>
  <si>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</si>
  <si>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</si>
  <si>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Lost entire balance FY25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</si>
  <si>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</si>
  <si>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</si>
  <si>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</si>
  <si>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</si>
  <si>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</si>
  <si>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</si>
  <si>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</si>
  <si>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</si>
  <si>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</si>
  <si>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</si>
  <si>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</si>
  <si>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</si>
  <si>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</si>
  <si>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</si>
  <si>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</si>
  <si>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</si>
  <si>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</si>
  <si>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</si>
  <si>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</si>
  <si>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</si>
  <si>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</si>
  <si>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</si>
  <si>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</si>
  <si>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</si>
  <si>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</si>
  <si>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</si>
  <si>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</si>
  <si>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</si>
  <si>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</si>
  <si>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</si>
  <si>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</si>
  <si>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</si>
  <si>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</si>
  <si>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</si>
  <si>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</si>
  <si>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</si>
  <si>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</si>
  <si>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</si>
  <si>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</si>
  <si>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</si>
  <si>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</si>
  <si>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</si>
  <si>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</si>
  <si>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</si>
  <si>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</si>
  <si>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</si>
  <si>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</si>
  <si>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</si>
  <si>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</si>
  <si>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</si>
  <si>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</si>
  <si>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</si>
  <si>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</si>
  <si>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</si>
  <si>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</si>
  <si>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</si>
  <si>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</si>
  <si>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</si>
  <si>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</si>
  <si>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</si>
  <si>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</si>
  <si>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</si>
  <si>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</si>
  <si>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</si>
  <si>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</si>
  <si>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</si>
  <si>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</si>
  <si>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</si>
  <si>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</si>
  <si>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</si>
  <si>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</si>
  <si>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</si>
  <si>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</si>
  <si>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</si>
  <si>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</si>
  <si>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</si>
  <si>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</si>
  <si>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</si>
  <si>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</si>
  <si>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</si>
  <si>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</si>
  <si>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</si>
  <si>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</si>
  <si>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</si>
  <si>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</si>
  <si>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</si>
  <si>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</si>
  <si>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</si>
  <si>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</si>
  <si>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</si>
  <si>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</si>
  <si>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</si>
  <si>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</si>
  <si>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</si>
  <si>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</si>
  <si>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</si>
  <si>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</si>
  <si>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</si>
  <si>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</si>
  <si>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</si>
  <si>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</si>
  <si>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</si>
  <si>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</si>
  <si>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</si>
  <si>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</si>
  <si>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</si>
  <si>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</si>
  <si>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</si>
  <si>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</si>
  <si>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</si>
  <si>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</si>
  <si>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</si>
  <si>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</si>
  <si>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</si>
  <si>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</si>
  <si>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</si>
  <si>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</si>
  <si>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</si>
  <si>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</si>
  <si>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</si>
  <si>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</si>
  <si>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</si>
  <si>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</si>
  <si>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</si>
  <si>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</si>
  <si>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</si>
  <si>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</si>
  <si>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</si>
  <si>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</si>
  <si>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</si>
  <si>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</si>
  <si>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</si>
  <si>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</si>
  <si>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</si>
  <si>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</si>
  <si>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</si>
  <si>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</si>
  <si>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</si>
  <si>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</si>
  <si>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</si>
  <si>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</si>
  <si>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</si>
  <si>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</si>
  <si>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</si>
  <si>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</si>
  <si>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</si>
  <si>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</si>
  <si>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</si>
  <si>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</si>
  <si>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</si>
  <si>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</si>
  <si>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</si>
  <si>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</si>
  <si>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</si>
  <si>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</si>
  <si>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</si>
  <si>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</si>
  <si>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</si>
  <si>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</si>
  <si>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</si>
  <si>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</si>
  <si>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</si>
  <si>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</si>
  <si>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</si>
  <si>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</si>
  <si>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</si>
  <si>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</si>
  <si>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</si>
  <si>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</si>
  <si>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</si>
  <si>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</si>
  <si>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</si>
  <si>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</si>
  <si>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</si>
  <si>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</si>
  <si>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</si>
  <si>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</si>
  <si>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</si>
  <si>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</si>
  <si>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</si>
  <si>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</si>
  <si>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</si>
  <si>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</si>
  <si>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</si>
  <si>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</si>
  <si>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</si>
  <si>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</si>
  <si>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</si>
  <si>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</si>
  <si>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</si>
  <si>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</si>
  <si>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</si>
  <si>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</si>
  <si>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</si>
  <si>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</si>
  <si>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</si>
  <si>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</si>
  <si>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</si>
  <si>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</si>
  <si>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</si>
  <si>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</si>
  <si>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</si>
  <si>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</si>
  <si>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</si>
  <si>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</si>
  <si>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</si>
  <si>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</si>
  <si>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</si>
  <si>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</si>
  <si>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</si>
  <si>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</si>
  <si>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</si>
  <si>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</si>
  <si>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</si>
  <si>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</si>
  <si>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</si>
  <si>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</si>
  <si>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</si>
  <si>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</si>
  <si>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</si>
  <si>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</si>
  <si>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</si>
  <si>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</si>
  <si>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</si>
  <si>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</si>
  <si>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</si>
  <si>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</si>
  <si>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</si>
  <si>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</si>
  <si>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</si>
  <si>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</si>
  <si>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</si>
  <si>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</si>
  <si>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</si>
  <si>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</si>
  <si>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</si>
  <si>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</si>
  <si>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</si>
  <si>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</si>
  <si>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</si>
  <si>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</si>
  <si>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</si>
  <si>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</si>
  <si>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</si>
  <si>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</si>
  <si>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</si>
  <si>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</si>
  <si>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</si>
  <si>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</si>
  <si>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</si>
  <si>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</si>
  <si>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</si>
  <si>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</si>
  <si>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</si>
  <si>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</si>
  <si>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</si>
  <si>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</si>
  <si>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</si>
  <si>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</si>
  <si>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</si>
  <si>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</si>
  <si>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</si>
  <si>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</si>
  <si>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</si>
  <si>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</si>
  <si>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</si>
  <si>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</si>
  <si>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</si>
  <si>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</si>
  <si>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</si>
  <si>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</si>
  <si>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</si>
  <si>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</si>
  <si>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</si>
  <si>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</si>
  <si>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</si>
  <si>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</si>
  <si>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</si>
  <si>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</si>
  <si>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</si>
  <si>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</si>
  <si>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</si>
  <si>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</si>
  <si>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</si>
  <si>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</si>
  <si>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</si>
  <si>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</si>
  <si>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</si>
  <si>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</si>
  <si>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</si>
  <si>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</si>
  <si>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</si>
  <si>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</si>
  <si>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</si>
  <si>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</si>
  <si>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</si>
  <si>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</si>
  <si>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</si>
  <si>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</si>
  <si>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</si>
  <si>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</si>
  <si>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</si>
  <si>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</si>
  <si>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</si>
  <si>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</si>
  <si>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</si>
  <si>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</si>
  <si>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</si>
  <si>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</si>
  <si>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</si>
  <si>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</si>
  <si>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</si>
  <si>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</si>
  <si>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</si>
  <si>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</si>
  <si>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</si>
  <si>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</si>
  <si>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</si>
  <si>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</si>
  <si>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</si>
  <si>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</si>
  <si>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</si>
  <si>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</si>
  <si>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</si>
  <si>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</si>
  <si>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</si>
  <si>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</si>
  <si>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</si>
  <si>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</si>
  <si>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</si>
  <si>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</si>
  <si>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</si>
  <si>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</si>
  <si>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</si>
  <si>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</si>
  <si>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</si>
  <si>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</si>
  <si>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</si>
  <si>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</si>
  <si>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</si>
  <si>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</si>
  <si>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</si>
  <si>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</si>
  <si>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</si>
  <si>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</si>
  <si>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</si>
  <si>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</si>
  <si>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</si>
  <si>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</si>
  <si>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</si>
  <si>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</si>
  <si>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</si>
  <si>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</si>
  <si>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</si>
  <si>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</si>
  <si>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</si>
  <si>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</si>
  <si>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</si>
  <si>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</si>
  <si>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</si>
  <si>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</si>
  <si>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</si>
  <si>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</si>
  <si>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</si>
  <si>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</si>
  <si>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</si>
  <si>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</si>
  <si>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</si>
  <si>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</si>
  <si>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</si>
  <si>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</si>
  <si>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</si>
  <si>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</si>
  <si>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</si>
  <si>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</si>
  <si>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</si>
  <si>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</si>
  <si>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</si>
  <si>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</si>
  <si>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</si>
  <si>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</si>
  <si>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</si>
  <si>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</si>
  <si>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</si>
  <si>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</si>
  <si>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</si>
  <si>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</si>
  <si>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</si>
  <si>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</si>
  <si>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</si>
  <si>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</si>
  <si>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</si>
  <si>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</si>
  <si>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</si>
  <si>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</si>
  <si>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</si>
  <si>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</si>
  <si>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</si>
  <si>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</si>
  <si>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</si>
  <si>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</si>
  <si>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</si>
  <si>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</si>
  <si>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</si>
  <si>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</si>
  <si>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</si>
  <si>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</si>
  <si>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</si>
  <si>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</si>
  <si>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</si>
  <si>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</si>
  <si>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</si>
  <si>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</si>
  <si>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</si>
  <si>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</si>
  <si>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</si>
  <si>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</si>
  <si>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</si>
  <si>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</si>
  <si>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</si>
  <si>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</si>
  <si>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</si>
  <si>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</si>
  <si>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</si>
  <si>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</si>
  <si>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</si>
  <si>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</si>
  <si>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</si>
  <si>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</si>
  <si>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</si>
  <si>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</si>
  <si>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</si>
  <si>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</si>
  <si>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</si>
  <si>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</si>
  <si>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</si>
  <si>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</si>
  <si>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</si>
  <si>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</si>
  <si>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</si>
  <si>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</si>
  <si>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</si>
  <si>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</si>
  <si>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</si>
  <si>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</si>
  <si>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</si>
  <si>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</si>
  <si>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</si>
  <si>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</si>
  <si>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</si>
  <si>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</si>
  <si>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</si>
  <si>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</si>
  <si>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</si>
  <si>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</si>
  <si>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</si>
  <si>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</si>
  <si>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</si>
  <si>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</si>
  <si>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</si>
  <si>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</si>
  <si>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</si>
  <si>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</si>
  <si>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</si>
  <si>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</si>
  <si>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</si>
  <si>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</si>
  <si>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</si>
  <si>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</si>
  <si>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</si>
  <si>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</si>
  <si>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</si>
  <si>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</si>
  <si>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</si>
  <si>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</si>
  <si>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</si>
  <si>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</si>
  <si>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</si>
  <si>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</si>
  <si>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</si>
  <si>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</si>
  <si>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</si>
  <si>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</si>
  <si>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</si>
  <si>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</si>
  <si>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</si>
  <si>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</si>
  <si>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</si>
  <si>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</si>
  <si>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</si>
  <si>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</si>
  <si>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</si>
  <si>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</si>
  <si>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</si>
  <si>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</si>
  <si>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</si>
  <si>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</si>
  <si>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</si>
  <si>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</si>
  <si>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</si>
  <si>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</si>
  <si>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</si>
  <si>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</si>
  <si>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</si>
  <si>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</si>
  <si>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</si>
  <si>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</si>
  <si>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</si>
  <si>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</si>
  <si>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</si>
  <si>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</si>
  <si>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</si>
  <si>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</si>
  <si>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</si>
  <si>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</si>
  <si>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</si>
  <si>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</si>
  <si>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</si>
  <si>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</si>
  <si>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</si>
  <si>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</si>
  <si>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</si>
  <si>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</si>
  <si>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</si>
  <si>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</si>
  <si>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</si>
  <si>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</si>
  <si>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</si>
  <si>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</si>
  <si>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</si>
  <si>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</si>
  <si>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</si>
  <si>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</si>
  <si>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</si>
  <si>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</si>
  <si>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</si>
  <si>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</si>
  <si>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</si>
  <si>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</si>
  <si>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</si>
  <si>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</si>
  <si>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</si>
  <si>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</si>
  <si>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</si>
  <si>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</si>
  <si>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</si>
  <si>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</si>
  <si>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</si>
  <si>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</si>
  <si>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</si>
  <si>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</si>
  <si>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</si>
  <si>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</si>
  <si>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</si>
  <si>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</si>
  <si>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</si>
  <si>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</si>
  <si>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</si>
  <si>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</si>
  <si>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</si>
  <si>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</si>
  <si>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</si>
  <si>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</si>
  <si>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</si>
  <si>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</si>
  <si>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</si>
  <si>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</si>
  <si>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</si>
  <si>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</si>
  <si>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</si>
  <si>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</si>
  <si>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</si>
  <si>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</si>
  <si>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</si>
  <si>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</si>
  <si>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</si>
  <si>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</si>
  <si>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</si>
  <si>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</si>
  <si>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</si>
  <si>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</si>
  <si>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</si>
  <si>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</si>
  <si>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</si>
  <si>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</si>
  <si>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</si>
  <si>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</si>
  <si>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</si>
  <si>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</si>
  <si>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</si>
  <si>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</si>
  <si>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</si>
  <si>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</si>
  <si>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</si>
  <si>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>hotel - Tryon International</t>
  </si>
  <si>
    <t>gas and food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</si>
  <si>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</si>
  <si>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</si>
  <si>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</si>
  <si>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</si>
  <si>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</si>
  <si>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</si>
  <si>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</si>
  <si>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</si>
  <si>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</si>
  <si>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</si>
  <si>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</si>
  <si>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</si>
  <si>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</si>
  <si>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</si>
  <si>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</si>
  <si>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</si>
  <si>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</si>
  <si>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</si>
  <si>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</si>
  <si>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</si>
  <si>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TRAVEL - El Paso - Bella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</si>
  <si>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</si>
  <si>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</si>
  <si>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</si>
  <si>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</si>
  <si>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</si>
  <si>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</si>
  <si>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TAC  -8490     STMT   5.3.2025    (hotel deposit)</t>
  </si>
  <si>
    <t>req 202486418</t>
  </si>
  <si>
    <t>6.6.2025</t>
  </si>
  <si>
    <t>req 202487660</t>
  </si>
  <si>
    <t>HOTEL ONLY</t>
  </si>
  <si>
    <t>TAC 7721</t>
  </si>
  <si>
    <t>6.11.2025</t>
  </si>
  <si>
    <t>TRAVEL Columbus, OH</t>
  </si>
  <si>
    <t>6.19 to 6.26.2025</t>
  </si>
  <si>
    <t>using department TAC</t>
  </si>
  <si>
    <t>6.16.2025</t>
  </si>
  <si>
    <t>req 202875460</t>
  </si>
  <si>
    <t>6.13.2025</t>
  </si>
  <si>
    <t>PCARD - Walmart</t>
  </si>
  <si>
    <t>cat food   - 1</t>
  </si>
  <si>
    <t>cat food - 2</t>
  </si>
  <si>
    <t>cat food - 3</t>
  </si>
  <si>
    <t>Stephanie LaMarr - Advisor</t>
  </si>
  <si>
    <t>Kat Livingston  -  Advisor</t>
  </si>
  <si>
    <t>TAC   3126</t>
  </si>
  <si>
    <t>AS OF: 06.20.2025</t>
  </si>
  <si>
    <t>used Pcard - Mindy Cook   15 x 350.00</t>
  </si>
  <si>
    <t>6.20.2025</t>
  </si>
  <si>
    <t>guest speaker</t>
  </si>
  <si>
    <t xml:space="preserve">Lubbock West Banquet room </t>
  </si>
  <si>
    <t>Organization annual meeting event on 7.5.2025</t>
  </si>
  <si>
    <t>water; paper plates; cups; napkins for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</si>
</sst>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0" fillId="10" borderId="20" xfId="0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12" borderId="1" xfId="1" applyFill="1" applyBorder="1" applyAlignment="1">
      <alignment vertical="center" wrapText="1"/>
    </xf>
    <xf numFmtId="164" fontId="0" fillId="12" borderId="1" xfId="0" applyNumberForma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13" fillId="12" borderId="1" xfId="0" applyNumberFormat="1" applyFont="1" applyFill="1" applyBorder="1" applyAlignment="1">
      <alignment vertical="center"/>
    </xf>
    <xf numFmtId="164" fontId="0" fillId="12" borderId="2" xfId="0" applyNumberForma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3" borderId="0" xfId="0" applyNumberFormat="1" applyFont="1" applyFill="1"/>
    <xf numFmtId="164" fontId="28" fillId="13" borderId="0" xfId="0" applyNumberFormat="1" applyFont="1" applyFill="1"/>
    <xf numFmtId="0" fontId="28" fillId="13" borderId="0" xfId="0" applyFont="1" applyFill="1"/>
    <xf numFmtId="14" fontId="0" fillId="13" borderId="0" xfId="0" applyNumberFormat="1" applyFill="1"/>
    <xf numFmtId="164" fontId="0" fillId="13" borderId="0" xfId="0" applyNumberFormat="1" applyFill="1"/>
    <xf numFmtId="0" fontId="17" fillId="13" borderId="0" xfId="0" applyFont="1" applyFill="1"/>
    <xf numFmtId="0" fontId="0" fillId="13" borderId="0" xfId="0" applyFill="1"/>
    <xf numFmtId="0" fontId="13" fillId="13" borderId="0" xfId="0" applyFont="1" applyFill="1"/>
    <xf numFmtId="44" fontId="0" fillId="13" borderId="0" xfId="0" applyNumberFormat="1" applyFill="1"/>
    <xf numFmtId="0" fontId="5" fillId="13" borderId="0" xfId="0" applyFont="1" applyFill="1"/>
    <xf numFmtId="14" fontId="0" fillId="13" borderId="0" xfId="0" applyNumberFormat="1" applyFill="1" applyAlignment="1">
      <alignment vertical="top"/>
    </xf>
    <xf numFmtId="164" fontId="0" fillId="13" borderId="0" xfId="0" applyNumberFormat="1" applyFill="1" applyAlignment="1">
      <alignment vertical="top"/>
    </xf>
    <xf numFmtId="0" fontId="17" fillId="13" borderId="0" xfId="0" applyFont="1" applyFill="1" applyAlignment="1">
      <alignment vertical="top" wrapText="1"/>
    </xf>
    <xf numFmtId="44" fontId="0" fillId="13" borderId="11" xfId="2" applyFont="1" applyFill="1" applyBorder="1"/>
    <xf numFmtId="166" fontId="0" fillId="13" borderId="0" xfId="0" applyNumberFormat="1" applyFill="1"/>
    <xf numFmtId="44" fontId="0" fillId="13" borderId="0" xfId="2" applyFont="1" applyFill="1"/>
    <xf numFmtId="0" fontId="12" fillId="13" borderId="0" xfId="1" applyFill="1"/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13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4" borderId="20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4" borderId="1" xfId="1" applyFill="1" applyBorder="1" applyAlignment="1">
      <alignment vertical="center" wrapText="1"/>
    </xf>
    <xf numFmtId="0" fontId="0" fillId="14" borderId="0" xfId="0" applyFill="1" applyAlignment="1">
      <alignment horizontal="center"/>
    </xf>
    <xf numFmtId="0" fontId="12" fillId="14" borderId="0" xfId="1" applyFill="1"/>
    <xf numFmtId="0" fontId="0" fillId="14" borderId="20" xfId="0" applyFill="1" applyBorder="1" applyAlignment="1">
      <alignment horizontal="center"/>
    </xf>
    <xf numFmtId="0" fontId="12" fillId="14" borderId="19" xfId="1" applyFill="1" applyBorder="1" applyAlignment="1">
      <alignment wrapText="1"/>
    </xf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164" fontId="0" fillId="14" borderId="24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0" fontId="12" fillId="14" borderId="0" xfId="1" applyFill="1" applyBorder="1"/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0" xfId="0" applyNumberFormat="1" applyFill="1" applyBorder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164" fontId="0" fillId="15" borderId="0" xfId="0" applyNumberFormat="1" applyFill="1"/>
    <xf numFmtId="0" fontId="0" fillId="15" borderId="0" xfId="0" applyFill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0" dT="2024-11-08T22:14:23.04" personId="{93C19399-4ABA-4B28-992A-5B796430819D}" id="{42887496-1DD3-4FC5-A571-CFAF029B5A48}">
    <text xml:space="preserve">FROZEN AS OF 11.8.24 LOSS ENTIRE FUNDING
</text>
  </threadedComment>
  <threadedComment ref="G20" dT="2024-09-14T20:25:10.32" personId="{93C19399-4ABA-4B28-992A-5B796430819D}" id="{CC0E1A61-29E8-4021-8F6E-9F3A41775825}">
    <text>FROZEN</text>
  </threadedComment>
  <threadedComment ref="G20" dT="2024-10-03T20:59:35.51" personId="{93C19399-4ABA-4B28-992A-5B796430819D}" id="{FCCF3600-F944-479E-B3D4-A6EB17FA6FC1}" parentId="{CC0E1A61-29E8-4021-8F6E-9F3A41775825}">
    <text>Still frozen as of 10-3</text>
  </threadedComment>
  <threadedComment ref="G20" dT="2024-11-08T22:13:40.34" personId="{93C19399-4ABA-4B28-992A-5B796430819D}" id="{ADF8F3F8-F62C-4871-A2A3-F2F176593AD0}" parentId="{CC0E1A61-29E8-4021-8F6E-9F3A41775825}">
    <text>FROZEN AS OF 11.8.24 LOSS ENTIRE FUNDING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C1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207" customWidth="1"/>
    <col min="12" max="12" width="11" style="206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36" t="s">
        <v>520</v>
      </c>
      <c r="B1" s="436"/>
      <c r="C1" s="436"/>
      <c r="D1" s="221"/>
      <c r="E1" s="222"/>
      <c r="F1" s="222"/>
      <c r="G1" s="223"/>
      <c r="H1" s="437" t="s">
        <v>1428</v>
      </c>
      <c r="I1" s="437"/>
      <c r="J1" s="437"/>
      <c r="K1" s="224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202" t="s">
        <v>0</v>
      </c>
      <c r="I2" s="434"/>
      <c r="J2" s="434"/>
      <c r="K2" s="434"/>
      <c r="L2"/>
      <c r="M2"/>
      <c r="N2"/>
      <c r="O2"/>
    </row>
    <row r="3" spans="1:24" ht="27" customHeight="1" x14ac:dyDescent="0.3">
      <c r="A3" s="148"/>
      <c r="D3" s="65"/>
      <c r="E3" s="65"/>
      <c r="F3" s="65"/>
      <c r="I3" s="435" t="s">
        <v>1</v>
      </c>
      <c r="J3" s="435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10" t="s">
        <v>8</v>
      </c>
      <c r="H4" s="210" t="s">
        <v>9</v>
      </c>
      <c r="I4" s="210" t="s">
        <v>10</v>
      </c>
      <c r="J4" s="210" t="s">
        <v>11</v>
      </c>
      <c r="K4" s="208" t="s">
        <v>12</v>
      </c>
      <c r="L4"/>
      <c r="M4"/>
      <c r="N4"/>
      <c r="O4"/>
    </row>
    <row r="5" spans="1:24" ht="20.100000000000001" customHeight="1" x14ac:dyDescent="0.3">
      <c r="A5" s="382" t="s">
        <v>13</v>
      </c>
      <c r="B5" s="383">
        <v>3000</v>
      </c>
      <c r="C5" s="383">
        <v>0</v>
      </c>
      <c r="D5" s="384">
        <v>0</v>
      </c>
      <c r="E5" s="383">
        <f>African!B8</f>
        <v>3000</v>
      </c>
      <c r="F5" s="386">
        <f t="shared" ref="F5:F12" si="0">B5+C5-D5-E5</f>
        <v>0</v>
      </c>
      <c r="G5" s="387" t="b">
        <v>1</v>
      </c>
      <c r="H5" s="387" t="b">
        <v>1</v>
      </c>
      <c r="I5" s="401" t="s">
        <v>337</v>
      </c>
      <c r="J5" s="389" t="s">
        <v>337</v>
      </c>
      <c r="K5" s="390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0</v>
      </c>
      <c r="F6" s="120">
        <f t="shared" si="0"/>
        <v>500</v>
      </c>
      <c r="G6" s="281" t="b">
        <v>1</v>
      </c>
      <c r="H6" s="281" t="b">
        <v>1</v>
      </c>
      <c r="I6" s="122" t="s">
        <v>337</v>
      </c>
      <c r="J6" s="200" t="s">
        <v>337</v>
      </c>
      <c r="K6" s="112"/>
      <c r="L6"/>
      <c r="M6"/>
      <c r="N6"/>
      <c r="O6"/>
    </row>
    <row r="7" spans="1:24" ht="20.100000000000001" customHeight="1" x14ac:dyDescent="0.3">
      <c r="A7" s="93" t="s">
        <v>15</v>
      </c>
      <c r="B7" s="92">
        <v>6325</v>
      </c>
      <c r="C7" s="92">
        <v>0</v>
      </c>
      <c r="D7" s="94">
        <v>0</v>
      </c>
      <c r="E7" s="92">
        <f>APO!B8</f>
        <v>2709.68</v>
      </c>
      <c r="F7" s="120">
        <f t="shared" si="0"/>
        <v>3615.32</v>
      </c>
      <c r="G7" s="281" t="b">
        <v>1</v>
      </c>
      <c r="H7" s="282" t="b">
        <v>1</v>
      </c>
      <c r="I7" s="122" t="s">
        <v>337</v>
      </c>
      <c r="J7" s="200" t="s">
        <v>337</v>
      </c>
      <c r="K7" s="112"/>
      <c r="L7"/>
      <c r="M7"/>
      <c r="N7"/>
      <c r="O7"/>
    </row>
    <row r="8" spans="1:24" ht="20.100000000000001" customHeight="1" x14ac:dyDescent="0.3">
      <c r="A8" s="114" t="s">
        <v>16</v>
      </c>
      <c r="B8" s="92">
        <v>1100</v>
      </c>
      <c r="C8" s="92">
        <v>0</v>
      </c>
      <c r="D8" s="94">
        <f>AADE!B7</f>
        <v>0</v>
      </c>
      <c r="E8" s="92">
        <f>AADE!B8</f>
        <v>0</v>
      </c>
      <c r="F8" s="120">
        <f t="shared" si="0"/>
        <v>1100</v>
      </c>
      <c r="G8" s="281" t="b">
        <v>1</v>
      </c>
      <c r="H8" s="281" t="b">
        <v>1</v>
      </c>
      <c r="I8" s="122"/>
      <c r="J8" s="200"/>
      <c r="K8" s="113"/>
      <c r="L8"/>
      <c r="M8"/>
      <c r="N8"/>
      <c r="O8"/>
    </row>
    <row r="9" spans="1:24" ht="24" customHeight="1" x14ac:dyDescent="0.3">
      <c r="A9" s="335" t="s">
        <v>589</v>
      </c>
      <c r="B9" s="92">
        <v>1100</v>
      </c>
      <c r="C9" s="92">
        <v>0</v>
      </c>
      <c r="D9" s="94">
        <v>0</v>
      </c>
      <c r="E9" s="92">
        <f>AAFCS!B7</f>
        <v>499.96</v>
      </c>
      <c r="F9" s="120">
        <f t="shared" si="0"/>
        <v>600.04</v>
      </c>
      <c r="G9" s="281" t="b">
        <v>1</v>
      </c>
      <c r="H9" s="281" t="b">
        <v>1</v>
      </c>
      <c r="I9" s="122" t="s">
        <v>337</v>
      </c>
      <c r="J9" s="200" t="s">
        <v>337</v>
      </c>
      <c r="K9" s="113"/>
      <c r="L9"/>
      <c r="M9"/>
      <c r="N9"/>
      <c r="O9"/>
    </row>
    <row r="10" spans="1:24" ht="20.100000000000001" customHeight="1" x14ac:dyDescent="0.3">
      <c r="A10" s="400" t="s">
        <v>18</v>
      </c>
      <c r="B10" s="383">
        <v>2000</v>
      </c>
      <c r="C10" s="383">
        <f>'ACS-SA'!B6</f>
        <v>0</v>
      </c>
      <c r="D10" s="384">
        <f>'ACS-SA'!B7</f>
        <v>0</v>
      </c>
      <c r="E10" s="383">
        <f>'ACS-SA'!B8</f>
        <v>2000</v>
      </c>
      <c r="F10" s="386">
        <f t="shared" si="0"/>
        <v>0</v>
      </c>
      <c r="G10" s="387" t="b">
        <v>1</v>
      </c>
      <c r="H10" s="387" t="b">
        <v>1</v>
      </c>
      <c r="I10" s="388" t="s">
        <v>337</v>
      </c>
      <c r="J10" s="389"/>
      <c r="K10" s="390"/>
      <c r="L10"/>
      <c r="M10"/>
      <c r="N10"/>
      <c r="O10"/>
    </row>
    <row r="11" spans="1:24" ht="20.100000000000001" customHeight="1" x14ac:dyDescent="0.3">
      <c r="A11" s="382" t="s">
        <v>19</v>
      </c>
      <c r="B11" s="383">
        <v>7400</v>
      </c>
      <c r="C11" s="383">
        <f>AIChE!B6</f>
        <v>0</v>
      </c>
      <c r="D11" s="384">
        <f>AIChE!B7</f>
        <v>0</v>
      </c>
      <c r="E11" s="383">
        <f>AIChE!B8</f>
        <v>7400</v>
      </c>
      <c r="F11" s="386">
        <f t="shared" si="0"/>
        <v>0</v>
      </c>
      <c r="G11" s="387" t="b">
        <v>1</v>
      </c>
      <c r="H11" s="387" t="b">
        <v>1</v>
      </c>
      <c r="I11" s="388" t="s">
        <v>337</v>
      </c>
      <c r="J11" s="389" t="s">
        <v>337</v>
      </c>
      <c r="K11" s="390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81" t="b">
        <v>1</v>
      </c>
      <c r="H12" s="281" t="b">
        <v>1</v>
      </c>
      <c r="I12" s="122" t="s">
        <v>337</v>
      </c>
      <c r="J12" s="200" t="s">
        <v>337</v>
      </c>
      <c r="K12" s="113"/>
      <c r="L12"/>
      <c r="M12"/>
      <c r="N12"/>
      <c r="O12"/>
    </row>
    <row r="13" spans="1:24" ht="20.100000000000001" customHeight="1" x14ac:dyDescent="0.3">
      <c r="A13" s="382" t="s">
        <v>22</v>
      </c>
      <c r="B13" s="383">
        <v>580</v>
      </c>
      <c r="C13" s="383">
        <f>AMWA!B6</f>
        <v>0</v>
      </c>
      <c r="D13" s="384">
        <f>AMWA!B7</f>
        <v>0</v>
      </c>
      <c r="E13" s="385">
        <f>AMWA!B8</f>
        <v>555.20000000000005</v>
      </c>
      <c r="F13" s="386">
        <f t="shared" ref="F13:F29" si="1">B13+C13-D13-E13</f>
        <v>24.799999999999955</v>
      </c>
      <c r="G13" s="387" t="b">
        <v>1</v>
      </c>
      <c r="H13" s="387" t="b">
        <v>1</v>
      </c>
      <c r="I13" s="388" t="s">
        <v>337</v>
      </c>
      <c r="J13" s="389" t="s">
        <v>337</v>
      </c>
      <c r="K13" s="390"/>
      <c r="L13"/>
      <c r="M13"/>
      <c r="N13"/>
      <c r="O13"/>
    </row>
    <row r="14" spans="1:24" ht="20.100000000000001" customHeight="1" x14ac:dyDescent="0.3">
      <c r="A14" s="291" t="s">
        <v>23</v>
      </c>
      <c r="B14" s="284">
        <v>0</v>
      </c>
      <c r="C14" s="284">
        <f>AMWH!B6</f>
        <v>0</v>
      </c>
      <c r="D14" s="285">
        <f>AMWH!B7</f>
        <v>0</v>
      </c>
      <c r="E14" s="284">
        <f>AMWH!B8</f>
        <v>0</v>
      </c>
      <c r="F14" s="287">
        <f t="shared" si="1"/>
        <v>0</v>
      </c>
      <c r="G14" s="289"/>
      <c r="H14" s="290"/>
      <c r="I14" s="289"/>
      <c r="J14" s="290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81" t="b">
        <v>1</v>
      </c>
      <c r="H15" s="281" t="b">
        <v>1</v>
      </c>
      <c r="I15" s="122" t="s">
        <v>337</v>
      </c>
      <c r="J15" s="200" t="s">
        <v>337</v>
      </c>
      <c r="K15" s="113"/>
      <c r="L15"/>
      <c r="M15"/>
      <c r="N15"/>
      <c r="O15"/>
    </row>
    <row r="16" spans="1:24" ht="20.100000000000001" customHeight="1" x14ac:dyDescent="0.3">
      <c r="A16" s="283" t="s">
        <v>25</v>
      </c>
      <c r="B16" s="284">
        <v>0</v>
      </c>
      <c r="C16" s="284">
        <v>0</v>
      </c>
      <c r="D16" s="285">
        <f>ASCE!B7</f>
        <v>0</v>
      </c>
      <c r="E16" s="286">
        <f>ASCE!B8</f>
        <v>0</v>
      </c>
      <c r="F16" s="287">
        <f t="shared" si="1"/>
        <v>0</v>
      </c>
      <c r="G16" s="288" t="b">
        <v>1</v>
      </c>
      <c r="H16" s="288" t="b">
        <v>1</v>
      </c>
      <c r="I16" s="289" t="s">
        <v>337</v>
      </c>
      <c r="J16" s="290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3521.2200000000003</v>
      </c>
      <c r="F17" s="120">
        <f t="shared" si="1"/>
        <v>978.77999999999975</v>
      </c>
      <c r="G17" s="281" t="b">
        <v>1</v>
      </c>
      <c r="H17" s="281" t="b">
        <v>1</v>
      </c>
      <c r="I17" s="122" t="s">
        <v>337</v>
      </c>
      <c r="J17" s="200" t="s">
        <v>337</v>
      </c>
      <c r="K17" s="113"/>
      <c r="L17"/>
      <c r="M17"/>
      <c r="N17"/>
      <c r="O17"/>
    </row>
    <row r="18" spans="1:15" ht="20.100000000000001" customHeight="1" x14ac:dyDescent="0.3">
      <c r="A18" s="382" t="s">
        <v>27</v>
      </c>
      <c r="B18" s="383">
        <v>10000</v>
      </c>
      <c r="C18" s="383">
        <f>ASME!B6</f>
        <v>0</v>
      </c>
      <c r="D18" s="384">
        <f>ASME!B7</f>
        <v>0</v>
      </c>
      <c r="E18" s="385">
        <f>ASME!B8</f>
        <v>10000</v>
      </c>
      <c r="F18" s="386">
        <f t="shared" si="1"/>
        <v>0</v>
      </c>
      <c r="G18" s="387" t="b">
        <v>1</v>
      </c>
      <c r="H18" s="387" t="b">
        <v>1</v>
      </c>
      <c r="I18" s="388" t="s">
        <v>337</v>
      </c>
      <c r="J18" s="389" t="s">
        <v>337</v>
      </c>
      <c r="K18" s="390"/>
      <c r="L18"/>
      <c r="M18"/>
      <c r="N18"/>
      <c r="O18"/>
    </row>
    <row r="19" spans="1:15" ht="31.2" x14ac:dyDescent="0.3">
      <c r="A19" s="291" t="s">
        <v>28</v>
      </c>
      <c r="B19" s="284">
        <v>0</v>
      </c>
      <c r="C19" s="284">
        <f>AFSAQC!B6</f>
        <v>0</v>
      </c>
      <c r="D19" s="285">
        <v>0</v>
      </c>
      <c r="E19" s="286">
        <f>AFSAQC!B8</f>
        <v>0</v>
      </c>
      <c r="F19" s="287">
        <f t="shared" si="1"/>
        <v>0</v>
      </c>
      <c r="G19" s="289"/>
      <c r="H19" s="290"/>
      <c r="I19" s="289"/>
      <c r="J19" s="290"/>
      <c r="K19" s="113"/>
      <c r="L19"/>
      <c r="M19"/>
      <c r="N19"/>
      <c r="O19"/>
    </row>
    <row r="20" spans="1:15" x14ac:dyDescent="0.3">
      <c r="A20" s="340" t="s">
        <v>478</v>
      </c>
      <c r="B20" s="341">
        <v>500</v>
      </c>
      <c r="C20" s="341"/>
      <c r="D20" s="342"/>
      <c r="E20" s="343"/>
      <c r="F20" s="344">
        <f>B20+C20-D20-E20</f>
        <v>500</v>
      </c>
      <c r="G20" s="345"/>
      <c r="H20" s="346"/>
      <c r="I20" s="346" t="s">
        <v>337</v>
      </c>
      <c r="J20" s="347"/>
      <c r="K20" s="113"/>
      <c r="L20"/>
      <c r="M20"/>
      <c r="N20"/>
      <c r="O20"/>
    </row>
    <row r="21" spans="1:15" x14ac:dyDescent="0.3">
      <c r="A21" s="291" t="s">
        <v>29</v>
      </c>
      <c r="B21" s="284">
        <v>0</v>
      </c>
      <c r="C21" s="284">
        <f>ArmyROTC!B6</f>
        <v>0</v>
      </c>
      <c r="D21" s="285">
        <f>ArmyROTC!B7</f>
        <v>0</v>
      </c>
      <c r="E21" s="284">
        <f>ArmyROTC!B8</f>
        <v>0</v>
      </c>
      <c r="F21" s="287">
        <f t="shared" si="1"/>
        <v>0</v>
      </c>
      <c r="G21" s="289"/>
      <c r="H21" s="289"/>
      <c r="I21" s="289"/>
      <c r="J21" s="290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81" t="b">
        <v>1</v>
      </c>
      <c r="H22" s="281" t="b">
        <v>1</v>
      </c>
      <c r="I22" s="122" t="s">
        <v>337</v>
      </c>
      <c r="J22" s="200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81" t="b">
        <v>1</v>
      </c>
      <c r="H23" s="281" t="b">
        <v>1</v>
      </c>
      <c r="I23" s="122" t="s">
        <v>337</v>
      </c>
      <c r="J23" s="200" t="s">
        <v>337</v>
      </c>
      <c r="K23" s="113"/>
      <c r="L23"/>
      <c r="M23"/>
      <c r="N23"/>
      <c r="O23"/>
    </row>
    <row r="24" spans="1:15" ht="31.2" x14ac:dyDescent="0.3">
      <c r="A24" s="382" t="s">
        <v>32</v>
      </c>
      <c r="B24" s="383">
        <v>3500</v>
      </c>
      <c r="C24" s="383">
        <v>1500</v>
      </c>
      <c r="D24" s="384">
        <f>AITP!B7</f>
        <v>0</v>
      </c>
      <c r="E24" s="385">
        <f>AITP!B8</f>
        <v>5000</v>
      </c>
      <c r="F24" s="386">
        <f t="shared" si="1"/>
        <v>0</v>
      </c>
      <c r="G24" s="387" t="b">
        <v>1</v>
      </c>
      <c r="H24" s="387" t="b">
        <v>1</v>
      </c>
      <c r="I24" s="388" t="s">
        <v>337</v>
      </c>
      <c r="J24" s="389" t="s">
        <v>337</v>
      </c>
      <c r="K24" s="390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81" t="b">
        <v>1</v>
      </c>
      <c r="H25" s="281" t="b">
        <v>1</v>
      </c>
      <c r="I25" s="122" t="s">
        <v>337</v>
      </c>
      <c r="J25" s="200" t="s">
        <v>337</v>
      </c>
      <c r="K25" s="113"/>
      <c r="L25"/>
      <c r="M25"/>
      <c r="N25"/>
      <c r="O25"/>
    </row>
    <row r="26" spans="1:15" ht="20.100000000000001" customHeight="1" x14ac:dyDescent="0.3">
      <c r="A26" s="382" t="s">
        <v>34</v>
      </c>
      <c r="B26" s="383">
        <v>6300</v>
      </c>
      <c r="C26" s="383">
        <f>ASAS!B6</f>
        <v>0</v>
      </c>
      <c r="D26" s="384">
        <f>ASAS!B7</f>
        <v>0</v>
      </c>
      <c r="E26" s="385">
        <f>ASAS!B8</f>
        <v>6300</v>
      </c>
      <c r="F26" s="386">
        <f t="shared" si="1"/>
        <v>0</v>
      </c>
      <c r="G26" s="403" t="s">
        <v>337</v>
      </c>
      <c r="H26" s="388" t="s">
        <v>337</v>
      </c>
      <c r="I26" s="388" t="s">
        <v>337</v>
      </c>
      <c r="J26" s="389" t="s">
        <v>337</v>
      </c>
      <c r="K26" s="113"/>
      <c r="L26"/>
      <c r="M26"/>
      <c r="N26"/>
      <c r="O26"/>
    </row>
    <row r="27" spans="1:15" ht="39.75" customHeight="1" x14ac:dyDescent="0.3">
      <c r="A27" s="382" t="s">
        <v>35</v>
      </c>
      <c r="B27" s="383">
        <v>2080</v>
      </c>
      <c r="C27" s="383">
        <f>BB!B6</f>
        <v>0</v>
      </c>
      <c r="D27" s="384">
        <f>BB!B7</f>
        <v>0</v>
      </c>
      <c r="E27" s="385">
        <f>BB!B8</f>
        <v>2033.46</v>
      </c>
      <c r="F27" s="386">
        <f t="shared" si="1"/>
        <v>46.539999999999964</v>
      </c>
      <c r="G27" s="387" t="b">
        <v>1</v>
      </c>
      <c r="H27" s="387" t="b">
        <v>1</v>
      </c>
      <c r="I27" s="388" t="s">
        <v>337</v>
      </c>
      <c r="J27" s="389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81" t="b">
        <v>1</v>
      </c>
      <c r="H28" s="281" t="b">
        <v>1</v>
      </c>
      <c r="I28" s="122"/>
      <c r="J28" s="200"/>
      <c r="K28" s="113"/>
      <c r="L28"/>
      <c r="M28"/>
      <c r="N28"/>
      <c r="O28"/>
    </row>
    <row r="29" spans="1:15" ht="20.100000000000001" customHeight="1" x14ac:dyDescent="0.3">
      <c r="A29" s="400" t="s">
        <v>37</v>
      </c>
      <c r="B29" s="383">
        <v>2700</v>
      </c>
      <c r="C29" s="383">
        <v>0</v>
      </c>
      <c r="D29" s="384">
        <v>0</v>
      </c>
      <c r="E29" s="383">
        <f>BSA!B8</f>
        <v>2700</v>
      </c>
      <c r="F29" s="386">
        <f t="shared" si="1"/>
        <v>0</v>
      </c>
      <c r="G29" s="387" t="b">
        <v>1</v>
      </c>
      <c r="H29" s="387" t="b">
        <v>1</v>
      </c>
      <c r="I29" s="388" t="s">
        <v>337</v>
      </c>
      <c r="J29" s="389" t="s">
        <v>337</v>
      </c>
      <c r="K29" s="390"/>
      <c r="L29"/>
      <c r="M29"/>
      <c r="N29"/>
      <c r="O29"/>
    </row>
    <row r="30" spans="1:15" ht="20.100000000000001" customHeight="1" x14ac:dyDescent="0.3">
      <c r="A30" s="291" t="s">
        <v>38</v>
      </c>
      <c r="B30" s="284">
        <v>0</v>
      </c>
      <c r="C30" s="284">
        <f>BBSA!B6</f>
        <v>0</v>
      </c>
      <c r="D30" s="285">
        <v>0</v>
      </c>
      <c r="E30" s="284">
        <f>BBSA!B8</f>
        <v>0</v>
      </c>
      <c r="F30" s="287">
        <f>B30+C30-D30-E30</f>
        <v>0</v>
      </c>
      <c r="G30" s="289"/>
      <c r="H30" s="289"/>
      <c r="I30" s="289"/>
      <c r="J30" s="290"/>
      <c r="K30" s="113"/>
      <c r="L30"/>
      <c r="M30"/>
      <c r="N30"/>
      <c r="O30"/>
    </row>
    <row r="31" spans="1:15" ht="20.100000000000001" customHeight="1" x14ac:dyDescent="0.3">
      <c r="A31" s="400" t="s">
        <v>39</v>
      </c>
      <c r="B31" s="383">
        <v>4200</v>
      </c>
      <c r="C31" s="383">
        <f>'B&amp;B'!B6</f>
        <v>0</v>
      </c>
      <c r="D31" s="384">
        <v>0</v>
      </c>
      <c r="E31" s="385">
        <f>'B&amp;B'!B8</f>
        <v>4200</v>
      </c>
      <c r="F31" s="386">
        <f t="shared" ref="F31:F41" si="2">B31+C31-D31-E31</f>
        <v>0</v>
      </c>
      <c r="G31" s="387" t="b">
        <v>1</v>
      </c>
      <c r="H31" s="387" t="b">
        <v>1</v>
      </c>
      <c r="I31" s="388" t="s">
        <v>337</v>
      </c>
      <c r="J31" s="389" t="s">
        <v>337</v>
      </c>
      <c r="K31" s="390"/>
      <c r="L31"/>
      <c r="M31"/>
      <c r="N31"/>
      <c r="O31"/>
    </row>
    <row r="32" spans="1:15" ht="20.100000000000001" customHeight="1" x14ac:dyDescent="0.3">
      <c r="A32" s="348" t="s">
        <v>40</v>
      </c>
      <c r="B32" s="349">
        <v>6300</v>
      </c>
      <c r="C32" s="349">
        <f>TechCRU!B6</f>
        <v>0</v>
      </c>
      <c r="D32" s="350">
        <f>TechCRU!B7</f>
        <v>0</v>
      </c>
      <c r="E32" s="351">
        <f>TechCRU!B8</f>
        <v>6300</v>
      </c>
      <c r="F32" s="352">
        <f t="shared" si="2"/>
        <v>0</v>
      </c>
      <c r="G32" s="353" t="b">
        <v>1</v>
      </c>
      <c r="H32" s="353" t="b">
        <v>1</v>
      </c>
      <c r="I32" s="354" t="s">
        <v>337</v>
      </c>
      <c r="J32" s="355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81" t="b">
        <v>1</v>
      </c>
      <c r="H33" s="281" t="b">
        <v>1</v>
      </c>
      <c r="I33" s="122" t="s">
        <v>337</v>
      </c>
      <c r="J33" s="200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109" t="s">
        <v>42</v>
      </c>
      <c r="B34" s="92">
        <v>14000</v>
      </c>
      <c r="C34" s="92">
        <f>CSA!B6</f>
        <v>0</v>
      </c>
      <c r="D34" s="94">
        <f>CSA!B7</f>
        <v>0</v>
      </c>
      <c r="E34" s="92">
        <f>CSA!B8</f>
        <v>11477.130000000001</v>
      </c>
      <c r="F34" s="120">
        <f t="shared" si="2"/>
        <v>2522.869999999999</v>
      </c>
      <c r="G34" s="281" t="b">
        <v>1</v>
      </c>
      <c r="H34" s="281" t="b">
        <v>1</v>
      </c>
      <c r="I34" s="122" t="s">
        <v>337</v>
      </c>
      <c r="J34" s="200" t="s">
        <v>337</v>
      </c>
      <c r="K34" s="112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81" t="b">
        <v>1</v>
      </c>
      <c r="H35" s="281" t="b">
        <v>1</v>
      </c>
      <c r="I35" s="122" t="s">
        <v>337</v>
      </c>
      <c r="J35" s="200" t="s">
        <v>337</v>
      </c>
      <c r="K35" s="112"/>
      <c r="L35"/>
      <c r="M35"/>
      <c r="N35"/>
      <c r="O35"/>
    </row>
    <row r="36" spans="1:24" ht="20.100000000000001" customHeight="1" x14ac:dyDescent="0.3">
      <c r="A36" s="291" t="s">
        <v>44</v>
      </c>
      <c r="B36" s="284">
        <v>0</v>
      </c>
      <c r="C36" s="284">
        <v>0</v>
      </c>
      <c r="D36" s="285">
        <f>CRY!B7</f>
        <v>0</v>
      </c>
      <c r="E36" s="284">
        <f>CRY!B8</f>
        <v>0</v>
      </c>
      <c r="F36" s="287">
        <f t="shared" si="2"/>
        <v>0</v>
      </c>
      <c r="G36" s="292"/>
      <c r="H36" s="289"/>
      <c r="I36" s="289"/>
      <c r="J36" s="290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12465.29</v>
      </c>
      <c r="F37" s="120">
        <f t="shared" si="2"/>
        <v>584.70999999999913</v>
      </c>
      <c r="G37" s="281" t="b">
        <v>1</v>
      </c>
      <c r="H37" s="281" t="b">
        <v>1</v>
      </c>
      <c r="I37" s="122" t="s">
        <v>337</v>
      </c>
      <c r="J37" s="200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7">
        <f>CISER!B7</f>
        <v>0</v>
      </c>
      <c r="F38" s="2">
        <f>B38+C38-D38-E38</f>
        <v>260</v>
      </c>
      <c r="G38" s="281" t="b">
        <v>1</v>
      </c>
      <c r="H38" s="281" t="b">
        <v>1</v>
      </c>
      <c r="I38" s="144" t="s">
        <v>337</v>
      </c>
      <c r="J38" s="144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0</v>
      </c>
      <c r="F39" s="120">
        <f t="shared" si="2"/>
        <v>1750</v>
      </c>
      <c r="G39" s="281" t="b">
        <v>1</v>
      </c>
      <c r="H39" s="281" t="b">
        <v>1</v>
      </c>
      <c r="I39" s="122"/>
      <c r="J39" s="200"/>
      <c r="K39" s="113"/>
      <c r="L39"/>
      <c r="M39"/>
      <c r="N39"/>
      <c r="O39"/>
    </row>
    <row r="40" spans="1:24" ht="20.100000000000001" customHeight="1" x14ac:dyDescent="0.3">
      <c r="A40" s="291" t="s">
        <v>48</v>
      </c>
      <c r="B40" s="284">
        <v>0</v>
      </c>
      <c r="C40" s="284">
        <f>CommStudies!B6</f>
        <v>0</v>
      </c>
      <c r="D40" s="285">
        <f>CommStudies!B7</f>
        <v>0</v>
      </c>
      <c r="E40" s="286">
        <f>CommStudies!B8</f>
        <v>0</v>
      </c>
      <c r="F40" s="287">
        <f t="shared" si="2"/>
        <v>0</v>
      </c>
      <c r="G40" s="293"/>
      <c r="H40" s="289"/>
      <c r="I40" s="289"/>
      <c r="J40" s="290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81" t="b">
        <v>1</v>
      </c>
      <c r="H41" s="281" t="b">
        <v>1</v>
      </c>
      <c r="I41" s="122" t="s">
        <v>337</v>
      </c>
      <c r="J41" s="200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81" t="b">
        <v>1</v>
      </c>
      <c r="H42" s="281" t="b">
        <v>1</v>
      </c>
      <c r="I42" s="122" t="s">
        <v>337</v>
      </c>
      <c r="J42" s="200" t="s">
        <v>337</v>
      </c>
      <c r="K42" s="113"/>
      <c r="L42"/>
      <c r="M42"/>
      <c r="N42"/>
      <c r="O42"/>
    </row>
    <row r="43" spans="1:24" ht="20.100000000000001" customHeight="1" x14ac:dyDescent="0.3">
      <c r="A43" s="291" t="s">
        <v>51</v>
      </c>
      <c r="B43" s="284">
        <v>0</v>
      </c>
      <c r="C43" s="284">
        <f>DA!B6</f>
        <v>0</v>
      </c>
      <c r="D43" s="285">
        <v>0</v>
      </c>
      <c r="E43" s="284">
        <f>DA!B8</f>
        <v>0</v>
      </c>
      <c r="F43" s="287">
        <f t="shared" ref="F43:F56" si="3">B43+C43-D43-E43</f>
        <v>0</v>
      </c>
      <c r="G43" s="292"/>
      <c r="H43" s="289"/>
      <c r="I43" s="289"/>
      <c r="J43" s="290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81" t="b">
        <v>1</v>
      </c>
      <c r="H44" s="281" t="b">
        <v>1</v>
      </c>
      <c r="I44" s="122"/>
      <c r="J44" s="200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81" t="b">
        <v>1</v>
      </c>
      <c r="H45" s="281" t="b">
        <v>1</v>
      </c>
      <c r="I45" s="122" t="s">
        <v>337</v>
      </c>
      <c r="J45" s="200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94" t="s">
        <v>54</v>
      </c>
      <c r="B46" s="295">
        <v>0</v>
      </c>
      <c r="C46" s="295">
        <v>0</v>
      </c>
      <c r="D46" s="296">
        <v>0</v>
      </c>
      <c r="E46" s="295">
        <v>0</v>
      </c>
      <c r="F46" s="297">
        <f t="shared" si="3"/>
        <v>0</v>
      </c>
      <c r="G46" s="292"/>
      <c r="H46" s="298"/>
      <c r="I46" s="298"/>
      <c r="J46" s="299"/>
      <c r="K46" s="236"/>
      <c r="L46"/>
      <c r="M46"/>
      <c r="N46"/>
      <c r="O46"/>
    </row>
    <row r="47" spans="1:24" s="113" customFormat="1" ht="20.100000000000001" customHeight="1" x14ac:dyDescent="0.3">
      <c r="A47" s="212" t="s">
        <v>55</v>
      </c>
      <c r="B47" s="213">
        <v>550</v>
      </c>
      <c r="C47" s="213"/>
      <c r="D47" s="214"/>
      <c r="E47" s="213">
        <f>DTL!B8</f>
        <v>0</v>
      </c>
      <c r="F47" s="213">
        <f>B47+C47-D47-E47</f>
        <v>550</v>
      </c>
      <c r="G47" s="281" t="b">
        <v>1</v>
      </c>
      <c r="H47" s="28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49" t="s">
        <v>56</v>
      </c>
      <c r="B48" s="152">
        <v>200</v>
      </c>
      <c r="C48" s="213"/>
      <c r="D48" s="214"/>
      <c r="E48" s="213"/>
      <c r="F48" s="213">
        <f>B48+C48-D48-E48</f>
        <v>200</v>
      </c>
      <c r="G48" s="281" t="b">
        <v>1</v>
      </c>
      <c r="H48" s="28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37" t="s">
        <v>57</v>
      </c>
      <c r="B49" s="116">
        <v>300</v>
      </c>
      <c r="E49" s="2">
        <f>'Dr. BAH- PMS'!B7</f>
        <v>0</v>
      </c>
      <c r="F49" s="2">
        <f>B49+C49-D49-E49</f>
        <v>300</v>
      </c>
      <c r="G49" s="281" t="b">
        <v>1</v>
      </c>
      <c r="H49" s="281" t="b">
        <v>1</v>
      </c>
      <c r="I49" s="144" t="s">
        <v>337</v>
      </c>
      <c r="J49" s="144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81" t="b">
        <v>1</v>
      </c>
      <c r="H50" s="281" t="b">
        <v>1</v>
      </c>
      <c r="I50" s="122" t="s">
        <v>337</v>
      </c>
      <c r="J50" s="200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617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81" t="b">
        <v>1</v>
      </c>
      <c r="H51" s="281" t="b">
        <v>1</v>
      </c>
      <c r="I51" s="122"/>
      <c r="J51" s="200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81" t="b">
        <v>1</v>
      </c>
      <c r="H52" s="281" t="b">
        <v>1</v>
      </c>
      <c r="I52" s="122" t="s">
        <v>337</v>
      </c>
      <c r="J52" s="200"/>
      <c r="K52" s="113"/>
      <c r="L52"/>
      <c r="M52"/>
      <c r="N52"/>
      <c r="O52"/>
    </row>
    <row r="53" spans="1:15" x14ac:dyDescent="0.3">
      <c r="A53" s="108" t="s">
        <v>60</v>
      </c>
      <c r="B53" s="92">
        <v>1000</v>
      </c>
      <c r="C53" s="92">
        <f>Filipino!B6</f>
        <v>0</v>
      </c>
      <c r="D53" s="94">
        <f>Filipino!B7</f>
        <v>0</v>
      </c>
      <c r="E53" s="92">
        <f>Filipino!B8</f>
        <v>999.9</v>
      </c>
      <c r="F53" s="120">
        <f t="shared" si="3"/>
        <v>0.10000000000002274</v>
      </c>
      <c r="G53" s="281" t="b">
        <v>1</v>
      </c>
      <c r="H53" s="281" t="b">
        <v>1</v>
      </c>
      <c r="I53" s="122" t="s">
        <v>337</v>
      </c>
      <c r="J53" s="200"/>
      <c r="K53" s="113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81" t="b">
        <v>1</v>
      </c>
      <c r="H54" s="281" t="b">
        <v>1</v>
      </c>
      <c r="I54" s="122" t="s">
        <v>337</v>
      </c>
      <c r="J54" s="200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81" t="b">
        <v>1</v>
      </c>
      <c r="H55" s="281" t="b">
        <v>1</v>
      </c>
      <c r="I55" s="122"/>
      <c r="J55" s="200"/>
      <c r="K55" s="113"/>
      <c r="L55"/>
      <c r="M55"/>
      <c r="N55"/>
      <c r="O55"/>
    </row>
    <row r="56" spans="1:15" ht="20.100000000000001" customHeight="1" x14ac:dyDescent="0.3">
      <c r="A56" s="400" t="s">
        <v>63</v>
      </c>
      <c r="B56" s="383">
        <v>600</v>
      </c>
      <c r="C56" s="383"/>
      <c r="D56" s="384"/>
      <c r="E56" s="383">
        <f>GSS!B8</f>
        <v>598.5</v>
      </c>
      <c r="F56" s="386">
        <f t="shared" si="3"/>
        <v>1.5</v>
      </c>
      <c r="G56" s="387" t="b">
        <v>1</v>
      </c>
      <c r="H56" s="387" t="b">
        <v>1</v>
      </c>
      <c r="I56" s="388" t="s">
        <v>337</v>
      </c>
      <c r="J56" s="389" t="s">
        <v>337</v>
      </c>
      <c r="K56" s="390"/>
      <c r="L56"/>
      <c r="M56"/>
      <c r="N56"/>
      <c r="O56"/>
    </row>
    <row r="57" spans="1:15" ht="20.100000000000001" customHeight="1" x14ac:dyDescent="0.3">
      <c r="A57" s="291" t="s">
        <v>64</v>
      </c>
      <c r="B57" s="284">
        <v>0</v>
      </c>
      <c r="C57" s="284">
        <v>0</v>
      </c>
      <c r="D57" s="285">
        <v>0</v>
      </c>
      <c r="E57" s="284">
        <v>0</v>
      </c>
      <c r="F57" s="287">
        <f>B57+C57-D57-E57</f>
        <v>0</v>
      </c>
      <c r="G57" s="292"/>
      <c r="H57" s="289"/>
      <c r="I57" s="289"/>
      <c r="J57" s="290"/>
      <c r="K57" s="113"/>
      <c r="L57"/>
      <c r="M57"/>
      <c r="N57"/>
      <c r="O57"/>
    </row>
    <row r="58" spans="1:15" ht="20.100000000000001" customHeight="1" x14ac:dyDescent="0.3">
      <c r="A58" s="400" t="s">
        <v>65</v>
      </c>
      <c r="B58" s="383">
        <v>500</v>
      </c>
      <c r="C58" s="383">
        <f>GSA!B6</f>
        <v>0</v>
      </c>
      <c r="D58" s="384"/>
      <c r="E58" s="383">
        <f>GSA!B8</f>
        <v>498</v>
      </c>
      <c r="F58" s="386">
        <f>B58+C58-D58-E58</f>
        <v>2</v>
      </c>
      <c r="G58" s="388" t="s">
        <v>337</v>
      </c>
      <c r="H58" s="388" t="s">
        <v>337</v>
      </c>
      <c r="I58" s="388" t="s">
        <v>337</v>
      </c>
      <c r="J58" s="389" t="s">
        <v>337</v>
      </c>
      <c r="K58" s="390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81" t="b">
        <v>1</v>
      </c>
      <c r="H59" s="281" t="b">
        <v>1</v>
      </c>
      <c r="I59" s="122" t="s">
        <v>337</v>
      </c>
      <c r="J59" s="200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5181.7299999999996</v>
      </c>
      <c r="F60" s="120">
        <f t="shared" ref="F60:F83" si="4">B60+C60-D60-E60</f>
        <v>3818.2700000000004</v>
      </c>
      <c r="G60" s="281" t="b">
        <v>1</v>
      </c>
      <c r="H60" s="281" t="b">
        <v>1</v>
      </c>
      <c r="I60" s="122" t="s">
        <v>337</v>
      </c>
      <c r="J60" s="200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7">
        <f>HDFS!B8</f>
        <v>1263.5</v>
      </c>
      <c r="F61" s="2">
        <f>B61+C61-D61-E61</f>
        <v>236.5</v>
      </c>
      <c r="G61" s="281" t="b">
        <v>1</v>
      </c>
      <c r="H61" s="281" t="b">
        <v>1</v>
      </c>
      <c r="I61" s="144" t="s">
        <v>337</v>
      </c>
      <c r="J61" s="144" t="s">
        <v>337</v>
      </c>
      <c r="K61" s="106"/>
    </row>
    <row r="62" spans="1:15" ht="20.100000000000001" customHeight="1" x14ac:dyDescent="0.3">
      <c r="A62" s="283" t="s">
        <v>69</v>
      </c>
      <c r="B62" s="284">
        <v>0</v>
      </c>
      <c r="C62" s="284">
        <f>HSRecruiters!B6</f>
        <v>0</v>
      </c>
      <c r="D62" s="285">
        <f>HSRecruiters!B7</f>
        <v>0</v>
      </c>
      <c r="E62" s="286">
        <f>HSRecruiters!B8</f>
        <v>0</v>
      </c>
      <c r="F62" s="287">
        <f t="shared" si="4"/>
        <v>0</v>
      </c>
      <c r="G62" s="293"/>
      <c r="H62" s="289"/>
      <c r="I62" s="289"/>
      <c r="J62" s="290"/>
      <c r="K62" s="113" t="s">
        <v>70</v>
      </c>
      <c r="L62"/>
      <c r="M62"/>
      <c r="N62"/>
      <c r="O62"/>
    </row>
    <row r="63" spans="1:15" ht="20.100000000000001" customHeight="1" x14ac:dyDescent="0.3">
      <c r="A63" s="283" t="s">
        <v>71</v>
      </c>
      <c r="B63" s="284">
        <v>0</v>
      </c>
      <c r="C63" s="284">
        <f>ISA!B6</f>
        <v>0</v>
      </c>
      <c r="D63" s="285">
        <f>ISA!B7</f>
        <v>0</v>
      </c>
      <c r="E63" s="286">
        <f>ISA!B8</f>
        <v>0</v>
      </c>
      <c r="F63" s="287">
        <f t="shared" si="4"/>
        <v>0</v>
      </c>
      <c r="G63" s="288" t="b">
        <v>1</v>
      </c>
      <c r="H63" s="288" t="b">
        <v>1</v>
      </c>
      <c r="I63" s="289" t="s">
        <v>337</v>
      </c>
      <c r="J63" s="290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81" t="b">
        <v>1</v>
      </c>
      <c r="H64" s="281" t="b">
        <v>1</v>
      </c>
      <c r="I64" s="122" t="s">
        <v>337</v>
      </c>
      <c r="J64" s="200"/>
      <c r="K64" s="113"/>
      <c r="L64"/>
      <c r="M64"/>
      <c r="N64"/>
      <c r="O64"/>
    </row>
    <row r="65" spans="1:15" ht="20.100000000000001" customHeight="1" x14ac:dyDescent="0.3">
      <c r="A65" s="382" t="s">
        <v>73</v>
      </c>
      <c r="B65" s="383">
        <v>3200</v>
      </c>
      <c r="C65" s="383">
        <f>IIE!B6</f>
        <v>0</v>
      </c>
      <c r="D65" s="384">
        <f>IIE!B7</f>
        <v>0</v>
      </c>
      <c r="E65" s="385">
        <f>IIE!B8</f>
        <v>3200</v>
      </c>
      <c r="F65" s="386">
        <f t="shared" si="4"/>
        <v>0</v>
      </c>
      <c r="G65" s="387" t="b">
        <v>1</v>
      </c>
      <c r="H65" s="387" t="b">
        <v>1</v>
      </c>
      <c r="I65" s="388" t="s">
        <v>337</v>
      </c>
      <c r="J65" s="389" t="s">
        <v>337</v>
      </c>
      <c r="K65" s="390"/>
      <c r="L65"/>
      <c r="M65"/>
      <c r="N65"/>
      <c r="O65"/>
    </row>
    <row r="66" spans="1:15" ht="20.100000000000001" customHeight="1" x14ac:dyDescent="0.3">
      <c r="A66" s="93" t="s">
        <v>74</v>
      </c>
      <c r="B66" s="92">
        <v>2200</v>
      </c>
      <c r="C66" s="92">
        <f>IIDA!B6</f>
        <v>0</v>
      </c>
      <c r="D66" s="94">
        <f>IIDA!B7</f>
        <v>0</v>
      </c>
      <c r="E66" s="110">
        <f>IIDA!B8</f>
        <v>1419.2</v>
      </c>
      <c r="F66" s="120">
        <f t="shared" si="4"/>
        <v>780.8</v>
      </c>
      <c r="G66" s="281" t="b">
        <v>1</v>
      </c>
      <c r="H66" s="281" t="b">
        <v>1</v>
      </c>
      <c r="I66" s="122" t="s">
        <v>337</v>
      </c>
      <c r="J66" s="200" t="s">
        <v>337</v>
      </c>
      <c r="K66" s="113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81" t="b">
        <v>1</v>
      </c>
      <c r="H67" s="281" t="b">
        <v>1</v>
      </c>
      <c r="I67" s="122"/>
      <c r="J67" s="200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13954.63</v>
      </c>
      <c r="F68" s="120">
        <f t="shared" si="4"/>
        <v>1045.3700000000008</v>
      </c>
      <c r="G68" s="281" t="b">
        <v>1</v>
      </c>
      <c r="H68" s="281" t="b">
        <v>1</v>
      </c>
      <c r="I68" s="122" t="s">
        <v>337</v>
      </c>
      <c r="J68" s="200" t="s">
        <v>337</v>
      </c>
      <c r="K68" s="113"/>
      <c r="L68"/>
      <c r="M68"/>
      <c r="N68"/>
      <c r="O68"/>
    </row>
    <row r="69" spans="1:15" ht="20.100000000000001" customHeight="1" x14ac:dyDescent="0.3">
      <c r="A69" s="348" t="s">
        <v>77</v>
      </c>
      <c r="B69" s="349">
        <v>500</v>
      </c>
      <c r="C69" s="349">
        <f>JOY!B6</f>
        <v>350</v>
      </c>
      <c r="D69" s="350">
        <f>JOY!B7</f>
        <v>0</v>
      </c>
      <c r="E69" s="351">
        <f>JOY!B8</f>
        <v>850</v>
      </c>
      <c r="F69" s="352">
        <f>B69+C69-D69-E69</f>
        <v>0</v>
      </c>
      <c r="G69" s="353" t="b">
        <v>1</v>
      </c>
      <c r="H69" s="353" t="b">
        <v>1</v>
      </c>
      <c r="I69" s="354" t="s">
        <v>337</v>
      </c>
      <c r="J69" s="355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0</v>
      </c>
      <c r="F70" s="120">
        <f t="shared" si="4"/>
        <v>1200</v>
      </c>
      <c r="G70" s="281" t="b">
        <v>1</v>
      </c>
      <c r="H70" s="281" t="b">
        <v>1</v>
      </c>
      <c r="I70" s="122" t="s">
        <v>337</v>
      </c>
      <c r="J70" s="200" t="s">
        <v>337</v>
      </c>
      <c r="K70" s="113"/>
      <c r="L70"/>
      <c r="M70"/>
      <c r="N70"/>
      <c r="O70"/>
    </row>
    <row r="71" spans="1:15" ht="20.100000000000001" customHeight="1" x14ac:dyDescent="0.3">
      <c r="A71" s="400" t="s">
        <v>79</v>
      </c>
      <c r="B71" s="383">
        <v>3000</v>
      </c>
      <c r="C71" s="383">
        <v>0</v>
      </c>
      <c r="D71" s="384">
        <f>KRCC!B7</f>
        <v>0</v>
      </c>
      <c r="E71" s="383">
        <f>KRCC!B8</f>
        <v>3000</v>
      </c>
      <c r="F71" s="386">
        <f t="shared" si="4"/>
        <v>0</v>
      </c>
      <c r="G71" s="387" t="b">
        <v>1</v>
      </c>
      <c r="H71" s="387" t="b">
        <v>1</v>
      </c>
      <c r="I71" s="388" t="s">
        <v>337</v>
      </c>
      <c r="J71" s="389" t="s">
        <v>337</v>
      </c>
      <c r="K71" s="390"/>
      <c r="L71"/>
      <c r="M71"/>
      <c r="N71"/>
      <c r="O71"/>
    </row>
    <row r="72" spans="1:15" s="235" customFormat="1" ht="33" customHeight="1" x14ac:dyDescent="0.3">
      <c r="A72" s="411" t="s">
        <v>80</v>
      </c>
      <c r="B72" s="412">
        <v>1650</v>
      </c>
      <c r="C72" s="412">
        <f>KEYOP!B6</f>
        <v>0</v>
      </c>
      <c r="D72" s="384">
        <v>0</v>
      </c>
      <c r="E72" s="412">
        <f>KEYOP!B8</f>
        <v>1650</v>
      </c>
      <c r="F72" s="413">
        <f t="shared" si="4"/>
        <v>0</v>
      </c>
      <c r="G72" s="387" t="b">
        <v>1</v>
      </c>
      <c r="H72" s="387" t="b">
        <v>1</v>
      </c>
      <c r="I72" s="388" t="s">
        <v>337</v>
      </c>
      <c r="J72" s="389" t="s">
        <v>337</v>
      </c>
      <c r="K72" s="414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81" t="b">
        <v>1</v>
      </c>
      <c r="H73" s="281" t="b">
        <v>1</v>
      </c>
      <c r="I73" s="122" t="s">
        <v>337</v>
      </c>
      <c r="J73" s="200" t="s">
        <v>337</v>
      </c>
      <c r="K73" s="113"/>
      <c r="L73"/>
      <c r="M73"/>
      <c r="N73"/>
      <c r="O73"/>
    </row>
    <row r="74" spans="1:15" ht="20.100000000000001" customHeight="1" x14ac:dyDescent="0.3">
      <c r="A74" s="382" t="s">
        <v>82</v>
      </c>
      <c r="B74" s="383">
        <v>15000</v>
      </c>
      <c r="C74" s="383">
        <f>Livestock!B6</f>
        <v>0</v>
      </c>
      <c r="D74" s="384">
        <f>Livestock!B7</f>
        <v>0</v>
      </c>
      <c r="E74" s="385">
        <f>Livestock!B8</f>
        <v>15000</v>
      </c>
      <c r="F74" s="386">
        <f t="shared" si="4"/>
        <v>0</v>
      </c>
      <c r="G74" s="387" t="b">
        <v>1</v>
      </c>
      <c r="H74" s="387" t="b">
        <v>1</v>
      </c>
      <c r="I74" s="388" t="s">
        <v>337</v>
      </c>
      <c r="J74" s="389" t="s">
        <v>337</v>
      </c>
      <c r="K74" s="390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200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81" t="b">
        <v>1</v>
      </c>
      <c r="H76" s="281" t="b">
        <v>1</v>
      </c>
      <c r="I76" s="122"/>
      <c r="J76" s="200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0</v>
      </c>
      <c r="F77" s="120">
        <f t="shared" si="4"/>
        <v>3000</v>
      </c>
      <c r="G77" s="281" t="b">
        <v>1</v>
      </c>
      <c r="H77" s="281" t="b">
        <v>1</v>
      </c>
      <c r="I77" s="122" t="s">
        <v>337</v>
      </c>
      <c r="J77" s="200" t="s">
        <v>337</v>
      </c>
      <c r="K77" s="113"/>
      <c r="L77"/>
      <c r="M77"/>
      <c r="N77"/>
      <c r="O77"/>
    </row>
    <row r="78" spans="1:15" s="392" customFormat="1" ht="20.100000000000001" customHeight="1" x14ac:dyDescent="0.3">
      <c r="A78" s="382" t="s">
        <v>86</v>
      </c>
      <c r="B78" s="383">
        <v>15000</v>
      </c>
      <c r="C78" s="383">
        <v>0</v>
      </c>
      <c r="D78" s="384">
        <f>Meat!B7</f>
        <v>0</v>
      </c>
      <c r="E78" s="385">
        <f>Meat!B8</f>
        <v>15000</v>
      </c>
      <c r="F78" s="386">
        <f t="shared" si="4"/>
        <v>0</v>
      </c>
      <c r="G78" s="387" t="b">
        <v>1</v>
      </c>
      <c r="H78" s="387" t="b">
        <v>1</v>
      </c>
      <c r="I78" s="388" t="s">
        <v>337</v>
      </c>
      <c r="J78" s="389" t="s">
        <v>337</v>
      </c>
      <c r="K78" s="390"/>
      <c r="L78" s="391"/>
      <c r="M78" s="391"/>
      <c r="N78" s="391"/>
      <c r="O78" s="391"/>
    </row>
    <row r="79" spans="1:15" ht="20.100000000000001" customHeight="1" x14ac:dyDescent="0.3">
      <c r="A79" s="93" t="s">
        <v>87</v>
      </c>
      <c r="B79" s="92">
        <v>750</v>
      </c>
      <c r="C79" s="92">
        <v>0</v>
      </c>
      <c r="D79" s="94">
        <f>MSAQBT!B7</f>
        <v>0</v>
      </c>
      <c r="E79" s="92">
        <f>MSAQBT!B8</f>
        <v>750</v>
      </c>
      <c r="F79" s="120">
        <f t="shared" si="4"/>
        <v>0</v>
      </c>
      <c r="G79" s="281" t="b">
        <v>1</v>
      </c>
      <c r="H79" s="281" t="b">
        <v>1</v>
      </c>
      <c r="I79" s="122" t="s">
        <v>337</v>
      </c>
      <c r="J79" s="200"/>
      <c r="K79" s="113"/>
      <c r="L79"/>
      <c r="M79"/>
      <c r="N79"/>
      <c r="O79"/>
    </row>
    <row r="80" spans="1:15" ht="20.100000000000001" customHeight="1" x14ac:dyDescent="0.3">
      <c r="A80" s="93" t="s">
        <v>88</v>
      </c>
      <c r="B80" s="92">
        <v>7200</v>
      </c>
      <c r="C80" s="92">
        <v>0</v>
      </c>
      <c r="D80" s="94">
        <f>MSA!B7</f>
        <v>0</v>
      </c>
      <c r="E80" s="92">
        <f>MSA!B8</f>
        <v>7200</v>
      </c>
      <c r="F80" s="120">
        <f t="shared" si="4"/>
        <v>0</v>
      </c>
      <c r="G80" s="281" t="b">
        <v>1</v>
      </c>
      <c r="H80" s="281" t="b">
        <v>1</v>
      </c>
      <c r="I80" s="122" t="s">
        <v>337</v>
      </c>
      <c r="J80" s="200" t="s">
        <v>337</v>
      </c>
      <c r="K80" s="113"/>
      <c r="L80"/>
      <c r="M80"/>
      <c r="N80"/>
      <c r="O80"/>
    </row>
    <row r="81" spans="1:15" ht="20.100000000000001" customHeight="1" x14ac:dyDescent="0.3">
      <c r="A81" s="291" t="s">
        <v>89</v>
      </c>
      <c r="B81" s="284">
        <v>0</v>
      </c>
      <c r="C81" s="284">
        <f>MDGB!B6</f>
        <v>0</v>
      </c>
      <c r="D81" s="285">
        <v>0</v>
      </c>
      <c r="E81" s="284">
        <f>MDGB!B8</f>
        <v>0</v>
      </c>
      <c r="F81" s="287">
        <f t="shared" si="4"/>
        <v>0</v>
      </c>
      <c r="G81" s="288" t="b">
        <v>1</v>
      </c>
      <c r="H81" s="288" t="b">
        <v>1</v>
      </c>
      <c r="I81" s="289"/>
      <c r="J81" s="290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81" t="b">
        <v>1</v>
      </c>
      <c r="H82" s="281" t="b">
        <v>1</v>
      </c>
      <c r="I82" s="122" t="s">
        <v>337</v>
      </c>
      <c r="J82" s="200" t="s">
        <v>337</v>
      </c>
      <c r="K82" s="113"/>
      <c r="L82"/>
      <c r="M82"/>
      <c r="N82"/>
      <c r="O82"/>
    </row>
    <row r="83" spans="1:15" ht="36" customHeight="1" x14ac:dyDescent="0.3">
      <c r="A83" s="291" t="s">
        <v>91</v>
      </c>
      <c r="B83" s="284">
        <v>0</v>
      </c>
      <c r="C83" s="284">
        <v>0</v>
      </c>
      <c r="D83" s="285">
        <v>0</v>
      </c>
      <c r="E83" s="286">
        <v>0</v>
      </c>
      <c r="F83" s="287">
        <f t="shared" si="4"/>
        <v>0</v>
      </c>
      <c r="G83" s="289"/>
      <c r="H83" s="289"/>
      <c r="I83" s="289"/>
      <c r="J83" s="290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200" t="s">
        <v>740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4" t="s">
        <v>337</v>
      </c>
      <c r="H85" s="122" t="s">
        <v>337</v>
      </c>
      <c r="I85" s="122" t="s">
        <v>337</v>
      </c>
      <c r="J85" s="200" t="s">
        <v>337</v>
      </c>
      <c r="K85" s="113"/>
      <c r="L85"/>
      <c r="M85"/>
      <c r="N85"/>
      <c r="O85"/>
    </row>
    <row r="86" spans="1:15" ht="26.4" customHeight="1" x14ac:dyDescent="0.3">
      <c r="A86" s="400" t="s">
        <v>965</v>
      </c>
      <c r="B86" s="383">
        <v>325</v>
      </c>
      <c r="C86" s="383">
        <f>MAPS!B6</f>
        <v>0</v>
      </c>
      <c r="D86" s="384">
        <f>MAPS!B7</f>
        <v>0</v>
      </c>
      <c r="E86" s="383">
        <f>MAPS!B8</f>
        <v>325</v>
      </c>
      <c r="F86" s="386">
        <f t="shared" si="5"/>
        <v>0</v>
      </c>
      <c r="G86" s="387" t="b">
        <v>1</v>
      </c>
      <c r="H86" s="387" t="b">
        <v>1</v>
      </c>
      <c r="I86" s="388" t="s">
        <v>337</v>
      </c>
      <c r="J86" s="389"/>
      <c r="K86" s="390"/>
      <c r="L86"/>
      <c r="M86"/>
      <c r="N86"/>
      <c r="O86"/>
    </row>
    <row r="87" spans="1:15" ht="20.100000000000001" customHeight="1" x14ac:dyDescent="0.3">
      <c r="A87" s="382" t="s">
        <v>94</v>
      </c>
      <c r="B87" s="383">
        <v>2700</v>
      </c>
      <c r="C87" s="383">
        <f>MuslimSA!B6</f>
        <v>0</v>
      </c>
      <c r="D87" s="384">
        <f>MuslimSA!B7</f>
        <v>0</v>
      </c>
      <c r="E87" s="383">
        <f>MuslimSA!B8</f>
        <v>2700</v>
      </c>
      <c r="F87" s="386">
        <f t="shared" si="5"/>
        <v>0</v>
      </c>
      <c r="G87" s="387" t="b">
        <v>1</v>
      </c>
      <c r="H87" s="387" t="b">
        <v>1</v>
      </c>
      <c r="I87" s="388" t="s">
        <v>337</v>
      </c>
      <c r="J87" s="389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300" t="s">
        <v>95</v>
      </c>
      <c r="B88" s="301">
        <v>0</v>
      </c>
      <c r="C88" s="302"/>
      <c r="D88" s="302"/>
      <c r="E88" s="303">
        <f>NPC!B7</f>
        <v>0</v>
      </c>
      <c r="F88" s="304">
        <f>B88+C88-D88-E88</f>
        <v>0</v>
      </c>
      <c r="G88" s="288" t="b">
        <v>1</v>
      </c>
      <c r="H88" s="288" t="b">
        <v>1</v>
      </c>
      <c r="I88" s="289"/>
      <c r="J88" s="289"/>
      <c r="K88" s="118"/>
    </row>
    <row r="89" spans="1:15" ht="20.100000000000001" customHeight="1" x14ac:dyDescent="0.3">
      <c r="A89" s="382" t="s">
        <v>96</v>
      </c>
      <c r="B89" s="383">
        <v>8000</v>
      </c>
      <c r="C89" s="383">
        <f>NSBE!B6</f>
        <v>0</v>
      </c>
      <c r="D89" s="384">
        <f>NSBE!B7</f>
        <v>0</v>
      </c>
      <c r="E89" s="383">
        <f>NSBE!B8</f>
        <v>8000</v>
      </c>
      <c r="F89" s="386">
        <f t="shared" si="5"/>
        <v>0</v>
      </c>
      <c r="G89" s="387" t="b">
        <v>1</v>
      </c>
      <c r="H89" s="387" t="b">
        <v>1</v>
      </c>
      <c r="I89" s="388" t="s">
        <v>337</v>
      </c>
      <c r="J89" s="389" t="s">
        <v>337</v>
      </c>
      <c r="K89" s="390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2075.35</v>
      </c>
      <c r="F90" s="120">
        <f t="shared" si="5"/>
        <v>2324.65</v>
      </c>
      <c r="G90" s="281" t="b">
        <v>1</v>
      </c>
      <c r="H90" s="281" t="b">
        <v>1</v>
      </c>
      <c r="I90" s="122" t="s">
        <v>337</v>
      </c>
      <c r="J90" s="200" t="s">
        <v>337</v>
      </c>
      <c r="K90" s="113"/>
      <c r="L90"/>
      <c r="M90"/>
      <c r="N90"/>
      <c r="O90"/>
    </row>
    <row r="91" spans="1:15" ht="20.100000000000001" customHeight="1" x14ac:dyDescent="0.3">
      <c r="A91" s="93" t="s">
        <v>98</v>
      </c>
      <c r="B91" s="92">
        <v>3000</v>
      </c>
      <c r="C91" s="92">
        <f>NSA!B6</f>
        <v>0</v>
      </c>
      <c r="D91" s="94">
        <f>NSA!B7</f>
        <v>0</v>
      </c>
      <c r="E91" s="110">
        <f>NSA!B8</f>
        <v>3000</v>
      </c>
      <c r="F91" s="120">
        <f t="shared" si="5"/>
        <v>0</v>
      </c>
      <c r="G91" s="119" t="s">
        <v>337</v>
      </c>
      <c r="H91" s="200" t="s">
        <v>337</v>
      </c>
      <c r="I91" s="122" t="s">
        <v>337</v>
      </c>
      <c r="J91" s="200" t="s">
        <v>337</v>
      </c>
      <c r="K91" s="113"/>
      <c r="L91"/>
      <c r="M91"/>
      <c r="N91"/>
      <c r="O91"/>
    </row>
    <row r="92" spans="1:15" ht="20.100000000000001" customHeight="1" x14ac:dyDescent="0.3">
      <c r="A92" s="425" t="s">
        <v>99</v>
      </c>
      <c r="B92" s="426">
        <v>500</v>
      </c>
      <c r="C92" s="426"/>
      <c r="D92" s="427"/>
      <c r="E92" s="428"/>
      <c r="F92" s="429">
        <f>B92+C92-D92-E92</f>
        <v>500</v>
      </c>
      <c r="G92" s="430"/>
      <c r="H92" s="431"/>
      <c r="I92" s="432"/>
      <c r="J92" s="431"/>
      <c r="K92" s="433"/>
      <c r="L92"/>
      <c r="M92"/>
      <c r="N92"/>
      <c r="O92"/>
    </row>
    <row r="93" spans="1:15" ht="20.100000000000001" customHeight="1" x14ac:dyDescent="0.3">
      <c r="A93" s="291" t="s">
        <v>100</v>
      </c>
      <c r="B93" s="284">
        <v>0</v>
      </c>
      <c r="C93" s="284">
        <v>0</v>
      </c>
      <c r="D93" s="285">
        <v>0</v>
      </c>
      <c r="E93" s="286">
        <v>0</v>
      </c>
      <c r="F93" s="287">
        <f t="shared" si="5"/>
        <v>0</v>
      </c>
      <c r="G93" s="293"/>
      <c r="H93" s="290"/>
      <c r="I93" s="289"/>
      <c r="J93" s="290"/>
      <c r="K93" s="113"/>
      <c r="L93"/>
      <c r="M93"/>
      <c r="N93"/>
      <c r="O93"/>
    </row>
    <row r="94" spans="1:15" ht="20.100000000000001" customHeight="1" x14ac:dyDescent="0.3">
      <c r="A94" s="93" t="s">
        <v>101</v>
      </c>
      <c r="B94" s="92">
        <v>4500</v>
      </c>
      <c r="C94" s="92">
        <f>PFPA!B6</f>
        <v>0</v>
      </c>
      <c r="D94" s="94">
        <f>PFPA!B7</f>
        <v>0</v>
      </c>
      <c r="E94" s="110">
        <f>PFPA!B8</f>
        <v>2395.8199999999997</v>
      </c>
      <c r="F94" s="120">
        <f t="shared" si="5"/>
        <v>2104.1800000000003</v>
      </c>
      <c r="G94" s="281" t="b">
        <v>1</v>
      </c>
      <c r="H94" s="281" t="b">
        <v>1</v>
      </c>
      <c r="I94" s="122" t="s">
        <v>337</v>
      </c>
      <c r="J94" s="200" t="s">
        <v>337</v>
      </c>
      <c r="K94" s="113"/>
      <c r="L94"/>
      <c r="M94"/>
      <c r="N94"/>
      <c r="O94"/>
    </row>
    <row r="95" spans="1:15" ht="20.100000000000001" customHeight="1" x14ac:dyDescent="0.3">
      <c r="A95" s="382" t="s">
        <v>102</v>
      </c>
      <c r="B95" s="383">
        <v>2230</v>
      </c>
      <c r="C95" s="383">
        <f>PAD!B6</f>
        <v>820.64</v>
      </c>
      <c r="D95" s="384">
        <f>PAD!B7</f>
        <v>0</v>
      </c>
      <c r="E95" s="385">
        <f>PAD!B8</f>
        <v>3050.64</v>
      </c>
      <c r="F95" s="386">
        <f t="shared" si="5"/>
        <v>0</v>
      </c>
      <c r="G95" s="387" t="b">
        <v>1</v>
      </c>
      <c r="H95" s="387" t="b">
        <v>1</v>
      </c>
      <c r="I95" s="388" t="s">
        <v>337</v>
      </c>
      <c r="J95" s="389" t="s">
        <v>337</v>
      </c>
      <c r="K95" s="390"/>
      <c r="L95"/>
      <c r="M95"/>
      <c r="N95"/>
      <c r="O95"/>
    </row>
    <row r="96" spans="1:15" ht="20.100000000000001" customHeight="1" x14ac:dyDescent="0.3">
      <c r="A96" s="382" t="s">
        <v>103</v>
      </c>
      <c r="B96" s="383">
        <v>900</v>
      </c>
      <c r="C96" s="383">
        <f>PASO!B6</f>
        <v>171.2</v>
      </c>
      <c r="D96" s="384">
        <f>PASO!B7</f>
        <v>0</v>
      </c>
      <c r="E96" s="383">
        <f>PASO!B8</f>
        <v>1071.2</v>
      </c>
      <c r="F96" s="386">
        <f t="shared" si="5"/>
        <v>0</v>
      </c>
      <c r="G96" s="387" t="b">
        <v>1</v>
      </c>
      <c r="H96" s="387" t="b">
        <v>1</v>
      </c>
      <c r="I96" s="388"/>
      <c r="J96" s="389"/>
      <c r="K96" s="390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81" t="b">
        <v>1</v>
      </c>
      <c r="H97" s="281" t="b">
        <v>1</v>
      </c>
      <c r="I97" s="122" t="s">
        <v>337</v>
      </c>
      <c r="J97" s="200" t="s">
        <v>337</v>
      </c>
      <c r="K97" s="113"/>
      <c r="L97"/>
      <c r="M97"/>
      <c r="N97"/>
      <c r="O97"/>
    </row>
    <row r="98" spans="1:15" ht="31.2" x14ac:dyDescent="0.3">
      <c r="A98" s="291" t="s">
        <v>105</v>
      </c>
      <c r="B98" s="284">
        <v>0</v>
      </c>
      <c r="C98" s="284">
        <f>POWER!B6</f>
        <v>0</v>
      </c>
      <c r="D98" s="285">
        <f>POWER!B7</f>
        <v>0</v>
      </c>
      <c r="E98" s="284">
        <f>POWER!B8</f>
        <v>0</v>
      </c>
      <c r="F98" s="287">
        <f t="shared" si="5"/>
        <v>0</v>
      </c>
      <c r="G98" s="288" t="b">
        <v>1</v>
      </c>
      <c r="H98" s="288" t="b">
        <v>1</v>
      </c>
      <c r="I98" s="289"/>
      <c r="J98" s="290"/>
      <c r="K98" s="113"/>
      <c r="L98"/>
      <c r="M98"/>
      <c r="N98"/>
      <c r="O98"/>
    </row>
    <row r="99" spans="1:15" x14ac:dyDescent="0.3">
      <c r="A99" s="382" t="s">
        <v>106</v>
      </c>
      <c r="B99" s="383">
        <v>600</v>
      </c>
      <c r="C99" s="383">
        <f>RAS!B6</f>
        <v>500</v>
      </c>
      <c r="D99" s="384">
        <f>RAS!B7</f>
        <v>0</v>
      </c>
      <c r="E99" s="383">
        <f>RAS!B8</f>
        <v>466.87</v>
      </c>
      <c r="F99" s="386">
        <f t="shared" si="5"/>
        <v>633.13</v>
      </c>
      <c r="G99" s="387" t="b">
        <v>1</v>
      </c>
      <c r="H99" s="387" t="b">
        <v>1</v>
      </c>
      <c r="I99" s="388" t="s">
        <v>337</v>
      </c>
      <c r="J99" s="389" t="s">
        <v>337</v>
      </c>
      <c r="K99" s="390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200" t="s">
        <v>337</v>
      </c>
      <c r="I100" s="122" t="s">
        <v>337</v>
      </c>
      <c r="J100" s="200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81" t="b">
        <v>1</v>
      </c>
      <c r="H101" s="281" t="b">
        <v>1</v>
      </c>
      <c r="I101" s="122"/>
      <c r="J101" s="200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1028.47</v>
      </c>
      <c r="F102" s="120">
        <f t="shared" si="5"/>
        <v>221.52999999999997</v>
      </c>
      <c r="G102" s="281" t="b">
        <v>1</v>
      </c>
      <c r="H102" s="281" t="b">
        <v>1</v>
      </c>
      <c r="I102" s="122" t="s">
        <v>337</v>
      </c>
      <c r="J102" s="200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81" t="b">
        <v>1</v>
      </c>
      <c r="H103" s="281" t="b">
        <v>1</v>
      </c>
      <c r="I103" s="122" t="s">
        <v>337</v>
      </c>
      <c r="J103" s="200"/>
      <c r="K103" s="113"/>
      <c r="L103"/>
      <c r="M103"/>
      <c r="N103"/>
      <c r="O103"/>
    </row>
    <row r="104" spans="1:15" x14ac:dyDescent="0.3">
      <c r="A104" s="410" t="s">
        <v>111</v>
      </c>
      <c r="B104" s="383">
        <v>650</v>
      </c>
      <c r="C104" s="383">
        <v>0</v>
      </c>
      <c r="D104" s="384">
        <f>RSFC!B7</f>
        <v>0</v>
      </c>
      <c r="E104" s="385">
        <f>RSFC!B8</f>
        <v>650</v>
      </c>
      <c r="F104" s="386">
        <f t="shared" si="5"/>
        <v>0</v>
      </c>
      <c r="G104" s="387" t="b">
        <v>1</v>
      </c>
      <c r="H104" s="387" t="b">
        <v>1</v>
      </c>
      <c r="I104" s="388" t="s">
        <v>337</v>
      </c>
      <c r="J104" s="389" t="s">
        <v>337</v>
      </c>
      <c r="K104" s="390"/>
      <c r="L104"/>
      <c r="M104"/>
      <c r="N104"/>
      <c r="O104"/>
    </row>
    <row r="105" spans="1:15" x14ac:dyDescent="0.3">
      <c r="A105" s="410" t="s">
        <v>112</v>
      </c>
      <c r="B105" s="383">
        <v>1300</v>
      </c>
      <c r="C105" s="383">
        <f>RMSS!B6</f>
        <v>0</v>
      </c>
      <c r="D105" s="384">
        <v>0</v>
      </c>
      <c r="E105" s="385">
        <f>RMSS!B8</f>
        <v>1300</v>
      </c>
      <c r="F105" s="386">
        <f>B105+C105-D105-E105</f>
        <v>0</v>
      </c>
      <c r="G105" s="387" t="b">
        <v>1</v>
      </c>
      <c r="H105" s="387" t="b">
        <v>1</v>
      </c>
      <c r="I105" s="388" t="s">
        <v>337</v>
      </c>
      <c r="J105" s="389" t="s">
        <v>337</v>
      </c>
      <c r="K105" s="390"/>
      <c r="L105"/>
      <c r="M105"/>
      <c r="N105"/>
      <c r="O105"/>
    </row>
    <row r="106" spans="1:15" x14ac:dyDescent="0.3">
      <c r="A106" s="111" t="s">
        <v>113</v>
      </c>
      <c r="B106" s="92">
        <v>500</v>
      </c>
      <c r="C106" s="92">
        <f>RR!B6</f>
        <v>0</v>
      </c>
      <c r="D106" s="94">
        <f>RR!B7</f>
        <v>0</v>
      </c>
      <c r="E106" s="110">
        <f>RR!B8</f>
        <v>0</v>
      </c>
      <c r="F106" s="120">
        <f>B106+C106-D106-E106</f>
        <v>500</v>
      </c>
      <c r="G106" s="281" t="b">
        <v>1</v>
      </c>
      <c r="H106" s="281" t="b">
        <v>1</v>
      </c>
      <c r="I106" s="122" t="s">
        <v>337</v>
      </c>
      <c r="J106" s="200" t="s">
        <v>337</v>
      </c>
      <c r="K106" s="113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81" t="b">
        <v>1</v>
      </c>
      <c r="H107" s="281" t="b">
        <v>1</v>
      </c>
      <c r="I107" s="122" t="s">
        <v>337</v>
      </c>
      <c r="J107" s="200" t="s">
        <v>337</v>
      </c>
      <c r="K107" s="113"/>
      <c r="L107"/>
      <c r="M107"/>
      <c r="N107"/>
      <c r="O107"/>
    </row>
    <row r="108" spans="1:15" x14ac:dyDescent="0.3">
      <c r="A108" s="291" t="s">
        <v>115</v>
      </c>
      <c r="B108" s="284">
        <v>0</v>
      </c>
      <c r="C108" s="284">
        <v>0</v>
      </c>
      <c r="D108" s="285">
        <f>RBA!B7</f>
        <v>0</v>
      </c>
      <c r="E108" s="284">
        <f>RBA!B8</f>
        <v>0</v>
      </c>
      <c r="F108" s="287">
        <f t="shared" si="6"/>
        <v>0</v>
      </c>
      <c r="G108" s="288" t="b">
        <v>1</v>
      </c>
      <c r="H108" s="288" t="b">
        <v>1</v>
      </c>
      <c r="I108" s="289"/>
      <c r="J108" s="290"/>
      <c r="K108" s="113"/>
      <c r="L108"/>
      <c r="M108"/>
      <c r="N108"/>
      <c r="O108"/>
    </row>
    <row r="109" spans="1:15" x14ac:dyDescent="0.3">
      <c r="A109" s="402" t="s">
        <v>116</v>
      </c>
      <c r="B109" s="383">
        <v>14500</v>
      </c>
      <c r="C109" s="383">
        <f>RRR!B6</f>
        <v>0</v>
      </c>
      <c r="D109" s="384">
        <f>RRR!B7</f>
        <v>0</v>
      </c>
      <c r="E109" s="385">
        <f>RRR!B8</f>
        <v>14500</v>
      </c>
      <c r="F109" s="386">
        <f>B109+C109-D109-E109</f>
        <v>0</v>
      </c>
      <c r="G109" s="387" t="b">
        <v>1</v>
      </c>
      <c r="H109" s="387" t="b">
        <v>1</v>
      </c>
      <c r="I109" s="388" t="s">
        <v>337</v>
      </c>
      <c r="J109" s="389" t="s">
        <v>337</v>
      </c>
      <c r="K109" s="390"/>
      <c r="L109"/>
      <c r="M109"/>
      <c r="N109"/>
      <c r="O109"/>
    </row>
    <row r="110" spans="1:15" x14ac:dyDescent="0.3">
      <c r="A110" s="300" t="s">
        <v>117</v>
      </c>
      <c r="B110" s="284">
        <v>0</v>
      </c>
      <c r="C110" s="284"/>
      <c r="D110" s="285"/>
      <c r="E110" s="286">
        <f>RTheater!B8</f>
        <v>0</v>
      </c>
      <c r="F110" s="287">
        <f>B110+C110-D110-E110</f>
        <v>0</v>
      </c>
      <c r="G110" s="288" t="b">
        <v>1</v>
      </c>
      <c r="H110" s="288" t="b">
        <v>1</v>
      </c>
      <c r="I110" s="289"/>
      <c r="J110" s="290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200"/>
      <c r="I111" s="122"/>
      <c r="J111" s="200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34">
        <f>RATS!B8</f>
        <v>1220.8</v>
      </c>
      <c r="F112" s="2">
        <f>B112+C112-D112-E112</f>
        <v>1079.2</v>
      </c>
      <c r="G112" s="281" t="b">
        <v>1</v>
      </c>
      <c r="H112" s="281" t="b">
        <v>1</v>
      </c>
      <c r="I112" s="144" t="s">
        <v>337</v>
      </c>
      <c r="J112" s="144" t="s">
        <v>337</v>
      </c>
      <c r="K112" s="106"/>
    </row>
    <row r="113" spans="1:15" x14ac:dyDescent="0.3">
      <c r="A113" s="382" t="s">
        <v>120</v>
      </c>
      <c r="B113" s="383">
        <v>800</v>
      </c>
      <c r="C113" s="383">
        <f>SFDT!B6</f>
        <v>0</v>
      </c>
      <c r="D113" s="384">
        <v>0</v>
      </c>
      <c r="E113" s="385">
        <f>SFDT!B8</f>
        <v>800</v>
      </c>
      <c r="F113" s="386">
        <f t="shared" si="6"/>
        <v>0</v>
      </c>
      <c r="G113" s="387" t="b">
        <v>1</v>
      </c>
      <c r="H113" s="387" t="b">
        <v>1</v>
      </c>
      <c r="I113" s="388" t="s">
        <v>337</v>
      </c>
      <c r="J113" s="389"/>
      <c r="K113" s="390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6413.4800000000005</v>
      </c>
      <c r="F114" s="120">
        <f t="shared" si="6"/>
        <v>836.51999999999953</v>
      </c>
      <c r="G114" s="281" t="b">
        <v>1</v>
      </c>
      <c r="H114" s="281" t="b">
        <v>1</v>
      </c>
      <c r="I114" s="122" t="s">
        <v>337</v>
      </c>
      <c r="J114" s="200" t="s">
        <v>337</v>
      </c>
      <c r="K114" s="113"/>
      <c r="L114"/>
      <c r="M114"/>
      <c r="N114"/>
      <c r="O114"/>
    </row>
    <row r="115" spans="1:15" x14ac:dyDescent="0.3">
      <c r="A115" s="291" t="s">
        <v>122</v>
      </c>
      <c r="B115" s="284">
        <v>0</v>
      </c>
      <c r="C115" s="284">
        <f>SKYRAIDERS!B6</f>
        <v>0</v>
      </c>
      <c r="D115" s="285">
        <v>0</v>
      </c>
      <c r="E115" s="284">
        <f>SKYRAIDERS!B8</f>
        <v>0</v>
      </c>
      <c r="F115" s="287">
        <f t="shared" si="6"/>
        <v>0</v>
      </c>
      <c r="G115" s="293"/>
      <c r="H115" s="290"/>
      <c r="I115" s="289"/>
      <c r="J115" s="290"/>
      <c r="K115" s="113">
        <v>21</v>
      </c>
      <c r="L115"/>
      <c r="M115"/>
      <c r="N115"/>
      <c r="O115"/>
    </row>
    <row r="116" spans="1:15" x14ac:dyDescent="0.3">
      <c r="A116" s="108" t="s">
        <v>123</v>
      </c>
      <c r="B116" s="92">
        <v>1000</v>
      </c>
      <c r="C116" s="92">
        <f>SKYRAIDERS!B6</f>
        <v>0</v>
      </c>
      <c r="D116" s="94"/>
      <c r="E116" s="92">
        <f>SKYRAIDERS!B8</f>
        <v>0</v>
      </c>
      <c r="F116" s="120">
        <f>B116+C116-D116-E116</f>
        <v>1000</v>
      </c>
      <c r="G116" s="119" t="s">
        <v>337</v>
      </c>
      <c r="H116" s="200" t="s">
        <v>337</v>
      </c>
      <c r="I116" s="122" t="s">
        <v>337</v>
      </c>
      <c r="J116" s="200" t="s">
        <v>337</v>
      </c>
      <c r="K116" s="113"/>
      <c r="L116"/>
      <c r="M116"/>
      <c r="N116"/>
      <c r="O116"/>
    </row>
    <row r="117" spans="1:15" ht="31.2" x14ac:dyDescent="0.3">
      <c r="A117" s="283" t="s">
        <v>124</v>
      </c>
      <c r="B117" s="284">
        <v>0</v>
      </c>
      <c r="C117" s="284">
        <f>SACNAS!B6</f>
        <v>0</v>
      </c>
      <c r="D117" s="285">
        <f>SACNAS!B7</f>
        <v>0</v>
      </c>
      <c r="E117" s="284">
        <f>SACNAS!B8</f>
        <v>0</v>
      </c>
      <c r="F117" s="287">
        <f t="shared" si="6"/>
        <v>0</v>
      </c>
      <c r="G117" s="288" t="b">
        <v>1</v>
      </c>
      <c r="H117" s="288" t="b">
        <v>1</v>
      </c>
      <c r="I117" s="289"/>
      <c r="J117" s="290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81" t="b">
        <v>1</v>
      </c>
      <c r="H118" s="281" t="b">
        <v>1</v>
      </c>
      <c r="I118" s="122" t="s">
        <v>337</v>
      </c>
      <c r="J118" s="200" t="s">
        <v>337</v>
      </c>
      <c r="K118" s="113"/>
      <c r="L118"/>
      <c r="M118"/>
      <c r="N118"/>
      <c r="O118"/>
    </row>
    <row r="119" spans="1:15" ht="20.100000000000001" customHeight="1" x14ac:dyDescent="0.3">
      <c r="A119" s="382" t="s">
        <v>126</v>
      </c>
      <c r="B119" s="383">
        <v>4200</v>
      </c>
      <c r="C119" s="383">
        <f>SHPE!B6</f>
        <v>0</v>
      </c>
      <c r="D119" s="384">
        <v>0</v>
      </c>
      <c r="E119" s="383">
        <f>SHPE!B8</f>
        <v>4200</v>
      </c>
      <c r="F119" s="386">
        <f t="shared" si="6"/>
        <v>0</v>
      </c>
      <c r="G119" s="387" t="b">
        <v>1</v>
      </c>
      <c r="H119" s="387" t="b">
        <v>1</v>
      </c>
      <c r="I119" s="388" t="s">
        <v>337</v>
      </c>
      <c r="J119" s="389" t="s">
        <v>337</v>
      </c>
      <c r="K119" s="390"/>
      <c r="L119"/>
      <c r="M119"/>
      <c r="N119"/>
      <c r="O119"/>
    </row>
    <row r="120" spans="1:15" ht="20.100000000000001" customHeight="1" x14ac:dyDescent="0.3">
      <c r="A120" s="382" t="s">
        <v>127</v>
      </c>
      <c r="B120" s="383">
        <v>13000</v>
      </c>
      <c r="C120" s="385">
        <f>SPE!B6</f>
        <v>0</v>
      </c>
      <c r="D120" s="384">
        <f>SPE!B7</f>
        <v>0</v>
      </c>
      <c r="E120" s="385">
        <f>SPE!B8</f>
        <v>13000</v>
      </c>
      <c r="F120" s="386">
        <f t="shared" si="6"/>
        <v>0</v>
      </c>
      <c r="G120" s="387" t="b">
        <v>1</v>
      </c>
      <c r="H120" s="387" t="b">
        <v>1</v>
      </c>
      <c r="I120" s="388" t="s">
        <v>337</v>
      </c>
      <c r="J120" s="389" t="s">
        <v>337</v>
      </c>
      <c r="K120" s="113"/>
      <c r="L120"/>
      <c r="M120"/>
      <c r="N120"/>
      <c r="O120"/>
    </row>
    <row r="121" spans="1:15" ht="20.100000000000001" customHeight="1" x14ac:dyDescent="0.3">
      <c r="A121" s="283" t="s">
        <v>128</v>
      </c>
      <c r="B121" s="284">
        <v>0</v>
      </c>
      <c r="C121" s="284">
        <f>SPWLA!B6</f>
        <v>0</v>
      </c>
      <c r="D121" s="285">
        <f>SPWLA!B7</f>
        <v>0</v>
      </c>
      <c r="E121" s="286">
        <f>SPWLA!B8</f>
        <v>0</v>
      </c>
      <c r="F121" s="287">
        <f t="shared" si="6"/>
        <v>0</v>
      </c>
      <c r="G121" s="293"/>
      <c r="H121" s="290"/>
      <c r="I121" s="289"/>
      <c r="J121" s="290"/>
      <c r="K121" s="113"/>
      <c r="L121"/>
      <c r="M121"/>
      <c r="N121"/>
      <c r="O121"/>
    </row>
    <row r="122" spans="1:15" ht="20.100000000000001" customHeight="1" x14ac:dyDescent="0.3">
      <c r="A122" s="382" t="s">
        <v>129</v>
      </c>
      <c r="B122" s="383">
        <v>8500</v>
      </c>
      <c r="C122" s="383">
        <f>SWE!B6</f>
        <v>0</v>
      </c>
      <c r="D122" s="384">
        <f>SWE!B7</f>
        <v>0</v>
      </c>
      <c r="E122" s="385">
        <f>SWE!B8</f>
        <v>8500</v>
      </c>
      <c r="F122" s="386">
        <f t="shared" si="6"/>
        <v>0</v>
      </c>
      <c r="G122" s="387" t="b">
        <v>1</v>
      </c>
      <c r="H122" s="387" t="b">
        <v>1</v>
      </c>
      <c r="I122" s="388" t="s">
        <v>337</v>
      </c>
      <c r="J122" s="389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34">
        <f>SPANISH!B8</f>
        <v>200</v>
      </c>
      <c r="F123" s="2">
        <f>B123+C123-D123-E123</f>
        <v>50</v>
      </c>
      <c r="G123" s="118"/>
      <c r="H123" s="144"/>
      <c r="I123" s="144" t="s">
        <v>337</v>
      </c>
      <c r="J123" s="144" t="s">
        <v>337</v>
      </c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8231.4699999999993</v>
      </c>
      <c r="F124" s="120">
        <f t="shared" si="6"/>
        <v>768.53000000000065</v>
      </c>
      <c r="G124" s="281" t="b">
        <v>1</v>
      </c>
      <c r="H124" s="281" t="b">
        <v>1</v>
      </c>
      <c r="I124" s="122" t="s">
        <v>337</v>
      </c>
      <c r="J124" s="200" t="s">
        <v>337</v>
      </c>
      <c r="K124" s="113"/>
      <c r="L124"/>
      <c r="M124"/>
      <c r="N124"/>
      <c r="O124"/>
    </row>
    <row r="125" spans="1:15" ht="20.100000000000001" customHeight="1" x14ac:dyDescent="0.3">
      <c r="A125" s="402" t="s">
        <v>393</v>
      </c>
      <c r="B125" s="383">
        <v>260</v>
      </c>
      <c r="C125" s="383">
        <f>SDA!B6</f>
        <v>0</v>
      </c>
      <c r="D125" s="384">
        <f>SDA!B7</f>
        <v>0</v>
      </c>
      <c r="E125" s="383">
        <f>SDA!B8</f>
        <v>260</v>
      </c>
      <c r="F125" s="386">
        <f t="shared" si="6"/>
        <v>0</v>
      </c>
      <c r="G125" s="403" t="s">
        <v>337</v>
      </c>
      <c r="H125" s="389" t="s">
        <v>337</v>
      </c>
      <c r="I125" s="388" t="s">
        <v>337</v>
      </c>
      <c r="J125" s="389" t="s">
        <v>337</v>
      </c>
      <c r="K125" s="390"/>
      <c r="L125"/>
      <c r="M125"/>
      <c r="N125"/>
      <c r="O125"/>
    </row>
    <row r="126" spans="1:15" ht="20.100000000000001" customHeight="1" x14ac:dyDescent="0.3">
      <c r="A126" s="93" t="s">
        <v>132</v>
      </c>
      <c r="B126" s="92">
        <v>15000</v>
      </c>
      <c r="C126" s="92">
        <f>AgCouncil!B6</f>
        <v>0</v>
      </c>
      <c r="D126" s="94">
        <f>AgCouncil!B7</f>
        <v>0</v>
      </c>
      <c r="E126" s="92">
        <f>AgCouncil!B8</f>
        <v>14520</v>
      </c>
      <c r="F126" s="120">
        <f t="shared" si="6"/>
        <v>480</v>
      </c>
      <c r="G126" s="281" t="b">
        <v>1</v>
      </c>
      <c r="H126" s="281" t="b">
        <v>1</v>
      </c>
      <c r="I126" s="122" t="s">
        <v>337</v>
      </c>
      <c r="J126" s="200"/>
      <c r="K126" s="113"/>
      <c r="L126"/>
      <c r="M126"/>
      <c r="N126"/>
      <c r="O126"/>
    </row>
    <row r="127" spans="1:15" customFormat="1" ht="20.100000000000001" customHeight="1" x14ac:dyDescent="0.3">
      <c r="A127" s="300" t="s">
        <v>133</v>
      </c>
      <c r="B127" s="301">
        <v>0</v>
      </c>
      <c r="C127" s="302"/>
      <c r="D127" s="302"/>
      <c r="E127" s="304">
        <f>SASLA!B8</f>
        <v>0</v>
      </c>
      <c r="F127" s="304">
        <f>B127+C127-D127-E127</f>
        <v>0</v>
      </c>
      <c r="G127" s="288" t="b">
        <v>1</v>
      </c>
      <c r="H127" s="288" t="b">
        <v>1</v>
      </c>
      <c r="I127" s="292"/>
      <c r="J127" s="292"/>
      <c r="K127" s="106"/>
    </row>
    <row r="128" spans="1:15" ht="19.5" customHeight="1" x14ac:dyDescent="0.3">
      <c r="A128" s="291" t="s">
        <v>134</v>
      </c>
      <c r="B128" s="284">
        <v>500</v>
      </c>
      <c r="C128" s="284">
        <f>SAFE!B6</f>
        <v>0</v>
      </c>
      <c r="D128" s="285">
        <f>SAFE!B7</f>
        <v>0</v>
      </c>
      <c r="E128" s="284">
        <f>SAFE!B8</f>
        <v>125</v>
      </c>
      <c r="F128" s="287">
        <f t="shared" si="6"/>
        <v>375</v>
      </c>
      <c r="G128" s="329" t="s">
        <v>337</v>
      </c>
      <c r="H128" s="290" t="s">
        <v>337</v>
      </c>
      <c r="I128" s="289" t="s">
        <v>337</v>
      </c>
      <c r="J128" s="290" t="s">
        <v>337</v>
      </c>
      <c r="K128" s="113"/>
      <c r="L128"/>
      <c r="M128"/>
      <c r="N128"/>
      <c r="O128"/>
    </row>
    <row r="129" spans="1:15" ht="31.5" customHeight="1" x14ac:dyDescent="0.3">
      <c r="A129" s="404" t="s">
        <v>135</v>
      </c>
      <c r="B129" s="383">
        <v>900</v>
      </c>
      <c r="C129" s="383">
        <f>ISC!B6</f>
        <v>0</v>
      </c>
      <c r="D129" s="384">
        <v>0</v>
      </c>
      <c r="E129" s="383">
        <f>SGC!B8</f>
        <v>900</v>
      </c>
      <c r="F129" s="386">
        <f t="shared" si="6"/>
        <v>0</v>
      </c>
      <c r="G129" s="387" t="b">
        <v>1</v>
      </c>
      <c r="H129" s="387" t="b">
        <v>1</v>
      </c>
      <c r="I129" s="388" t="s">
        <v>337</v>
      </c>
      <c r="J129" s="389" t="s">
        <v>337</v>
      </c>
      <c r="K129" s="390"/>
      <c r="L129"/>
      <c r="M129"/>
      <c r="N129"/>
      <c r="O129"/>
    </row>
    <row r="130" spans="1:15" ht="17.399999999999999" customHeight="1" x14ac:dyDescent="0.3">
      <c r="A130" s="239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81" t="b">
        <v>1</v>
      </c>
      <c r="H130" s="281" t="b">
        <v>1</v>
      </c>
      <c r="I130" s="122" t="s">
        <v>337</v>
      </c>
      <c r="J130" s="200" t="s">
        <v>337</v>
      </c>
      <c r="K130" s="113"/>
      <c r="L130"/>
      <c r="M130"/>
      <c r="N130"/>
      <c r="O130"/>
    </row>
    <row r="131" spans="1:15" ht="30" customHeight="1" x14ac:dyDescent="0.3">
      <c r="A131" s="305" t="s">
        <v>137</v>
      </c>
      <c r="B131" s="306">
        <v>0</v>
      </c>
      <c r="C131" s="284">
        <v>0</v>
      </c>
      <c r="D131" s="285">
        <v>0</v>
      </c>
      <c r="E131" s="284">
        <f>SMILE!B8</f>
        <v>0</v>
      </c>
      <c r="F131" s="287">
        <f t="shared" si="6"/>
        <v>0</v>
      </c>
      <c r="G131" s="293"/>
      <c r="H131" s="290"/>
      <c r="I131" s="289"/>
      <c r="J131" s="290"/>
      <c r="K131" s="113"/>
      <c r="L131"/>
      <c r="M131"/>
      <c r="N131"/>
      <c r="O131"/>
    </row>
    <row r="132" spans="1:15" ht="20.100000000000001" customHeight="1" x14ac:dyDescent="0.3">
      <c r="A132" s="300" t="s">
        <v>138</v>
      </c>
      <c r="B132" s="284">
        <v>0</v>
      </c>
      <c r="C132" s="284">
        <v>0</v>
      </c>
      <c r="D132" s="285">
        <v>0</v>
      </c>
      <c r="E132" s="286">
        <f>SMO!B8</f>
        <v>0</v>
      </c>
      <c r="F132" s="287">
        <f t="shared" si="6"/>
        <v>0</v>
      </c>
      <c r="G132" s="293"/>
      <c r="H132" s="290"/>
      <c r="I132" s="289"/>
      <c r="J132" s="290"/>
      <c r="K132" s="112"/>
      <c r="L132"/>
      <c r="M132"/>
      <c r="N132"/>
      <c r="O132"/>
    </row>
    <row r="133" spans="1:15" ht="20.100000000000001" customHeight="1" x14ac:dyDescent="0.3">
      <c r="A133" s="93" t="s">
        <v>139</v>
      </c>
      <c r="B133" s="92">
        <v>700</v>
      </c>
      <c r="C133" s="92">
        <f>TBS!B6</f>
        <v>0</v>
      </c>
      <c r="D133" s="94">
        <f>TBS!B7</f>
        <v>0</v>
      </c>
      <c r="E133" s="92">
        <f>TBS!B8</f>
        <v>0</v>
      </c>
      <c r="F133" s="120">
        <f t="shared" si="6"/>
        <v>700</v>
      </c>
      <c r="G133" s="281" t="b">
        <v>1</v>
      </c>
      <c r="H133" s="281" t="b">
        <v>1</v>
      </c>
      <c r="I133" s="122" t="s">
        <v>337</v>
      </c>
      <c r="J133" s="200" t="s">
        <v>337</v>
      </c>
      <c r="K133" s="113"/>
      <c r="L133"/>
      <c r="M133"/>
      <c r="N133"/>
      <c r="O133"/>
    </row>
    <row r="134" spans="1:15" ht="20.100000000000001" customHeight="1" x14ac:dyDescent="0.3">
      <c r="A134" s="283" t="s">
        <v>140</v>
      </c>
      <c r="B134" s="284">
        <v>0</v>
      </c>
      <c r="C134" s="284">
        <f>TBHC!B6</f>
        <v>0</v>
      </c>
      <c r="D134" s="285">
        <f>TBHC!B7</f>
        <v>0</v>
      </c>
      <c r="E134" s="284">
        <f>TBHC!B8</f>
        <v>0</v>
      </c>
      <c r="F134" s="287">
        <f t="shared" si="6"/>
        <v>0</v>
      </c>
      <c r="G134" s="288" t="b">
        <v>1</v>
      </c>
      <c r="H134" s="288" t="b">
        <v>1</v>
      </c>
      <c r="I134" s="289"/>
      <c r="J134" s="290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81" t="b">
        <v>1</v>
      </c>
      <c r="H135" s="281" t="b">
        <v>1</v>
      </c>
      <c r="I135" s="122"/>
      <c r="J135" s="200"/>
      <c r="K135" s="113"/>
      <c r="L135"/>
      <c r="M135"/>
      <c r="N135"/>
      <c r="O135"/>
    </row>
    <row r="136" spans="1:15" ht="20.100000000000001" customHeight="1" x14ac:dyDescent="0.3">
      <c r="A136" s="93" t="s">
        <v>142</v>
      </c>
      <c r="B136" s="92">
        <v>8000</v>
      </c>
      <c r="C136" s="92">
        <f>TCFR!B6</f>
        <v>0</v>
      </c>
      <c r="D136" s="94">
        <f>TCFR!B7</f>
        <v>0</v>
      </c>
      <c r="E136" s="92">
        <f>TCFR!B8</f>
        <v>7659.3200000000006</v>
      </c>
      <c r="F136" s="120">
        <f>B136+C136-D136-E136</f>
        <v>340.67999999999938</v>
      </c>
      <c r="G136" s="281" t="b">
        <v>1</v>
      </c>
      <c r="H136" s="281" t="b">
        <v>1</v>
      </c>
      <c r="I136" s="122" t="s">
        <v>337</v>
      </c>
      <c r="J136" s="200" t="s">
        <v>337</v>
      </c>
      <c r="K136" s="112"/>
      <c r="L136"/>
      <c r="M136"/>
      <c r="N136"/>
      <c r="O136"/>
    </row>
    <row r="137" spans="1:15" ht="20.100000000000001" customHeight="1" x14ac:dyDescent="0.3">
      <c r="A137" s="300" t="s">
        <v>143</v>
      </c>
      <c r="B137" s="284">
        <v>0</v>
      </c>
      <c r="C137" s="284"/>
      <c r="D137" s="285"/>
      <c r="E137" s="284">
        <f>TEA!B7</f>
        <v>0</v>
      </c>
      <c r="F137" s="287">
        <f>B137+C137-D137-E137</f>
        <v>0</v>
      </c>
      <c r="G137" s="293"/>
      <c r="H137" s="290"/>
      <c r="I137" s="289"/>
      <c r="J137" s="290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14568.800000000001</v>
      </c>
      <c r="F138" s="120">
        <f t="shared" si="6"/>
        <v>431.19999999999891</v>
      </c>
      <c r="G138" s="281" t="b">
        <v>1</v>
      </c>
      <c r="H138" s="281" t="b">
        <v>1</v>
      </c>
      <c r="I138" s="122" t="s">
        <v>337</v>
      </c>
      <c r="J138" s="200" t="s">
        <v>337</v>
      </c>
      <c r="K138" s="113"/>
      <c r="L138"/>
      <c r="M138"/>
      <c r="N138"/>
      <c r="O138"/>
    </row>
    <row r="139" spans="1:15" s="392" customFormat="1" ht="20.100000000000001" customHeight="1" x14ac:dyDescent="0.3">
      <c r="A139" s="382" t="s">
        <v>145</v>
      </c>
      <c r="B139" s="383">
        <v>750</v>
      </c>
      <c r="C139" s="383">
        <f>Feral!B10</f>
        <v>0</v>
      </c>
      <c r="D139" s="384">
        <f>Feral!B11</f>
        <v>0</v>
      </c>
      <c r="E139" s="383">
        <f>Feral!B12</f>
        <v>748.02</v>
      </c>
      <c r="F139" s="386">
        <f t="shared" si="6"/>
        <v>1.9800000000000182</v>
      </c>
      <c r="G139" s="387" t="b">
        <v>1</v>
      </c>
      <c r="H139" s="387" t="b">
        <v>1</v>
      </c>
      <c r="I139" s="388" t="s">
        <v>337</v>
      </c>
      <c r="J139" s="389"/>
      <c r="K139" s="390"/>
      <c r="L139" s="391"/>
      <c r="M139" s="391"/>
      <c r="N139" s="391"/>
      <c r="O139" s="391"/>
    </row>
    <row r="140" spans="1:15" ht="20.100000000000001" customHeight="1" x14ac:dyDescent="0.3">
      <c r="A140" s="291" t="s">
        <v>146</v>
      </c>
      <c r="B140" s="284">
        <v>0</v>
      </c>
      <c r="C140" s="284">
        <v>0</v>
      </c>
      <c r="D140" s="285">
        <f>TFRN!B7</f>
        <v>0</v>
      </c>
      <c r="E140" s="284">
        <f>TFRN!B8</f>
        <v>0</v>
      </c>
      <c r="F140" s="287">
        <f t="shared" si="6"/>
        <v>0</v>
      </c>
      <c r="G140" s="293"/>
      <c r="H140" s="290"/>
      <c r="I140" s="289"/>
      <c r="J140" s="290"/>
      <c r="K140" s="113"/>
      <c r="L140"/>
      <c r="M140"/>
      <c r="N140"/>
      <c r="O140"/>
    </row>
    <row r="141" spans="1:15" ht="20.100000000000001" customHeight="1" x14ac:dyDescent="0.3">
      <c r="A141" s="93" t="s">
        <v>147</v>
      </c>
      <c r="B141" s="92">
        <v>2300</v>
      </c>
      <c r="C141" s="92">
        <f>TechHorn!B6</f>
        <v>0</v>
      </c>
      <c r="D141" s="94">
        <f>TechHorn!B7</f>
        <v>0</v>
      </c>
      <c r="E141" s="92">
        <f>TechHorn!B8</f>
        <v>1711.6399999999999</v>
      </c>
      <c r="F141" s="120">
        <f t="shared" si="6"/>
        <v>588.36000000000013</v>
      </c>
      <c r="G141" s="281" t="b">
        <v>1</v>
      </c>
      <c r="H141" s="281" t="b">
        <v>1</v>
      </c>
      <c r="I141" s="122" t="s">
        <v>337</v>
      </c>
      <c r="J141" s="200" t="s">
        <v>337</v>
      </c>
      <c r="K141" s="113"/>
      <c r="L141"/>
      <c r="M141"/>
      <c r="N141"/>
      <c r="O141"/>
    </row>
    <row r="142" spans="1:15" ht="20.100000000000001" customHeight="1" x14ac:dyDescent="0.3">
      <c r="A142" s="93" t="s">
        <v>148</v>
      </c>
      <c r="B142" s="92">
        <v>15000</v>
      </c>
      <c r="C142" s="92">
        <f>Horse!B6</f>
        <v>0</v>
      </c>
      <c r="D142" s="94">
        <f>Horse!B7</f>
        <v>0</v>
      </c>
      <c r="E142" s="110">
        <f>Horse!B8</f>
        <v>14793.01</v>
      </c>
      <c r="F142" s="120">
        <f t="shared" si="6"/>
        <v>206.98999999999978</v>
      </c>
      <c r="G142" s="281" t="b">
        <v>1</v>
      </c>
      <c r="H142" s="281" t="b">
        <v>1</v>
      </c>
      <c r="I142" s="122" t="s">
        <v>337</v>
      </c>
      <c r="J142" s="200" t="s">
        <v>337</v>
      </c>
      <c r="K142" s="113"/>
      <c r="L142"/>
      <c r="M142"/>
      <c r="N142"/>
      <c r="O142"/>
    </row>
    <row r="143" spans="1:15" ht="20.100000000000001" customHeight="1" x14ac:dyDescent="0.3">
      <c r="A143" s="250" t="s">
        <v>149</v>
      </c>
      <c r="B143" s="240">
        <v>500</v>
      </c>
      <c r="C143" s="241">
        <f>TIT!B6</f>
        <v>0</v>
      </c>
      <c r="D143" s="242">
        <f>TIT!B7</f>
        <v>0</v>
      </c>
      <c r="E143" s="243">
        <f>TIT!B8</f>
        <v>0</v>
      </c>
      <c r="F143" s="241">
        <f>B143+C143-D143-E143</f>
        <v>500</v>
      </c>
      <c r="G143" s="118"/>
      <c r="H143" s="244"/>
      <c r="I143" s="245"/>
      <c r="J143" s="144"/>
      <c r="K143" s="225"/>
      <c r="L143"/>
      <c r="M143"/>
      <c r="N143"/>
      <c r="O143"/>
    </row>
    <row r="144" spans="1:15" customFormat="1" ht="20.100000000000001" customHeight="1" x14ac:dyDescent="0.3">
      <c r="A144" s="114" t="s">
        <v>150</v>
      </c>
      <c r="B144" s="116">
        <v>600</v>
      </c>
      <c r="C144" s="234">
        <f>TKBDT!B6</f>
        <v>0</v>
      </c>
      <c r="D144" s="234">
        <f>TKBDT!B8</f>
        <v>0</v>
      </c>
      <c r="E144" s="234">
        <f>TKBDT!B8</f>
        <v>0</v>
      </c>
      <c r="F144" s="2">
        <f>B144+C144-D144-E144</f>
        <v>600</v>
      </c>
      <c r="G144" s="281" t="b">
        <v>1</v>
      </c>
      <c r="H144" s="281" t="b">
        <v>1</v>
      </c>
      <c r="I144" s="144" t="s">
        <v>337</v>
      </c>
      <c r="J144" s="144" t="s">
        <v>337</v>
      </c>
      <c r="K144" s="106"/>
    </row>
    <row r="145" spans="1:15" ht="20.100000000000001" customHeight="1" x14ac:dyDescent="0.3">
      <c r="A145" s="283" t="s">
        <v>151</v>
      </c>
      <c r="B145" s="284">
        <v>0</v>
      </c>
      <c r="C145" s="284">
        <f>KPOP!B6</f>
        <v>0</v>
      </c>
      <c r="D145" s="285">
        <f>KPOP!B7</f>
        <v>0</v>
      </c>
      <c r="E145" s="286">
        <f>KPOP!B8</f>
        <v>0</v>
      </c>
      <c r="F145" s="287">
        <f t="shared" si="6"/>
        <v>0</v>
      </c>
      <c r="G145" s="293"/>
      <c r="H145" s="290"/>
      <c r="I145" s="289"/>
      <c r="J145" s="290"/>
      <c r="K145" s="113"/>
      <c r="L145"/>
      <c r="M145"/>
      <c r="N145"/>
      <c r="O145"/>
    </row>
    <row r="146" spans="1:15" ht="20.100000000000001" customHeight="1" x14ac:dyDescent="0.3">
      <c r="A146" s="109" t="s">
        <v>152</v>
      </c>
      <c r="B146" s="92">
        <v>300</v>
      </c>
      <c r="C146" s="92">
        <f>TMAGIC!B6</f>
        <v>0</v>
      </c>
      <c r="D146" s="94">
        <f>TMAGIC!B7</f>
        <v>0</v>
      </c>
      <c r="E146" s="110">
        <f>TMAGIC!B8</f>
        <v>0</v>
      </c>
      <c r="F146" s="120">
        <f>B146+C146-D146-E146</f>
        <v>300</v>
      </c>
      <c r="G146" s="281" t="b">
        <v>1</v>
      </c>
      <c r="H146" s="281" t="b">
        <v>1</v>
      </c>
      <c r="I146" s="122"/>
      <c r="J146" s="200"/>
      <c r="K146" s="113"/>
      <c r="L146"/>
      <c r="M146"/>
      <c r="N146"/>
      <c r="O146"/>
    </row>
    <row r="147" spans="1:15" ht="20.100000000000001" customHeight="1" x14ac:dyDescent="0.3">
      <c r="A147" s="93" t="s">
        <v>153</v>
      </c>
      <c r="B147" s="92">
        <v>5500</v>
      </c>
      <c r="C147" s="92">
        <f>TMA!B6</f>
        <v>0</v>
      </c>
      <c r="D147" s="94">
        <f>TMA!B7</f>
        <v>0</v>
      </c>
      <c r="E147" s="110">
        <f>TMA!B8</f>
        <v>4000</v>
      </c>
      <c r="F147" s="120">
        <f t="shared" si="6"/>
        <v>1500</v>
      </c>
      <c r="G147" s="281" t="b">
        <v>1</v>
      </c>
      <c r="H147" s="281" t="b">
        <v>1</v>
      </c>
      <c r="I147" s="122" t="s">
        <v>337</v>
      </c>
      <c r="J147" s="200" t="s">
        <v>337</v>
      </c>
      <c r="K147" s="113"/>
      <c r="L147"/>
      <c r="M147"/>
      <c r="N147"/>
      <c r="O147"/>
    </row>
    <row r="148" spans="1:15" ht="20.100000000000001" customHeight="1" x14ac:dyDescent="0.3">
      <c r="A148" s="307" t="s">
        <v>154</v>
      </c>
      <c r="B148" s="308">
        <v>0</v>
      </c>
      <c r="C148" s="308">
        <v>0</v>
      </c>
      <c r="D148" s="308">
        <f>TMM!B7</f>
        <v>0</v>
      </c>
      <c r="E148" s="308">
        <f>TMM!B8</f>
        <v>0</v>
      </c>
      <c r="F148" s="309">
        <f t="shared" si="6"/>
        <v>0</v>
      </c>
      <c r="G148" s="292"/>
      <c r="H148" s="310"/>
      <c r="I148" s="310"/>
      <c r="J148" s="311"/>
      <c r="K148" s="22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544.32000000000005</v>
      </c>
      <c r="F149" s="120">
        <f t="shared" si="6"/>
        <v>955.68</v>
      </c>
      <c r="G149" s="281" t="b">
        <v>1</v>
      </c>
      <c r="H149" s="281" t="b">
        <v>1</v>
      </c>
      <c r="I149" s="122" t="s">
        <v>337</v>
      </c>
      <c r="J149" s="200" t="s">
        <v>337</v>
      </c>
      <c r="K149" s="113"/>
      <c r="L149"/>
      <c r="M149"/>
      <c r="N149"/>
      <c r="O149"/>
    </row>
    <row r="150" spans="1:15" ht="20.100000000000001" customHeight="1" x14ac:dyDescent="0.3">
      <c r="A150" s="402" t="s">
        <v>156</v>
      </c>
      <c r="B150" s="383">
        <v>300</v>
      </c>
      <c r="C150" s="383">
        <f>TP!B6</f>
        <v>0</v>
      </c>
      <c r="D150" s="384">
        <f>TP!B7</f>
        <v>0</v>
      </c>
      <c r="E150" s="383">
        <f>TP!B8</f>
        <v>300</v>
      </c>
      <c r="F150" s="386">
        <f>B150+C150-D150-E150</f>
        <v>0</v>
      </c>
      <c r="G150" s="387" t="b">
        <v>1</v>
      </c>
      <c r="H150" s="387" t="b">
        <v>1</v>
      </c>
      <c r="I150" s="388" t="s">
        <v>337</v>
      </c>
      <c r="J150" s="389" t="s">
        <v>337</v>
      </c>
      <c r="K150" s="390"/>
      <c r="L150"/>
      <c r="M150"/>
      <c r="N150"/>
      <c r="O150"/>
    </row>
    <row r="151" spans="1:15" ht="20.100000000000001" customHeight="1" x14ac:dyDescent="0.3">
      <c r="A151" s="400" t="s">
        <v>157</v>
      </c>
      <c r="B151" s="383">
        <v>500</v>
      </c>
      <c r="C151" s="383">
        <f>TPOT!B6</f>
        <v>0</v>
      </c>
      <c r="D151" s="384">
        <f>TPOT!B7</f>
        <v>0</v>
      </c>
      <c r="E151" s="383">
        <f>TPOT!B8</f>
        <v>500</v>
      </c>
      <c r="F151" s="386">
        <f>B151+C151-E151-D151</f>
        <v>0</v>
      </c>
      <c r="G151" s="387" t="b">
        <v>1</v>
      </c>
      <c r="H151" s="387" t="b">
        <v>1</v>
      </c>
      <c r="I151" s="388" t="s">
        <v>337</v>
      </c>
      <c r="J151" s="389" t="s">
        <v>337</v>
      </c>
      <c r="K151" s="390"/>
      <c r="L151"/>
      <c r="M151"/>
      <c r="N151"/>
      <c r="O151"/>
    </row>
    <row r="152" spans="1:15" ht="20.100000000000001" customHeight="1" x14ac:dyDescent="0.3">
      <c r="A152" s="400" t="s">
        <v>158</v>
      </c>
      <c r="B152" s="383">
        <v>250</v>
      </c>
      <c r="C152" s="383">
        <f>TPVS!B6</f>
        <v>500</v>
      </c>
      <c r="D152" s="384">
        <v>0</v>
      </c>
      <c r="E152" s="383">
        <f>TPVS!B7</f>
        <v>750</v>
      </c>
      <c r="F152" s="386">
        <f>B152+C152-E152-D152</f>
        <v>0</v>
      </c>
      <c r="G152" s="387" t="b">
        <v>1</v>
      </c>
      <c r="H152" s="387" t="b">
        <v>1</v>
      </c>
      <c r="I152" s="388" t="s">
        <v>337</v>
      </c>
      <c r="J152" s="389" t="s">
        <v>337</v>
      </c>
      <c r="K152" s="113"/>
      <c r="L152"/>
      <c r="M152"/>
      <c r="N152"/>
      <c r="O152"/>
    </row>
    <row r="153" spans="1:15" s="228" customFormat="1" ht="20.100000000000001" customHeight="1" x14ac:dyDescent="0.3">
      <c r="A153" s="230" t="s">
        <v>159</v>
      </c>
      <c r="B153" s="110">
        <v>15000</v>
      </c>
      <c r="C153" s="110">
        <f>TECHRODEO!B6</f>
        <v>0</v>
      </c>
      <c r="D153" s="110">
        <f>TECHRODEO!B7</f>
        <v>0</v>
      </c>
      <c r="E153" s="110">
        <f>TECHRODEO!B8</f>
        <v>5824</v>
      </c>
      <c r="F153" s="231">
        <f t="shared" ref="F153:F165" si="7">B153+C153-D153-E153</f>
        <v>9176</v>
      </c>
      <c r="G153" s="281" t="b">
        <v>1</v>
      </c>
      <c r="H153" s="281" t="b">
        <v>1</v>
      </c>
      <c r="I153" s="226" t="s">
        <v>337</v>
      </c>
      <c r="J153" s="232" t="s">
        <v>337</v>
      </c>
      <c r="K153" s="233"/>
      <c r="L153"/>
      <c r="M153"/>
      <c r="N153"/>
      <c r="O153"/>
    </row>
    <row r="154" spans="1:15" ht="20.100000000000001" customHeight="1" x14ac:dyDescent="0.3">
      <c r="A154" s="291" t="s">
        <v>160</v>
      </c>
      <c r="B154" s="284">
        <v>0</v>
      </c>
      <c r="C154" s="284">
        <v>0</v>
      </c>
      <c r="D154" s="285">
        <f>TRSA!B7</f>
        <v>0</v>
      </c>
      <c r="E154" s="284">
        <f>TRSA!B8</f>
        <v>0</v>
      </c>
      <c r="F154" s="287">
        <f t="shared" si="7"/>
        <v>0</v>
      </c>
      <c r="G154" s="292"/>
      <c r="H154" s="289"/>
      <c r="I154" s="289"/>
      <c r="J154" s="290"/>
      <c r="K154" s="113"/>
      <c r="L154"/>
      <c r="M154"/>
      <c r="N154"/>
      <c r="O154"/>
    </row>
    <row r="155" spans="1:15" ht="20.100000000000001" customHeight="1" x14ac:dyDescent="0.3">
      <c r="A155" s="294" t="s">
        <v>161</v>
      </c>
      <c r="B155" s="295">
        <v>0</v>
      </c>
      <c r="C155" s="295">
        <f>TSTF!B6</f>
        <v>0</v>
      </c>
      <c r="D155" s="296">
        <f>TSTF!B7</f>
        <v>0</v>
      </c>
      <c r="E155" s="295">
        <f>TSTF!B8</f>
        <v>0</v>
      </c>
      <c r="F155" s="297">
        <f t="shared" si="7"/>
        <v>0</v>
      </c>
      <c r="G155" s="289"/>
      <c r="H155" s="289"/>
      <c r="I155" s="289"/>
      <c r="J155" s="290"/>
      <c r="K155" s="113">
        <v>21</v>
      </c>
      <c r="L155"/>
      <c r="M155"/>
      <c r="N155"/>
      <c r="O155"/>
    </row>
    <row r="156" spans="1:15" ht="20.100000000000001" customHeight="1" x14ac:dyDescent="0.3">
      <c r="A156" s="312" t="s">
        <v>162</v>
      </c>
      <c r="B156" s="313">
        <v>0</v>
      </c>
      <c r="C156" s="313">
        <v>0</v>
      </c>
      <c r="D156" s="314">
        <v>0</v>
      </c>
      <c r="E156" s="313">
        <v>0</v>
      </c>
      <c r="F156" s="313">
        <f t="shared" si="7"/>
        <v>0</v>
      </c>
      <c r="G156" s="288" t="b">
        <v>1</v>
      </c>
      <c r="H156" s="288" t="b">
        <v>1</v>
      </c>
      <c r="I156" s="289"/>
      <c r="J156" s="289"/>
      <c r="K156" s="225"/>
      <c r="L156"/>
      <c r="M156"/>
      <c r="N156"/>
      <c r="O156"/>
    </row>
    <row r="157" spans="1:15" ht="20.100000000000001" customHeight="1" x14ac:dyDescent="0.3">
      <c r="A157" s="212" t="s">
        <v>163</v>
      </c>
      <c r="B157" s="213">
        <v>500</v>
      </c>
      <c r="C157" s="213">
        <f>TSMG!B6</f>
        <v>0</v>
      </c>
      <c r="D157" s="214">
        <f>TSMG!B7</f>
        <v>0</v>
      </c>
      <c r="E157" s="213">
        <f>TSMG!B8</f>
        <v>0</v>
      </c>
      <c r="F157" s="213">
        <f>B157+C157-D157-E157</f>
        <v>500</v>
      </c>
      <c r="G157" s="281" t="b">
        <v>1</v>
      </c>
      <c r="H157" s="281" t="b">
        <v>1</v>
      </c>
      <c r="I157" s="122" t="s">
        <v>337</v>
      </c>
      <c r="J157" s="122" t="s">
        <v>337</v>
      </c>
      <c r="K157" s="225"/>
      <c r="L157"/>
      <c r="M157"/>
      <c r="N157"/>
      <c r="O157"/>
    </row>
    <row r="158" spans="1:15" ht="20.100000000000001" customHeight="1" x14ac:dyDescent="0.3">
      <c r="A158" s="312" t="s">
        <v>164</v>
      </c>
      <c r="B158" s="313">
        <v>0</v>
      </c>
      <c r="C158" s="313">
        <v>0</v>
      </c>
      <c r="D158" s="314">
        <v>0</v>
      </c>
      <c r="E158" s="313">
        <v>0</v>
      </c>
      <c r="F158" s="313">
        <f t="shared" si="7"/>
        <v>0</v>
      </c>
      <c r="G158" s="289"/>
      <c r="H158" s="289"/>
      <c r="I158" s="289"/>
      <c r="J158" s="289"/>
      <c r="K158" s="225"/>
      <c r="L158"/>
      <c r="M158"/>
      <c r="N158"/>
      <c r="O158"/>
    </row>
    <row r="159" spans="1:15" ht="36.75" customHeight="1" x14ac:dyDescent="0.3">
      <c r="A159" s="212" t="s">
        <v>165</v>
      </c>
      <c r="B159" s="213">
        <v>300</v>
      </c>
      <c r="C159" s="213">
        <f>TSSTCAF!B6</f>
        <v>0</v>
      </c>
      <c r="D159" s="214">
        <f>TSSTCAF!B7</f>
        <v>0</v>
      </c>
      <c r="E159" s="213">
        <f>TSSTCAF!B8</f>
        <v>0</v>
      </c>
      <c r="F159" s="213">
        <f>B159+C159-D159-E159</f>
        <v>300</v>
      </c>
      <c r="G159" s="281" t="b">
        <v>1</v>
      </c>
      <c r="H159" s="281" t="b">
        <v>1</v>
      </c>
      <c r="I159" s="122" t="s">
        <v>337</v>
      </c>
      <c r="J159" s="122" t="s">
        <v>337</v>
      </c>
      <c r="K159" s="225"/>
      <c r="L159"/>
      <c r="M159"/>
      <c r="N159"/>
      <c r="O159"/>
    </row>
    <row r="160" spans="1:15" s="228" customFormat="1" ht="20.100000000000001" customHeight="1" x14ac:dyDescent="0.3">
      <c r="A160" s="315" t="s">
        <v>166</v>
      </c>
      <c r="B160" s="316">
        <v>0</v>
      </c>
      <c r="C160" s="316">
        <v>0</v>
      </c>
      <c r="D160" s="316">
        <v>0</v>
      </c>
      <c r="E160" s="316">
        <f>TSCA!B8</f>
        <v>0</v>
      </c>
      <c r="F160" s="316">
        <f t="shared" si="7"/>
        <v>0</v>
      </c>
      <c r="G160" s="288" t="b">
        <v>1</v>
      </c>
      <c r="H160" s="288" t="b">
        <v>1</v>
      </c>
      <c r="I160" s="317"/>
      <c r="J160" s="317"/>
      <c r="K160" s="227"/>
      <c r="L160"/>
      <c r="M160"/>
      <c r="N160"/>
      <c r="O160"/>
    </row>
    <row r="161" spans="1:15" customFormat="1" ht="20.100000000000001" customHeight="1" x14ac:dyDescent="0.3">
      <c r="A161" s="248" t="s">
        <v>167</v>
      </c>
      <c r="B161" s="152">
        <v>845</v>
      </c>
      <c r="C161" s="246">
        <f>TTLHM!B6</f>
        <v>0</v>
      </c>
      <c r="D161" s="246">
        <f>TTLHM!B7</f>
        <v>0</v>
      </c>
      <c r="E161" s="247">
        <f>TTLHM!B8</f>
        <v>446.06</v>
      </c>
      <c r="F161" s="246">
        <f>B161+C161-D161-E161</f>
        <v>398.94</v>
      </c>
      <c r="G161" s="281" t="b">
        <v>1</v>
      </c>
      <c r="H161" s="281" t="b">
        <v>1</v>
      </c>
      <c r="I161" s="144" t="s">
        <v>337</v>
      </c>
      <c r="J161" s="144" t="s">
        <v>337</v>
      </c>
      <c r="K161" s="106"/>
    </row>
    <row r="162" spans="1:15" customFormat="1" ht="20.100000000000001" customHeight="1" x14ac:dyDescent="0.3">
      <c r="A162" s="117" t="s">
        <v>168</v>
      </c>
      <c r="B162" s="116">
        <v>350</v>
      </c>
      <c r="C162" s="2">
        <v>0</v>
      </c>
      <c r="D162" s="124">
        <f>TWHPC!B7</f>
        <v>0</v>
      </c>
      <c r="E162" s="2">
        <f>TWHPC!B8</f>
        <v>0</v>
      </c>
      <c r="F162" s="2">
        <f t="shared" si="7"/>
        <v>350</v>
      </c>
      <c r="G162" s="281" t="b">
        <v>1</v>
      </c>
      <c r="H162" s="281" t="b">
        <v>1</v>
      </c>
      <c r="I162" s="122" t="s">
        <v>337</v>
      </c>
      <c r="J162" s="122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81" t="b">
        <v>1</v>
      </c>
      <c r="H163" s="281" t="b">
        <v>1</v>
      </c>
      <c r="I163" s="122" t="s">
        <v>337</v>
      </c>
      <c r="J163" s="200" t="s">
        <v>337</v>
      </c>
      <c r="K163" s="113"/>
      <c r="L163"/>
      <c r="M163"/>
      <c r="N163"/>
      <c r="O163"/>
    </row>
    <row r="164" spans="1:15" ht="20.100000000000001" customHeight="1" x14ac:dyDescent="0.3">
      <c r="A164" s="283" t="s">
        <v>170</v>
      </c>
      <c r="B164" s="284">
        <v>0</v>
      </c>
      <c r="C164" s="284">
        <f>TSTA!B6</f>
        <v>0</v>
      </c>
      <c r="D164" s="285">
        <f>TSTA!B7</f>
        <v>0</v>
      </c>
      <c r="E164" s="286">
        <f>TSTA!B8</f>
        <v>0</v>
      </c>
      <c r="F164" s="287">
        <f t="shared" si="7"/>
        <v>0</v>
      </c>
      <c r="G164" s="289"/>
      <c r="H164" s="289"/>
      <c r="I164" s="289"/>
      <c r="J164" s="290"/>
      <c r="K164" s="113"/>
      <c r="L164"/>
      <c r="M164"/>
      <c r="N164"/>
      <c r="O164"/>
    </row>
    <row r="165" spans="1:15" ht="20.100000000000001" customHeight="1" x14ac:dyDescent="0.3">
      <c r="A165" s="291" t="s">
        <v>171</v>
      </c>
      <c r="B165" s="284">
        <v>0</v>
      </c>
      <c r="C165" s="284">
        <v>0</v>
      </c>
      <c r="D165" s="285">
        <v>0</v>
      </c>
      <c r="E165" s="286">
        <v>0</v>
      </c>
      <c r="F165" s="287">
        <f t="shared" si="7"/>
        <v>0</v>
      </c>
      <c r="G165" s="288" t="b">
        <v>1</v>
      </c>
      <c r="H165" s="288" t="b">
        <v>1</v>
      </c>
      <c r="I165" s="289"/>
      <c r="J165" s="290"/>
      <c r="K165" s="112"/>
      <c r="L165"/>
      <c r="M165"/>
      <c r="N165"/>
      <c r="O165"/>
    </row>
    <row r="166" spans="1:15" ht="20.100000000000001" customHeight="1" x14ac:dyDescent="0.3">
      <c r="A166" s="400" t="s">
        <v>172</v>
      </c>
      <c r="B166" s="383">
        <v>500</v>
      </c>
      <c r="C166" s="383">
        <f>TES!B6</f>
        <v>0</v>
      </c>
      <c r="D166" s="384">
        <f>TES!B7</f>
        <v>0</v>
      </c>
      <c r="E166" s="385">
        <f>TES!B8</f>
        <v>499.5</v>
      </c>
      <c r="F166" s="386">
        <f>B166+C166-D166-E166</f>
        <v>0.5</v>
      </c>
      <c r="G166" s="387" t="b">
        <v>1</v>
      </c>
      <c r="H166" s="387" t="b">
        <v>1</v>
      </c>
      <c r="I166" s="388" t="s">
        <v>337</v>
      </c>
      <c r="J166" s="389" t="s">
        <v>337</v>
      </c>
      <c r="K166" s="112"/>
      <c r="L166"/>
      <c r="M166"/>
      <c r="N166"/>
      <c r="O166"/>
    </row>
    <row r="167" spans="1:15" ht="20.100000000000001" customHeight="1" x14ac:dyDescent="0.3">
      <c r="A167" s="291" t="s">
        <v>173</v>
      </c>
      <c r="B167" s="284">
        <v>0</v>
      </c>
      <c r="C167" s="284">
        <v>0</v>
      </c>
      <c r="D167" s="285">
        <v>0</v>
      </c>
      <c r="E167" s="286">
        <f>TMC!B7</f>
        <v>0</v>
      </c>
      <c r="F167" s="287">
        <f>B167+C167-D167-E167</f>
        <v>0</v>
      </c>
      <c r="G167" s="288" t="b">
        <v>1</v>
      </c>
      <c r="H167" s="288" t="b">
        <v>1</v>
      </c>
      <c r="I167" s="289"/>
      <c r="J167" s="290"/>
      <c r="K167" s="112"/>
      <c r="L167"/>
      <c r="M167"/>
      <c r="N167"/>
      <c r="O167"/>
    </row>
    <row r="168" spans="1:15" ht="20.100000000000001" customHeight="1" x14ac:dyDescent="0.3">
      <c r="A168" s="400" t="s">
        <v>174</v>
      </c>
      <c r="B168" s="383">
        <v>750</v>
      </c>
      <c r="C168" s="383">
        <f>TMB!B6</f>
        <v>0</v>
      </c>
      <c r="D168" s="384">
        <f>TMB!B7</f>
        <v>0</v>
      </c>
      <c r="E168" s="383">
        <f>TMB!B8</f>
        <v>750</v>
      </c>
      <c r="F168" s="386">
        <f t="shared" ref="F168:F185" si="8">B168+C168-D168-E168</f>
        <v>0</v>
      </c>
      <c r="G168" s="387" t="b">
        <v>1</v>
      </c>
      <c r="H168" s="387" t="b">
        <v>1</v>
      </c>
      <c r="I168" s="388" t="s">
        <v>337</v>
      </c>
      <c r="J168" s="389" t="s">
        <v>337</v>
      </c>
      <c r="K168" s="112"/>
      <c r="L168"/>
      <c r="M168"/>
      <c r="N168"/>
      <c r="O168"/>
    </row>
    <row r="169" spans="1:15" ht="20.100000000000001" customHeight="1" x14ac:dyDescent="0.3">
      <c r="A169" s="283" t="s">
        <v>175</v>
      </c>
      <c r="B169" s="284">
        <v>0</v>
      </c>
      <c r="C169" s="284">
        <f>SL!B6</f>
        <v>0</v>
      </c>
      <c r="D169" s="285">
        <f>SL!B7</f>
        <v>0</v>
      </c>
      <c r="E169" s="284">
        <f>SL!B8</f>
        <v>0</v>
      </c>
      <c r="F169" s="287">
        <f t="shared" si="8"/>
        <v>0</v>
      </c>
      <c r="G169" s="288" t="b">
        <v>1</v>
      </c>
      <c r="H169" s="288" t="b">
        <v>1</v>
      </c>
      <c r="I169" s="289"/>
      <c r="J169" s="290"/>
      <c r="K169" s="113"/>
      <c r="L169"/>
      <c r="M169"/>
      <c r="N169"/>
      <c r="O169"/>
    </row>
    <row r="170" spans="1:15" ht="28.5" customHeight="1" x14ac:dyDescent="0.3">
      <c r="A170" s="291" t="s">
        <v>176</v>
      </c>
      <c r="B170" s="284">
        <v>0</v>
      </c>
      <c r="C170" s="284"/>
      <c r="D170" s="285"/>
      <c r="E170" s="284">
        <f>Range!B8</f>
        <v>0</v>
      </c>
      <c r="F170" s="287">
        <f>B170+C170-D170-E170</f>
        <v>0</v>
      </c>
      <c r="G170" s="289"/>
      <c r="H170" s="289"/>
      <c r="I170" s="289"/>
      <c r="J170" s="290"/>
      <c r="K170" s="113"/>
      <c r="L170"/>
      <c r="M170"/>
      <c r="N170"/>
      <c r="O170"/>
    </row>
    <row r="171" spans="1:15" ht="30.75" customHeight="1" x14ac:dyDescent="0.3">
      <c r="A171" s="283" t="s">
        <v>177</v>
      </c>
      <c r="B171" s="284">
        <v>0</v>
      </c>
      <c r="C171" s="284">
        <f>UMI!B6</f>
        <v>0</v>
      </c>
      <c r="D171" s="285">
        <f>UMI!B7</f>
        <v>0</v>
      </c>
      <c r="E171" s="284">
        <f>UMI!B8</f>
        <v>0</v>
      </c>
      <c r="F171" s="287">
        <f t="shared" si="8"/>
        <v>0</v>
      </c>
      <c r="G171" s="292"/>
      <c r="H171" s="289"/>
      <c r="I171" s="289"/>
      <c r="J171" s="290"/>
      <c r="K171" s="112"/>
      <c r="L171"/>
      <c r="M171"/>
      <c r="N171"/>
      <c r="O171"/>
    </row>
    <row r="172" spans="1:15" ht="30.75" customHeight="1" x14ac:dyDescent="0.3">
      <c r="A172" s="109" t="s">
        <v>178</v>
      </c>
      <c r="B172" s="92">
        <v>500</v>
      </c>
      <c r="C172" s="92">
        <f>UC!B6</f>
        <v>0</v>
      </c>
      <c r="D172" s="94">
        <f>UC!B7</f>
        <v>0</v>
      </c>
      <c r="E172" s="92">
        <f>UC!B8</f>
        <v>0</v>
      </c>
      <c r="F172" s="120">
        <f>B172+C172-D172-E172</f>
        <v>500</v>
      </c>
      <c r="G172" s="281" t="b">
        <v>1</v>
      </c>
      <c r="H172" s="281" t="b">
        <v>1</v>
      </c>
      <c r="I172" s="122" t="s">
        <v>337</v>
      </c>
      <c r="J172" s="200" t="s">
        <v>337</v>
      </c>
      <c r="K172" s="112"/>
      <c r="L172"/>
      <c r="M172"/>
      <c r="N172"/>
      <c r="O172"/>
    </row>
    <row r="173" spans="1:15" ht="20.100000000000001" customHeight="1" x14ac:dyDescent="0.3">
      <c r="A173" s="283" t="s">
        <v>179</v>
      </c>
      <c r="B173" s="284">
        <v>0</v>
      </c>
      <c r="C173" s="284">
        <f>Veterans!B6</f>
        <v>0</v>
      </c>
      <c r="D173" s="285">
        <f>Veterans!B7</f>
        <v>0</v>
      </c>
      <c r="E173" s="284">
        <f>Veterans!B8</f>
        <v>0</v>
      </c>
      <c r="F173" s="287">
        <f t="shared" si="8"/>
        <v>0</v>
      </c>
      <c r="G173" s="289"/>
      <c r="H173" s="289"/>
      <c r="I173" s="289"/>
      <c r="J173" s="290"/>
      <c r="K173" s="113"/>
      <c r="L173"/>
      <c r="M173"/>
      <c r="N173"/>
      <c r="O173"/>
    </row>
    <row r="174" spans="1:15" ht="20.100000000000001" customHeight="1" x14ac:dyDescent="0.3">
      <c r="A174" s="294" t="s">
        <v>180</v>
      </c>
      <c r="B174" s="295">
        <v>0</v>
      </c>
      <c r="C174" s="284">
        <v>0</v>
      </c>
      <c r="D174" s="285">
        <v>0</v>
      </c>
      <c r="E174" s="284">
        <v>0</v>
      </c>
      <c r="F174" s="287">
        <f t="shared" si="8"/>
        <v>0</v>
      </c>
      <c r="G174" s="292"/>
      <c r="H174" s="289"/>
      <c r="I174" s="289"/>
      <c r="J174" s="290"/>
      <c r="K174" s="113">
        <v>21</v>
      </c>
      <c r="L174"/>
      <c r="M174"/>
      <c r="N174"/>
      <c r="O174"/>
    </row>
    <row r="175" spans="1:15" ht="20.100000000000001" customHeight="1" x14ac:dyDescent="0.3">
      <c r="A175" s="419" t="s">
        <v>181</v>
      </c>
      <c r="B175" s="420">
        <v>500</v>
      </c>
      <c r="C175" s="421">
        <f>'WEB3'!B6</f>
        <v>0</v>
      </c>
      <c r="D175" s="422">
        <f>'WEB3'!B7</f>
        <v>0</v>
      </c>
      <c r="E175" s="421">
        <f>'WEB3'!B8</f>
        <v>500</v>
      </c>
      <c r="F175" s="421">
        <f>B175+C175-D175-E175</f>
        <v>0</v>
      </c>
      <c r="G175" s="387" t="b">
        <v>1</v>
      </c>
      <c r="H175" s="387" t="b">
        <v>1</v>
      </c>
      <c r="I175" s="388" t="s">
        <v>337</v>
      </c>
      <c r="J175" s="389" t="s">
        <v>337</v>
      </c>
      <c r="K175" s="113"/>
      <c r="L175"/>
      <c r="M175"/>
      <c r="N175"/>
      <c r="O175"/>
    </row>
    <row r="176" spans="1:15" ht="20.100000000000001" customHeight="1" x14ac:dyDescent="0.3">
      <c r="A176" s="318" t="s">
        <v>182</v>
      </c>
      <c r="B176" s="319">
        <v>0</v>
      </c>
      <c r="C176" s="320">
        <v>0</v>
      </c>
      <c r="D176" s="321">
        <v>0</v>
      </c>
      <c r="E176" s="320">
        <v>0</v>
      </c>
      <c r="F176" s="322">
        <f t="shared" si="8"/>
        <v>0</v>
      </c>
      <c r="G176" s="288" t="b">
        <v>1</v>
      </c>
      <c r="H176" s="288" t="b">
        <v>1</v>
      </c>
      <c r="I176" s="289" t="s">
        <v>337</v>
      </c>
      <c r="J176" s="289" t="s">
        <v>337</v>
      </c>
      <c r="K176" s="113"/>
      <c r="L176"/>
      <c r="M176"/>
      <c r="N176"/>
      <c r="O176"/>
    </row>
    <row r="177" spans="1:15" ht="20.100000000000001" customHeight="1" x14ac:dyDescent="0.3">
      <c r="A177" s="155" t="s">
        <v>183</v>
      </c>
      <c r="B177" s="151">
        <v>600</v>
      </c>
      <c r="C177" s="152">
        <v>0</v>
      </c>
      <c r="D177" s="153">
        <v>0</v>
      </c>
      <c r="E177" s="152">
        <v>0</v>
      </c>
      <c r="F177" s="154">
        <f t="shared" si="8"/>
        <v>600</v>
      </c>
      <c r="G177" s="281" t="b">
        <v>1</v>
      </c>
      <c r="H177" s="281" t="b">
        <v>1</v>
      </c>
      <c r="I177" s="122" t="s">
        <v>337</v>
      </c>
      <c r="J177" s="211" t="s">
        <v>337</v>
      </c>
      <c r="K177" s="113"/>
      <c r="L177"/>
      <c r="M177"/>
      <c r="N177"/>
      <c r="O177"/>
    </row>
    <row r="178" spans="1:15" ht="20.100000000000001" customHeight="1" x14ac:dyDescent="0.3">
      <c r="A178" s="108" t="s">
        <v>184</v>
      </c>
      <c r="B178" s="92">
        <v>195</v>
      </c>
      <c r="C178" s="145">
        <f>WILD!B6</f>
        <v>0</v>
      </c>
      <c r="D178" s="146">
        <f>WILD!B7</f>
        <v>0</v>
      </c>
      <c r="E178" s="145">
        <f>WILD!B8</f>
        <v>0</v>
      </c>
      <c r="F178" s="147">
        <f t="shared" si="8"/>
        <v>195</v>
      </c>
      <c r="G178" s="281" t="b">
        <v>1</v>
      </c>
      <c r="H178" s="281" t="b">
        <v>1</v>
      </c>
      <c r="I178" s="122" t="s">
        <v>337</v>
      </c>
      <c r="J178" s="200" t="s">
        <v>337</v>
      </c>
      <c r="K178" s="113"/>
      <c r="L178"/>
      <c r="M178"/>
      <c r="N178"/>
      <c r="O178"/>
    </row>
    <row r="179" spans="1:15" ht="20.100000000000001" customHeight="1" x14ac:dyDescent="0.3">
      <c r="A179" s="108" t="s">
        <v>185</v>
      </c>
      <c r="B179" s="92">
        <v>250</v>
      </c>
      <c r="C179" s="92">
        <f>WH!B6</f>
        <v>0</v>
      </c>
      <c r="D179" s="94">
        <f>WH!B7</f>
        <v>0</v>
      </c>
      <c r="E179" s="92">
        <f>WH!B8</f>
        <v>0</v>
      </c>
      <c r="F179" s="120">
        <f t="shared" si="8"/>
        <v>250</v>
      </c>
      <c r="G179" s="281" t="b">
        <v>1</v>
      </c>
      <c r="H179" s="281" t="b">
        <v>1</v>
      </c>
      <c r="I179" s="122" t="s">
        <v>337</v>
      </c>
      <c r="J179" s="200" t="s">
        <v>337</v>
      </c>
      <c r="K179" s="112"/>
      <c r="L179"/>
      <c r="M179"/>
      <c r="N179"/>
      <c r="O179"/>
    </row>
    <row r="180" spans="1:15" ht="20.100000000000001" customHeight="1" x14ac:dyDescent="0.3">
      <c r="A180" s="283" t="s">
        <v>186</v>
      </c>
      <c r="B180" s="284">
        <v>0</v>
      </c>
      <c r="C180" s="284">
        <f>Wish!B6</f>
        <v>0</v>
      </c>
      <c r="D180" s="285">
        <f>Wish!B7</f>
        <v>0</v>
      </c>
      <c r="E180" s="284">
        <f>Wish!B8</f>
        <v>0</v>
      </c>
      <c r="F180" s="287">
        <f t="shared" si="8"/>
        <v>0</v>
      </c>
      <c r="G180" s="293"/>
      <c r="H180" s="289"/>
      <c r="I180" s="289"/>
      <c r="J180" s="290"/>
      <c r="K180" s="113"/>
      <c r="L180"/>
      <c r="M180"/>
      <c r="N180"/>
      <c r="O180"/>
    </row>
    <row r="181" spans="1:15" ht="20.100000000000001" customHeight="1" x14ac:dyDescent="0.3">
      <c r="A181" s="238" t="s">
        <v>187</v>
      </c>
      <c r="B181" s="204">
        <v>700</v>
      </c>
      <c r="C181" s="204">
        <f>WomennBus!B6</f>
        <v>0</v>
      </c>
      <c r="D181" s="205">
        <f>WomennBus!B7</f>
        <v>0</v>
      </c>
      <c r="E181" s="204">
        <f>WomennBus!B8</f>
        <v>700</v>
      </c>
      <c r="F181" s="120">
        <f t="shared" si="8"/>
        <v>0</v>
      </c>
      <c r="G181" s="281" t="b">
        <v>1</v>
      </c>
      <c r="H181" s="281" t="b">
        <v>1</v>
      </c>
      <c r="I181" s="122" t="s">
        <v>337</v>
      </c>
      <c r="J181" s="200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23" t="s">
        <v>188</v>
      </c>
      <c r="B182" s="313">
        <v>0</v>
      </c>
      <c r="C182" s="324">
        <f>WIP!B6</f>
        <v>0</v>
      </c>
      <c r="D182" s="324">
        <f>WIP!B7</f>
        <v>0</v>
      </c>
      <c r="E182" s="324">
        <f>WIP!B8</f>
        <v>0</v>
      </c>
      <c r="F182" s="304">
        <f>B182+C182-D182-E182</f>
        <v>0</v>
      </c>
      <c r="G182" s="289"/>
      <c r="H182" s="325"/>
      <c r="I182" s="290"/>
      <c r="J182" s="292"/>
      <c r="K182" s="106"/>
    </row>
    <row r="183" spans="1:15" customFormat="1" ht="20.100000000000001" customHeight="1" x14ac:dyDescent="0.3">
      <c r="A183" s="416" t="s">
        <v>189</v>
      </c>
      <c r="B183" s="417">
        <v>1000</v>
      </c>
      <c r="C183" s="407">
        <f>WIS!B6</f>
        <v>200</v>
      </c>
      <c r="D183" s="418">
        <f>WIS!B7</f>
        <v>0</v>
      </c>
      <c r="E183" s="418">
        <f>WIS!B8</f>
        <v>1166.25</v>
      </c>
      <c r="F183" s="418">
        <f>B183+C183-D183-E183</f>
        <v>33.75</v>
      </c>
      <c r="G183" s="387" t="b">
        <v>1</v>
      </c>
      <c r="H183" s="387" t="b">
        <v>1</v>
      </c>
      <c r="I183" s="388" t="s">
        <v>337</v>
      </c>
      <c r="J183" s="408" t="s">
        <v>337</v>
      </c>
      <c r="K183" s="106"/>
    </row>
    <row r="184" spans="1:15" customFormat="1" ht="20.100000000000001" customHeight="1" x14ac:dyDescent="0.3">
      <c r="A184" s="402" t="s">
        <v>190</v>
      </c>
      <c r="B184" s="405">
        <v>800</v>
      </c>
      <c r="C184" s="406">
        <f>WSO!B6</f>
        <v>0</v>
      </c>
      <c r="D184" s="406">
        <f>WSO!B7</f>
        <v>0</v>
      </c>
      <c r="E184" s="406">
        <f>WSO!B8</f>
        <v>788.34999999999991</v>
      </c>
      <c r="F184" s="407">
        <f>B184+C184-D184-E184</f>
        <v>11.650000000000091</v>
      </c>
      <c r="G184" s="387" t="b">
        <v>1</v>
      </c>
      <c r="H184" s="387" t="b">
        <v>1</v>
      </c>
      <c r="I184" s="388" t="s">
        <v>337</v>
      </c>
      <c r="J184" s="408" t="s">
        <v>337</v>
      </c>
      <c r="K184" s="409"/>
    </row>
    <row r="185" spans="1:15" ht="20.100000000000001" customHeight="1" x14ac:dyDescent="0.3">
      <c r="A185" s="93" t="s">
        <v>191</v>
      </c>
      <c r="B185" s="92">
        <v>8000</v>
      </c>
      <c r="C185" s="145">
        <f>Wool!B6</f>
        <v>1000</v>
      </c>
      <c r="D185" s="146">
        <f>Wool!B7</f>
        <v>0</v>
      </c>
      <c r="E185" s="145">
        <f>Wool!B8</f>
        <v>8857.76</v>
      </c>
      <c r="F185" s="147">
        <f t="shared" si="8"/>
        <v>142.23999999999978</v>
      </c>
      <c r="G185" s="281" t="b">
        <v>1</v>
      </c>
      <c r="H185" s="281" t="b">
        <v>1</v>
      </c>
      <c r="I185" s="122" t="s">
        <v>337</v>
      </c>
      <c r="J185" s="200" t="s">
        <v>337</v>
      </c>
      <c r="K185" s="113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200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6550.13</v>
      </c>
      <c r="F187" s="120">
        <f>B187+C187-E187</f>
        <v>449.86999999999989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401680</v>
      </c>
      <c r="C188" s="60">
        <f>SUM(C5:C187)</f>
        <v>7035.34</v>
      </c>
      <c r="E188" s="60">
        <f>SUM(E5:E187)</f>
        <v>335130.51000000013</v>
      </c>
      <c r="F188" s="60">
        <f>SUM(F5:F187)</f>
        <v>73584.829999999973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9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3" t="s">
        <v>196</v>
      </c>
      <c r="L193"/>
      <c r="M193"/>
      <c r="N193"/>
      <c r="O193"/>
    </row>
    <row r="194" spans="1:15" x14ac:dyDescent="0.3">
      <c r="A194" s="136" t="s">
        <v>784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16" t="s">
        <v>197</v>
      </c>
      <c r="L195"/>
      <c r="M195"/>
      <c r="N195"/>
      <c r="O195"/>
    </row>
    <row r="196" spans="1:15" x14ac:dyDescent="0.3">
      <c r="A196" s="167" t="s">
        <v>198</v>
      </c>
      <c r="L196"/>
      <c r="M196"/>
      <c r="N196"/>
      <c r="O196"/>
    </row>
    <row r="197" spans="1:15" x14ac:dyDescent="0.3">
      <c r="A197" s="326" t="s">
        <v>199</v>
      </c>
      <c r="L197"/>
      <c r="M197"/>
      <c r="N197"/>
      <c r="O197"/>
    </row>
    <row r="198" spans="1:15" x14ac:dyDescent="0.3">
      <c r="A198" s="168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8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1015</v>
      </c>
      <c r="B12" s="100">
        <v>1350</v>
      </c>
      <c r="C12" s="98" t="s">
        <v>1019</v>
      </c>
    </row>
    <row r="13" spans="1:3" x14ac:dyDescent="0.3">
      <c r="A13" s="16"/>
      <c r="C13" t="s">
        <v>1020</v>
      </c>
    </row>
    <row r="14" spans="1:3" x14ac:dyDescent="0.3">
      <c r="A14" s="16"/>
      <c r="B14" s="2">
        <v>500</v>
      </c>
      <c r="C14" t="s">
        <v>1057</v>
      </c>
    </row>
    <row r="15" spans="1:3" x14ac:dyDescent="0.3">
      <c r="A15" s="16"/>
    </row>
    <row r="16" spans="1:3" x14ac:dyDescent="0.3">
      <c r="A16" s="16" t="s">
        <v>1306</v>
      </c>
      <c r="B16" s="2">
        <v>1150</v>
      </c>
      <c r="C16" t="s">
        <v>767</v>
      </c>
    </row>
    <row r="17" spans="1:3" x14ac:dyDescent="0.3">
      <c r="A17" s="16"/>
      <c r="C17" t="s">
        <v>1307</v>
      </c>
    </row>
    <row r="18" spans="1:3" x14ac:dyDescent="0.3">
      <c r="A18" s="16"/>
      <c r="C18" t="s">
        <v>844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1"/>
      <c r="B17" s="25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51"/>
      <c r="B22" s="252"/>
      <c r="C22" s="9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1"/>
      <c r="B23" s="25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Orgs'!B7</f>
        <v>6325</v>
      </c>
      <c r="C5" s="327" t="s">
        <v>444</v>
      </c>
      <c r="D5" s="327" t="s">
        <v>700</v>
      </c>
    </row>
    <row r="6" spans="1:4" x14ac:dyDescent="0.3">
      <c r="A6" s="4" t="s">
        <v>4</v>
      </c>
      <c r="C6" s="327" t="s">
        <v>476</v>
      </c>
      <c r="D6" s="327" t="s">
        <v>701</v>
      </c>
    </row>
    <row r="7" spans="1:4" x14ac:dyDescent="0.3">
      <c r="A7" s="4" t="s">
        <v>5</v>
      </c>
      <c r="C7" s="327" t="s">
        <v>637</v>
      </c>
    </row>
    <row r="8" spans="1:4" x14ac:dyDescent="0.3">
      <c r="A8" s="4" t="s">
        <v>6</v>
      </c>
      <c r="B8" s="2">
        <f>SUM(B16:B333)</f>
        <v>2709.68</v>
      </c>
      <c r="C8" s="327" t="s">
        <v>642</v>
      </c>
    </row>
    <row r="9" spans="1:4" x14ac:dyDescent="0.3">
      <c r="A9" s="4" t="s">
        <v>203</v>
      </c>
      <c r="B9" s="2">
        <f>SUM(B5+B6-B8)</f>
        <v>3615.32</v>
      </c>
      <c r="C9" s="327" t="s">
        <v>674</v>
      </c>
    </row>
    <row r="10" spans="1:4" x14ac:dyDescent="0.3">
      <c r="C10" s="327" t="s">
        <v>699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1058</v>
      </c>
      <c r="B12" s="215">
        <v>393.8</v>
      </c>
      <c r="C12" s="46" t="s">
        <v>1059</v>
      </c>
    </row>
    <row r="13" spans="1:4" s="1" customFormat="1" x14ac:dyDescent="0.3">
      <c r="A13" s="135"/>
      <c r="B13" s="215"/>
      <c r="C13" s="46" t="s">
        <v>1060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5" t="s">
        <v>625</v>
      </c>
      <c r="B16" s="215"/>
      <c r="C16" s="98" t="s">
        <v>697</v>
      </c>
    </row>
    <row r="17" spans="1:4" s="1" customFormat="1" x14ac:dyDescent="0.3">
      <c r="A17" s="7"/>
      <c r="B17" s="3"/>
      <c r="C17" s="98" t="s">
        <v>698</v>
      </c>
    </row>
    <row r="18" spans="1:4" s="1" customFormat="1" x14ac:dyDescent="0.3">
      <c r="A18" s="7"/>
      <c r="B18" s="3"/>
      <c r="C18" s="98" t="s">
        <v>706</v>
      </c>
      <c r="D18" s="95">
        <f>70+306.39+38.92</f>
        <v>415.31</v>
      </c>
    </row>
    <row r="19" spans="1:4" s="1" customFormat="1" x14ac:dyDescent="0.3">
      <c r="A19" s="7"/>
      <c r="B19" s="3"/>
      <c r="C19" s="98" t="s">
        <v>1061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638</v>
      </c>
      <c r="B22" s="2">
        <v>100</v>
      </c>
      <c r="C22" t="s">
        <v>639</v>
      </c>
    </row>
    <row r="23" spans="1:4" x14ac:dyDescent="0.3">
      <c r="C23" t="s">
        <v>640</v>
      </c>
    </row>
    <row r="24" spans="1:4" x14ac:dyDescent="0.3">
      <c r="C24" t="s">
        <v>641</v>
      </c>
    </row>
    <row r="26" spans="1:4" x14ac:dyDescent="0.3">
      <c r="A26" s="4" t="s">
        <v>652</v>
      </c>
      <c r="B26" s="2">
        <v>486</v>
      </c>
      <c r="C26" t="s">
        <v>702</v>
      </c>
    </row>
    <row r="27" spans="1:4" x14ac:dyDescent="0.3">
      <c r="C27" t="s">
        <v>898</v>
      </c>
    </row>
    <row r="29" spans="1:4" x14ac:dyDescent="0.3">
      <c r="A29" s="4" t="s">
        <v>871</v>
      </c>
      <c r="B29" s="2">
        <v>729.68</v>
      </c>
      <c r="C29" t="s">
        <v>702</v>
      </c>
    </row>
    <row r="30" spans="1:4" x14ac:dyDescent="0.3">
      <c r="C30" t="s">
        <v>703</v>
      </c>
    </row>
    <row r="31" spans="1:4" x14ac:dyDescent="0.3">
      <c r="C31" s="98">
        <v>193531913</v>
      </c>
    </row>
    <row r="33" spans="1:3" x14ac:dyDescent="0.3">
      <c r="A33" s="4" t="s">
        <v>950</v>
      </c>
      <c r="B33" s="2">
        <v>90.96</v>
      </c>
      <c r="C33" t="s">
        <v>951</v>
      </c>
    </row>
    <row r="34" spans="1:3" x14ac:dyDescent="0.3">
      <c r="C34" t="s">
        <v>952</v>
      </c>
    </row>
    <row r="35" spans="1:3" x14ac:dyDescent="0.3">
      <c r="C35" t="s">
        <v>953</v>
      </c>
    </row>
    <row r="37" spans="1:3" x14ac:dyDescent="0.3">
      <c r="A37" s="4" t="s">
        <v>958</v>
      </c>
      <c r="B37" s="2">
        <v>800</v>
      </c>
      <c r="C37" t="s">
        <v>956</v>
      </c>
    </row>
    <row r="38" spans="1:3" x14ac:dyDescent="0.3">
      <c r="C38" t="s">
        <v>957</v>
      </c>
    </row>
    <row r="39" spans="1:3" x14ac:dyDescent="0.3">
      <c r="C39" t="s">
        <v>1407</v>
      </c>
    </row>
    <row r="41" spans="1:3" x14ac:dyDescent="0.3">
      <c r="A41" s="4" t="s">
        <v>1219</v>
      </c>
      <c r="B41" s="2">
        <v>503.04</v>
      </c>
      <c r="C41" t="s">
        <v>1224</v>
      </c>
    </row>
    <row r="42" spans="1:3" x14ac:dyDescent="0.3">
      <c r="C42" t="s">
        <v>1225</v>
      </c>
    </row>
    <row r="43" spans="1:3" x14ac:dyDescent="0.3">
      <c r="C43" t="s">
        <v>1226</v>
      </c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Orgs'!B9</f>
        <v>1100</v>
      </c>
      <c r="C5" s="327" t="s">
        <v>527</v>
      </c>
    </row>
    <row r="6" spans="1:3" x14ac:dyDescent="0.3">
      <c r="A6" s="4" t="s">
        <v>4</v>
      </c>
      <c r="C6" s="327" t="s">
        <v>528</v>
      </c>
    </row>
    <row r="7" spans="1:3" x14ac:dyDescent="0.3">
      <c r="A7" s="4" t="s">
        <v>6</v>
      </c>
      <c r="B7" s="2">
        <f>SUM(B11:B142)</f>
        <v>499.96</v>
      </c>
      <c r="C7" s="327" t="s">
        <v>590</v>
      </c>
    </row>
    <row r="8" spans="1:3" x14ac:dyDescent="0.3">
      <c r="A8" s="4" t="s">
        <v>203</v>
      </c>
      <c r="B8" s="2">
        <f>SUM(B5+B6-B7)</f>
        <v>600.04</v>
      </c>
      <c r="C8" s="327" t="s">
        <v>591</v>
      </c>
    </row>
    <row r="9" spans="1:3" x14ac:dyDescent="0.3">
      <c r="C9" s="32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607</v>
      </c>
      <c r="B11" s="2">
        <v>499.96</v>
      </c>
      <c r="C11" s="130" t="s">
        <v>608</v>
      </c>
    </row>
    <row r="12" spans="1:3" x14ac:dyDescent="0.3">
      <c r="C12" s="15" t="s">
        <v>609</v>
      </c>
    </row>
    <row r="13" spans="1:3" x14ac:dyDescent="0.3">
      <c r="C13" s="130" t="s">
        <v>610</v>
      </c>
    </row>
    <row r="15" spans="1:3" x14ac:dyDescent="0.3">
      <c r="C15" s="9"/>
    </row>
    <row r="16" spans="1:3" x14ac:dyDescent="0.3">
      <c r="C16" s="8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Orgs'!B8</f>
        <v>1100</v>
      </c>
      <c r="C5" s="47" t="s">
        <v>583</v>
      </c>
    </row>
    <row r="6" spans="1:3" x14ac:dyDescent="0.3">
      <c r="A6" s="4" t="s">
        <v>4</v>
      </c>
      <c r="C6" s="47" t="s">
        <v>584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0</v>
      </c>
      <c r="C8" s="47"/>
    </row>
    <row r="9" spans="1:3" x14ac:dyDescent="0.3">
      <c r="A9" s="4" t="s">
        <v>203</v>
      </c>
      <c r="B9" s="2">
        <f>SUM(B5+B6-B8)</f>
        <v>1100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2000</v>
      </c>
      <c r="C12" t="s">
        <v>888</v>
      </c>
    </row>
    <row r="13" spans="1:3" x14ac:dyDescent="0.3">
      <c r="C13" t="s">
        <v>889</v>
      </c>
    </row>
    <row r="14" spans="1:3" x14ac:dyDescent="0.3">
      <c r="C14" t="s">
        <v>890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27" t="s">
        <v>398</v>
      </c>
    </row>
    <row r="7" spans="1:7" x14ac:dyDescent="0.3">
      <c r="A7" s="4" t="s">
        <v>5</v>
      </c>
      <c r="C7" s="327" t="s">
        <v>440</v>
      </c>
      <c r="D7" s="117" t="s">
        <v>545</v>
      </c>
    </row>
    <row r="8" spans="1:7" x14ac:dyDescent="0.3">
      <c r="A8" s="4" t="s">
        <v>6</v>
      </c>
      <c r="B8" s="2">
        <f>SUM(B12:B108)</f>
        <v>7400</v>
      </c>
      <c r="C8" s="327" t="s">
        <v>443</v>
      </c>
    </row>
    <row r="9" spans="1:7" x14ac:dyDescent="0.3">
      <c r="A9" s="4" t="s">
        <v>203</v>
      </c>
      <c r="B9" s="2">
        <f>SUM(B5+B6-B8)</f>
        <v>0</v>
      </c>
      <c r="C9" s="327" t="s">
        <v>542</v>
      </c>
    </row>
    <row r="10" spans="1:7" x14ac:dyDescent="0.3">
      <c r="C10" s="327" t="s">
        <v>543</v>
      </c>
      <c r="D10" t="s">
        <v>544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5">
        <v>45546</v>
      </c>
      <c r="B12" s="215">
        <v>4933.33</v>
      </c>
      <c r="C12" s="98" t="s">
        <v>538</v>
      </c>
    </row>
    <row r="13" spans="1:7" s="1" customFormat="1" x14ac:dyDescent="0.3">
      <c r="A13" s="7"/>
      <c r="B13" s="3"/>
      <c r="C13" s="98" t="s">
        <v>539</v>
      </c>
    </row>
    <row r="14" spans="1:7" s="1" customFormat="1" x14ac:dyDescent="0.3">
      <c r="A14" s="7"/>
      <c r="B14" s="3"/>
      <c r="C14" s="98" t="s">
        <v>540</v>
      </c>
      <c r="D14" s="101">
        <v>2292</v>
      </c>
      <c r="F14" s="357">
        <v>4933.33</v>
      </c>
      <c r="G14" s="356">
        <v>5987.36</v>
      </c>
    </row>
    <row r="15" spans="1:7" x14ac:dyDescent="0.3">
      <c r="C15" s="98" t="s">
        <v>541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541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795</v>
      </c>
      <c r="D17">
        <v>361.35</v>
      </c>
      <c r="F17" s="101"/>
      <c r="G17" s="101"/>
    </row>
    <row r="18" spans="1:7" x14ac:dyDescent="0.3">
      <c r="C18" s="98" t="s">
        <v>792</v>
      </c>
      <c r="F18" s="101"/>
      <c r="G18" s="101"/>
    </row>
    <row r="19" spans="1:7" x14ac:dyDescent="0.3">
      <c r="C19" s="98"/>
      <c r="D19" s="132">
        <f>SUM(D14:D18)</f>
        <v>8640.7099999999991</v>
      </c>
      <c r="F19" s="101"/>
      <c r="G19" s="101"/>
    </row>
    <row r="20" spans="1:7" x14ac:dyDescent="0.3">
      <c r="C20" s="98"/>
      <c r="D20" s="139">
        <v>4933.33</v>
      </c>
      <c r="F20" s="101"/>
      <c r="G20" s="101"/>
    </row>
    <row r="21" spans="1:7" x14ac:dyDescent="0.3">
      <c r="C21" s="98" t="s">
        <v>793</v>
      </c>
      <c r="D21" s="132">
        <f>D19-D20</f>
        <v>3707.3799999999992</v>
      </c>
      <c r="E21">
        <v>1415.38</v>
      </c>
      <c r="F21" t="s">
        <v>794</v>
      </c>
    </row>
    <row r="22" spans="1:7" x14ac:dyDescent="0.3">
      <c r="C22" s="98"/>
      <c r="D22" s="132"/>
    </row>
    <row r="23" spans="1:7" x14ac:dyDescent="0.3">
      <c r="B23" s="2">
        <v>599.37</v>
      </c>
      <c r="C23" s="98" t="s">
        <v>999</v>
      </c>
      <c r="D23" s="132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519</v>
      </c>
    </row>
    <row r="26" spans="1:7" x14ac:dyDescent="0.3">
      <c r="C26" t="s">
        <v>968</v>
      </c>
    </row>
    <row r="27" spans="1:7" x14ac:dyDescent="0.3">
      <c r="C27" s="98" t="s">
        <v>969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1036</v>
      </c>
      <c r="B29" s="2">
        <v>115.06</v>
      </c>
      <c r="C29" s="98" t="s">
        <v>1037</v>
      </c>
    </row>
    <row r="30" spans="1:7" x14ac:dyDescent="0.3">
      <c r="C30" s="98" t="s">
        <v>1038</v>
      </c>
    </row>
    <row r="31" spans="1:7" x14ac:dyDescent="0.3">
      <c r="C31" s="98" t="s">
        <v>1164</v>
      </c>
      <c r="D31">
        <v>10708.16</v>
      </c>
    </row>
    <row r="32" spans="1:7" x14ac:dyDescent="0.3">
      <c r="C32" s="98" t="s">
        <v>1040</v>
      </c>
    </row>
    <row r="33" spans="3:4" x14ac:dyDescent="0.3">
      <c r="C33" s="98" t="s">
        <v>1041</v>
      </c>
    </row>
    <row r="34" spans="3:4" x14ac:dyDescent="0.3">
      <c r="C34" s="98" t="s">
        <v>1039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27" t="s">
        <v>496</v>
      </c>
    </row>
    <row r="5" spans="1:3" x14ac:dyDescent="0.3">
      <c r="A5" s="4" t="s">
        <v>202</v>
      </c>
      <c r="B5" s="2">
        <f>'Total Orgs'!B13</f>
        <v>580</v>
      </c>
      <c r="C5" s="47" t="s">
        <v>733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38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519</v>
      </c>
    </row>
    <row r="13" spans="1:3" x14ac:dyDescent="0.3">
      <c r="C13" t="s">
        <v>732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52"/>
      <c r="C1" s="1" t="e">
        <f>'Total Orgs'!#REF!</f>
        <v>#REF!</v>
      </c>
      <c r="G1" s="95"/>
      <c r="H1" s="47"/>
    </row>
    <row r="2" spans="1:8" x14ac:dyDescent="0.3">
      <c r="A2" s="33"/>
      <c r="B2" s="252"/>
      <c r="C2" s="8"/>
      <c r="E2" s="4"/>
      <c r="G2" s="95"/>
      <c r="H2" s="47"/>
    </row>
    <row r="3" spans="1:8" x14ac:dyDescent="0.3">
      <c r="A3" s="42" t="s">
        <v>213</v>
      </c>
      <c r="B3" s="252"/>
      <c r="C3" s="8"/>
    </row>
    <row r="4" spans="1:8" x14ac:dyDescent="0.3">
      <c r="A4" s="262"/>
      <c r="B4" s="252"/>
      <c r="C4" s="8"/>
    </row>
    <row r="5" spans="1:8" x14ac:dyDescent="0.3">
      <c r="A5" s="262" t="s">
        <v>202</v>
      </c>
      <c r="B5" s="252">
        <f>'Total Orgs'!B14</f>
        <v>0</v>
      </c>
      <c r="C5" s="8"/>
    </row>
    <row r="6" spans="1:8" x14ac:dyDescent="0.3">
      <c r="A6" s="262" t="s">
        <v>4</v>
      </c>
      <c r="B6" s="252"/>
      <c r="C6" s="8"/>
    </row>
    <row r="7" spans="1:8" x14ac:dyDescent="0.3">
      <c r="A7" s="27" t="s">
        <v>5</v>
      </c>
      <c r="B7" s="252"/>
      <c r="C7" s="8"/>
    </row>
    <row r="8" spans="1:8" x14ac:dyDescent="0.3">
      <c r="A8" s="262" t="s">
        <v>6</v>
      </c>
      <c r="B8" s="252">
        <f>SUM(B12:B103)</f>
        <v>0</v>
      </c>
      <c r="C8" s="8"/>
    </row>
    <row r="9" spans="1:8" x14ac:dyDescent="0.3">
      <c r="A9" s="262" t="s">
        <v>203</v>
      </c>
      <c r="B9" s="252">
        <f>SUM(B5+B6-B8)</f>
        <v>0</v>
      </c>
      <c r="C9" s="8"/>
    </row>
    <row r="10" spans="1:8" x14ac:dyDescent="0.3">
      <c r="A10" s="262"/>
      <c r="B10" s="25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62"/>
      <c r="B12" s="8"/>
    </row>
    <row r="13" spans="1:8" x14ac:dyDescent="0.3">
      <c r="A13" s="262"/>
      <c r="B13" s="8"/>
    </row>
    <row r="14" spans="1:8" x14ac:dyDescent="0.3">
      <c r="A14" s="262"/>
      <c r="B14" s="8"/>
    </row>
    <row r="15" spans="1:8" x14ac:dyDescent="0.3">
      <c r="A15" s="262"/>
      <c r="B15" s="8"/>
    </row>
    <row r="16" spans="1:8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20" t="s">
        <v>214</v>
      </c>
    </row>
    <row r="2" spans="1:3" x14ac:dyDescent="0.3">
      <c r="C2" t="s">
        <v>496</v>
      </c>
    </row>
    <row r="3" spans="1:3" x14ac:dyDescent="0.3">
      <c r="A3" s="42" t="s">
        <v>24</v>
      </c>
      <c r="B3" s="252"/>
      <c r="C3" s="8" t="s">
        <v>989</v>
      </c>
    </row>
    <row r="4" spans="1:3" x14ac:dyDescent="0.3">
      <c r="A4" s="262"/>
      <c r="B4" s="252"/>
      <c r="C4" s="8"/>
    </row>
    <row r="5" spans="1:3" x14ac:dyDescent="0.3">
      <c r="A5" s="262" t="s">
        <v>202</v>
      </c>
      <c r="B5" s="252">
        <f>'Total Orgs'!B15</f>
        <v>650</v>
      </c>
      <c r="C5" s="8"/>
    </row>
    <row r="6" spans="1:3" x14ac:dyDescent="0.3">
      <c r="A6" s="262" t="s">
        <v>4</v>
      </c>
      <c r="B6" s="252"/>
      <c r="C6" s="8"/>
    </row>
    <row r="7" spans="1:3" x14ac:dyDescent="0.3">
      <c r="A7" s="27" t="s">
        <v>5</v>
      </c>
      <c r="B7" s="252"/>
      <c r="C7" s="8"/>
    </row>
    <row r="8" spans="1:3" x14ac:dyDescent="0.3">
      <c r="A8" s="262" t="s">
        <v>6</v>
      </c>
      <c r="B8" s="252">
        <f>SUM(B12:B103)</f>
        <v>150</v>
      </c>
      <c r="C8" s="8"/>
    </row>
    <row r="9" spans="1:3" x14ac:dyDescent="0.3">
      <c r="A9" s="262" t="s">
        <v>203</v>
      </c>
      <c r="B9" s="252">
        <f>SUM(B5+B6-B8)</f>
        <v>500</v>
      </c>
      <c r="C9" s="8"/>
    </row>
    <row r="10" spans="1:3" x14ac:dyDescent="0.3">
      <c r="A10" s="262"/>
      <c r="B10" s="25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62" t="s">
        <v>988</v>
      </c>
      <c r="B12" s="219">
        <v>150</v>
      </c>
      <c r="C12" t="s">
        <v>990</v>
      </c>
    </row>
    <row r="13" spans="1:3" x14ac:dyDescent="0.3">
      <c r="A13" s="262"/>
      <c r="B13" s="219"/>
      <c r="C13" t="s">
        <v>991</v>
      </c>
    </row>
    <row r="14" spans="1:3" x14ac:dyDescent="0.3">
      <c r="A14" s="262"/>
      <c r="B14" s="219"/>
      <c r="C14" t="s">
        <v>992</v>
      </c>
    </row>
    <row r="15" spans="1:3" x14ac:dyDescent="0.3">
      <c r="A15" s="262"/>
      <c r="B15" s="219"/>
    </row>
    <row r="16" spans="1:3" x14ac:dyDescent="0.3">
      <c r="A16" s="262"/>
      <c r="B16" s="219"/>
    </row>
    <row r="17" spans="1:3" x14ac:dyDescent="0.3">
      <c r="A17" s="263"/>
      <c r="B17" s="396"/>
      <c r="C17" s="15"/>
    </row>
    <row r="18" spans="1:3" x14ac:dyDescent="0.3">
      <c r="A18" s="263"/>
      <c r="B18" s="396"/>
      <c r="C18" s="15"/>
    </row>
    <row r="19" spans="1:3" x14ac:dyDescent="0.3">
      <c r="A19" s="263"/>
      <c r="B19" s="396"/>
      <c r="C19" s="15"/>
    </row>
    <row r="20" spans="1:3" x14ac:dyDescent="0.3">
      <c r="A20" s="263"/>
      <c r="B20" s="396"/>
      <c r="C20" s="15"/>
    </row>
    <row r="21" spans="1:3" x14ac:dyDescent="0.3">
      <c r="A21" s="262"/>
      <c r="B21" s="203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52"/>
      <c r="C1" s="1" t="e">
        <f>'Total Orgs'!#REF!</f>
        <v>#REF!</v>
      </c>
      <c r="E1" s="438" t="s">
        <v>215</v>
      </c>
      <c r="F1" s="439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52"/>
      <c r="C2" s="8"/>
      <c r="E2" s="440">
        <v>43152</v>
      </c>
      <c r="F2" s="441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52"/>
      <c r="C3" s="8"/>
    </row>
    <row r="4" spans="1:16" x14ac:dyDescent="0.3">
      <c r="A4" s="262"/>
      <c r="B4" s="252"/>
      <c r="C4" s="8"/>
    </row>
    <row r="5" spans="1:16" x14ac:dyDescent="0.3">
      <c r="A5" s="262" t="s">
        <v>202</v>
      </c>
      <c r="B5" s="252">
        <f>'Total Orgs'!B16</f>
        <v>0</v>
      </c>
      <c r="C5" s="8"/>
    </row>
    <row r="6" spans="1:16" x14ac:dyDescent="0.3">
      <c r="A6" s="262" t="s">
        <v>4</v>
      </c>
      <c r="B6" s="252">
        <f>'Total Orgs'!C16</f>
        <v>0</v>
      </c>
      <c r="C6" s="8"/>
    </row>
    <row r="7" spans="1:16" x14ac:dyDescent="0.3">
      <c r="A7" s="27" t="s">
        <v>5</v>
      </c>
      <c r="B7" s="252"/>
      <c r="C7" s="8"/>
    </row>
    <row r="8" spans="1:16" x14ac:dyDescent="0.3">
      <c r="A8" s="262" t="s">
        <v>6</v>
      </c>
      <c r="B8" s="252">
        <f>SUM(B12:B103)</f>
        <v>0</v>
      </c>
      <c r="C8" s="8"/>
    </row>
    <row r="9" spans="1:16" x14ac:dyDescent="0.3">
      <c r="A9" s="262" t="s">
        <v>203</v>
      </c>
      <c r="B9" s="252">
        <f>SUM(B5+B6-B8)</f>
        <v>0</v>
      </c>
      <c r="C9" s="8"/>
    </row>
    <row r="10" spans="1:16" x14ac:dyDescent="0.3">
      <c r="A10" s="262"/>
      <c r="B10" s="25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65"/>
    </row>
    <row r="13" spans="1:16" x14ac:dyDescent="0.3">
      <c r="A13" s="262"/>
      <c r="B13" s="8"/>
    </row>
    <row r="14" spans="1:16" x14ac:dyDescent="0.3">
      <c r="A14" s="262"/>
      <c r="B14" s="8"/>
    </row>
    <row r="15" spans="1:16" x14ac:dyDescent="0.3">
      <c r="A15" s="262"/>
      <c r="B15" s="8"/>
    </row>
    <row r="16" spans="1:16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3521.2200000000003</v>
      </c>
    </row>
    <row r="9" spans="1:3" x14ac:dyDescent="0.3">
      <c r="A9" s="4" t="s">
        <v>203</v>
      </c>
      <c r="B9" s="2">
        <f>SUM(B5+B6+B7-B8)</f>
        <v>978.77999999999975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1025</v>
      </c>
      <c r="C12" t="s">
        <v>522</v>
      </c>
    </row>
    <row r="13" spans="1:3" x14ac:dyDescent="0.3">
      <c r="C13" t="s">
        <v>523</v>
      </c>
    </row>
    <row r="14" spans="1:3" x14ac:dyDescent="0.3">
      <c r="A14" s="4">
        <v>45541</v>
      </c>
      <c r="B14" s="2">
        <v>133.25</v>
      </c>
      <c r="C14" t="s">
        <v>524</v>
      </c>
    </row>
    <row r="15" spans="1:3" x14ac:dyDescent="0.3">
      <c r="C15" t="s">
        <v>525</v>
      </c>
    </row>
    <row r="16" spans="1:3" x14ac:dyDescent="0.3">
      <c r="C16" t="s">
        <v>554</v>
      </c>
    </row>
    <row r="17" spans="1:3" x14ac:dyDescent="0.3">
      <c r="A17" s="4">
        <v>45552</v>
      </c>
      <c r="B17" s="2">
        <v>405.97</v>
      </c>
      <c r="C17" t="s">
        <v>526</v>
      </c>
    </row>
    <row r="18" spans="1:3" x14ac:dyDescent="0.3">
      <c r="C18" t="s">
        <v>537</v>
      </c>
    </row>
    <row r="19" spans="1:3" x14ac:dyDescent="0.3">
      <c r="C19" t="s">
        <v>555</v>
      </c>
    </row>
    <row r="20" spans="1:3" x14ac:dyDescent="0.3">
      <c r="A20" s="4">
        <v>45555</v>
      </c>
      <c r="B20" s="2">
        <v>131.56</v>
      </c>
      <c r="C20" t="s">
        <v>556</v>
      </c>
    </row>
    <row r="21" spans="1:3" x14ac:dyDescent="0.3">
      <c r="C21" t="s">
        <v>557</v>
      </c>
    </row>
    <row r="22" spans="1:3" x14ac:dyDescent="0.3">
      <c r="C22" t="s">
        <v>798</v>
      </c>
    </row>
    <row r="23" spans="1:3" x14ac:dyDescent="0.3">
      <c r="C23" t="s">
        <v>799</v>
      </c>
    </row>
    <row r="24" spans="1:3" x14ac:dyDescent="0.3">
      <c r="A24" s="4" t="s">
        <v>864</v>
      </c>
      <c r="B24" s="2">
        <v>1081.44</v>
      </c>
      <c r="C24" t="s">
        <v>488</v>
      </c>
    </row>
    <row r="25" spans="1:3" x14ac:dyDescent="0.3">
      <c r="C25" t="s">
        <v>863</v>
      </c>
    </row>
    <row r="27" spans="1:3" x14ac:dyDescent="0.3">
      <c r="A27" s="4" t="s">
        <v>1273</v>
      </c>
      <c r="B27" s="2">
        <v>744</v>
      </c>
      <c r="C27" t="s">
        <v>1271</v>
      </c>
    </row>
    <row r="28" spans="1:3" x14ac:dyDescent="0.3">
      <c r="C28" t="s">
        <v>1272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>
      <selection activeCell="B56" sqref="B5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Orgs'!B18</f>
        <v>10000</v>
      </c>
      <c r="C5" s="327" t="s">
        <v>491</v>
      </c>
    </row>
    <row r="6" spans="1:3" x14ac:dyDescent="0.3">
      <c r="A6" s="4" t="s">
        <v>4</v>
      </c>
      <c r="C6" s="327" t="s">
        <v>492</v>
      </c>
    </row>
    <row r="7" spans="1:3" x14ac:dyDescent="0.3">
      <c r="A7" s="4" t="s">
        <v>5</v>
      </c>
      <c r="C7" s="327" t="s">
        <v>493</v>
      </c>
    </row>
    <row r="8" spans="1:3" x14ac:dyDescent="0.3">
      <c r="A8" s="4" t="s">
        <v>6</v>
      </c>
      <c r="B8" s="2">
        <f>SUM(B12:B110)</f>
        <v>10000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570</v>
      </c>
    </row>
    <row r="13" spans="1:3" x14ac:dyDescent="0.3">
      <c r="C13" t="s">
        <v>571</v>
      </c>
    </row>
    <row r="14" spans="1:3" x14ac:dyDescent="0.3">
      <c r="C14" t="s">
        <v>572</v>
      </c>
    </row>
    <row r="16" spans="1:3" x14ac:dyDescent="0.3">
      <c r="A16" s="4" t="s">
        <v>983</v>
      </c>
      <c r="B16" s="2">
        <v>446.2</v>
      </c>
      <c r="C16" t="s">
        <v>519</v>
      </c>
    </row>
    <row r="17" spans="1:4" x14ac:dyDescent="0.3">
      <c r="C17" t="s">
        <v>984</v>
      </c>
    </row>
    <row r="18" spans="1:4" x14ac:dyDescent="0.3">
      <c r="C18" t="s">
        <v>844</v>
      </c>
    </row>
    <row r="21" spans="1:4" x14ac:dyDescent="0.3">
      <c r="A21" s="4" t="s">
        <v>631</v>
      </c>
      <c r="B21" s="2">
        <f>D30</f>
        <v>1439.24</v>
      </c>
      <c r="C21" t="s">
        <v>635</v>
      </c>
      <c r="D21" s="139"/>
    </row>
    <row r="22" spans="1:4" x14ac:dyDescent="0.3">
      <c r="C22" t="s">
        <v>636</v>
      </c>
    </row>
    <row r="23" spans="1:4" x14ac:dyDescent="0.3">
      <c r="C23" t="s">
        <v>714</v>
      </c>
      <c r="D23">
        <v>245</v>
      </c>
    </row>
    <row r="24" spans="1:4" x14ac:dyDescent="0.3">
      <c r="C24" t="s">
        <v>715</v>
      </c>
      <c r="D24">
        <v>245</v>
      </c>
    </row>
    <row r="25" spans="1:4" x14ac:dyDescent="0.3">
      <c r="C25" t="s">
        <v>716</v>
      </c>
      <c r="D25">
        <v>245</v>
      </c>
    </row>
    <row r="26" spans="1:4" x14ac:dyDescent="0.3">
      <c r="C26" t="s">
        <v>717</v>
      </c>
      <c r="D26">
        <v>245</v>
      </c>
    </row>
    <row r="27" spans="1:4" x14ac:dyDescent="0.3">
      <c r="C27" t="s">
        <v>875</v>
      </c>
      <c r="D27">
        <v>139.49</v>
      </c>
    </row>
    <row r="28" spans="1:4" x14ac:dyDescent="0.3">
      <c r="C28" t="s">
        <v>945</v>
      </c>
      <c r="D28">
        <v>251.71</v>
      </c>
    </row>
    <row r="29" spans="1:4" x14ac:dyDescent="0.3">
      <c r="C29" t="s">
        <v>874</v>
      </c>
      <c r="D29" s="139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1004</v>
      </c>
      <c r="B32" s="2">
        <v>30</v>
      </c>
      <c r="C32" t="s">
        <v>972</v>
      </c>
    </row>
    <row r="33" spans="1:3" x14ac:dyDescent="0.3">
      <c r="C33" t="s">
        <v>1003</v>
      </c>
    </row>
    <row r="35" spans="1:3" x14ac:dyDescent="0.3">
      <c r="A35" s="4" t="s">
        <v>1151</v>
      </c>
      <c r="B35" s="2">
        <v>574.65</v>
      </c>
      <c r="C35" t="s">
        <v>1152</v>
      </c>
    </row>
    <row r="36" spans="1:3" x14ac:dyDescent="0.3">
      <c r="C36" t="s">
        <v>1153</v>
      </c>
    </row>
    <row r="38" spans="1:3" x14ac:dyDescent="0.3">
      <c r="A38" s="4" t="s">
        <v>1151</v>
      </c>
      <c r="B38" s="2">
        <v>732</v>
      </c>
      <c r="C38" t="s">
        <v>1152</v>
      </c>
    </row>
    <row r="39" spans="1:3" x14ac:dyDescent="0.3">
      <c r="C39" t="s">
        <v>1154</v>
      </c>
    </row>
    <row r="41" spans="1:3" x14ac:dyDescent="0.3">
      <c r="A41" s="4" t="s">
        <v>1151</v>
      </c>
      <c r="B41" s="2">
        <v>612.75</v>
      </c>
      <c r="C41" t="s">
        <v>519</v>
      </c>
    </row>
    <row r="42" spans="1:3" x14ac:dyDescent="0.3">
      <c r="C42" t="s">
        <v>1155</v>
      </c>
    </row>
    <row r="44" spans="1:3" x14ac:dyDescent="0.3">
      <c r="A44" s="4" t="s">
        <v>1186</v>
      </c>
      <c r="B44" s="2">
        <v>4653.2299999999996</v>
      </c>
      <c r="C44" t="s">
        <v>1182</v>
      </c>
    </row>
    <row r="45" spans="1:3" x14ac:dyDescent="0.3">
      <c r="C45" t="s">
        <v>1183</v>
      </c>
    </row>
    <row r="46" spans="1:3" x14ac:dyDescent="0.3">
      <c r="C46" t="s">
        <v>1184</v>
      </c>
    </row>
    <row r="47" spans="1:3" x14ac:dyDescent="0.3">
      <c r="C47" t="s">
        <v>1185</v>
      </c>
    </row>
    <row r="49" spans="1:18" x14ac:dyDescent="0.3">
      <c r="A49" s="4" t="s">
        <v>1200</v>
      </c>
      <c r="B49" s="2">
        <v>916.59</v>
      </c>
      <c r="C49" t="s">
        <v>767</v>
      </c>
    </row>
    <row r="50" spans="1:18" x14ac:dyDescent="0.3">
      <c r="C50" t="s">
        <v>1201</v>
      </c>
    </row>
    <row r="52" spans="1:18" x14ac:dyDescent="0.3">
      <c r="A52" s="4" t="s">
        <v>1258</v>
      </c>
      <c r="B52" s="2">
        <v>187.26</v>
      </c>
      <c r="C52" t="s">
        <v>1256</v>
      </c>
    </row>
    <row r="53" spans="1:18" x14ac:dyDescent="0.3">
      <c r="C53" t="s">
        <v>1257</v>
      </c>
    </row>
    <row r="55" spans="1:18" x14ac:dyDescent="0.3">
      <c r="A55" s="4" t="s">
        <v>1387</v>
      </c>
      <c r="B55" s="137">
        <v>320.08</v>
      </c>
      <c r="C55" s="415" t="s">
        <v>1388</v>
      </c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</row>
    <row r="56" spans="1:18" x14ac:dyDescent="0.3">
      <c r="B56"/>
      <c r="C56" s="415" t="s">
        <v>1389</v>
      </c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</row>
    <row r="57" spans="1:18" x14ac:dyDescent="0.3">
      <c r="C57" t="s">
        <v>1390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221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Orgs'!B21</f>
        <v>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465</v>
      </c>
      <c r="B3" s="252"/>
      <c r="C3" s="8"/>
    </row>
    <row r="4" spans="1:3" x14ac:dyDescent="0.3">
      <c r="A4" s="251"/>
      <c r="B4" s="252"/>
      <c r="C4" s="327" t="s">
        <v>398</v>
      </c>
    </row>
    <row r="5" spans="1:3" x14ac:dyDescent="0.3">
      <c r="A5" s="251" t="s">
        <v>202</v>
      </c>
      <c r="B5" s="252">
        <f>'Total Orgs'!B20</f>
        <v>500</v>
      </c>
      <c r="C5" s="327" t="s">
        <v>466</v>
      </c>
    </row>
    <row r="6" spans="1:3" x14ac:dyDescent="0.3">
      <c r="A6" s="251" t="s">
        <v>4</v>
      </c>
      <c r="B6" s="252"/>
      <c r="C6" s="327"/>
    </row>
    <row r="7" spans="1:3" s="44" customFormat="1" x14ac:dyDescent="0.3">
      <c r="A7" s="266" t="s">
        <v>5</v>
      </c>
      <c r="B7" s="267"/>
      <c r="C7" s="328"/>
    </row>
    <row r="8" spans="1:3" x14ac:dyDescent="0.3">
      <c r="A8" s="251" t="s">
        <v>6</v>
      </c>
      <c r="B8" s="252">
        <f>SUM(B12:B101)</f>
        <v>0</v>
      </c>
      <c r="C8" s="327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30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Orgs'!B22</f>
        <v>500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Orgs'!B23</f>
        <v>2000</v>
      </c>
      <c r="C5" s="327" t="s">
        <v>482</v>
      </c>
    </row>
    <row r="6" spans="1:3" x14ac:dyDescent="0.3">
      <c r="A6" s="4" t="s">
        <v>4</v>
      </c>
      <c r="C6" s="327" t="s">
        <v>483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1645.04</v>
      </c>
      <c r="C8" s="327"/>
    </row>
    <row r="9" spans="1:3" x14ac:dyDescent="0.3">
      <c r="A9" s="4" t="s">
        <v>203</v>
      </c>
      <c r="B9" s="2">
        <f>SUM(B5+B6-B7-B8)</f>
        <v>354.96000000000004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638</v>
      </c>
      <c r="B12" s="2">
        <v>805</v>
      </c>
      <c r="C12" t="s">
        <v>519</v>
      </c>
    </row>
    <row r="13" spans="1:3" x14ac:dyDescent="0.3">
      <c r="C13" t="s">
        <v>647</v>
      </c>
    </row>
    <row r="15" spans="1:3" x14ac:dyDescent="0.3">
      <c r="B15" s="2">
        <v>213.04</v>
      </c>
      <c r="C15" t="s">
        <v>961</v>
      </c>
    </row>
    <row r="16" spans="1:3" x14ac:dyDescent="0.3">
      <c r="C16" t="s">
        <v>962</v>
      </c>
    </row>
    <row r="18" spans="1:3" x14ac:dyDescent="0.3">
      <c r="A18" s="4" t="s">
        <v>1036</v>
      </c>
      <c r="B18" s="2">
        <v>500</v>
      </c>
      <c r="C18" t="s">
        <v>1042</v>
      </c>
    </row>
    <row r="19" spans="1:3" x14ac:dyDescent="0.3">
      <c r="C19" t="s">
        <v>1043</v>
      </c>
    </row>
    <row r="21" spans="1:3" x14ac:dyDescent="0.3">
      <c r="A21" s="4" t="s">
        <v>1078</v>
      </c>
      <c r="B21" s="2">
        <v>127</v>
      </c>
      <c r="C21" t="s">
        <v>1077</v>
      </c>
    </row>
    <row r="22" spans="1:3" x14ac:dyDescent="0.3">
      <c r="C22" t="s">
        <v>973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Orgs'!B24</f>
        <v>3500</v>
      </c>
      <c r="C5" s="327" t="s">
        <v>515</v>
      </c>
    </row>
    <row r="6" spans="1:5" x14ac:dyDescent="0.3">
      <c r="A6" s="4" t="s">
        <v>4</v>
      </c>
      <c r="B6" s="2">
        <f>'Total Orgs'!C24</f>
        <v>1500</v>
      </c>
      <c r="C6" s="327"/>
    </row>
    <row r="7" spans="1:5" x14ac:dyDescent="0.3">
      <c r="A7" s="4" t="s">
        <v>5</v>
      </c>
      <c r="C7" s="327" t="s">
        <v>516</v>
      </c>
    </row>
    <row r="8" spans="1:5" x14ac:dyDescent="0.3">
      <c r="A8" s="4" t="s">
        <v>6</v>
      </c>
      <c r="B8" s="2">
        <f>SUM(B12:B104)</f>
        <v>5000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551</v>
      </c>
    </row>
    <row r="13" spans="1:5" x14ac:dyDescent="0.3">
      <c r="C13" t="s">
        <v>920</v>
      </c>
      <c r="D13" s="101">
        <v>305.85000000000002</v>
      </c>
      <c r="E13" t="s">
        <v>666</v>
      </c>
    </row>
    <row r="14" spans="1:5" x14ac:dyDescent="0.3">
      <c r="C14" t="s">
        <v>921</v>
      </c>
      <c r="D14" s="102">
        <f>177.05+22.89</f>
        <v>199.94</v>
      </c>
      <c r="E14" t="s">
        <v>667</v>
      </c>
    </row>
    <row r="15" spans="1:5" x14ac:dyDescent="0.3">
      <c r="C15" t="s">
        <v>550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919</v>
      </c>
      <c r="D17" s="101">
        <v>1721.62</v>
      </c>
      <c r="F17">
        <f>143.66*5</f>
        <v>718.3</v>
      </c>
    </row>
    <row r="18" spans="1:7" x14ac:dyDescent="0.3">
      <c r="C18" t="s">
        <v>939</v>
      </c>
      <c r="D18" s="102">
        <v>245.59</v>
      </c>
      <c r="F18" s="139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918</v>
      </c>
    </row>
    <row r="21" spans="1:7" x14ac:dyDescent="0.3">
      <c r="C21" t="s">
        <v>922</v>
      </c>
      <c r="D21" s="132">
        <f>D15+D19</f>
        <v>2978.79</v>
      </c>
    </row>
    <row r="22" spans="1:7" x14ac:dyDescent="0.3">
      <c r="A22" s="131"/>
      <c r="B22" s="129"/>
      <c r="C22" s="26"/>
      <c r="D22" s="26"/>
      <c r="E22" s="26"/>
    </row>
    <row r="23" spans="1:7" x14ac:dyDescent="0.3">
      <c r="B23" s="2">
        <v>1914.75</v>
      </c>
      <c r="C23" t="s">
        <v>1106</v>
      </c>
    </row>
    <row r="24" spans="1:7" x14ac:dyDescent="0.3">
      <c r="B24" s="2">
        <v>106.46</v>
      </c>
      <c r="C24" t="s">
        <v>1107</v>
      </c>
    </row>
    <row r="25" spans="1:7" x14ac:dyDescent="0.3">
      <c r="C25" s="98" t="s">
        <v>1170</v>
      </c>
      <c r="D25">
        <v>36.17</v>
      </c>
      <c r="E25" t="s">
        <v>1110</v>
      </c>
    </row>
    <row r="26" spans="1:7" x14ac:dyDescent="0.3">
      <c r="D26">
        <v>17</v>
      </c>
      <c r="E26" t="s">
        <v>1109</v>
      </c>
    </row>
    <row r="27" spans="1:7" x14ac:dyDescent="0.3">
      <c r="D27">
        <v>42.31</v>
      </c>
      <c r="E27" t="s">
        <v>1111</v>
      </c>
    </row>
    <row r="28" spans="1:7" x14ac:dyDescent="0.3">
      <c r="D28">
        <v>44.22</v>
      </c>
      <c r="E28" t="s">
        <v>1112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901</v>
      </c>
      <c r="B12" s="2">
        <v>425.25</v>
      </c>
      <c r="C12" t="s">
        <v>519</v>
      </c>
    </row>
    <row r="13" spans="1:3" x14ac:dyDescent="0.3">
      <c r="C13" s="16" t="s">
        <v>913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Orgs'!B26</f>
        <v>6300</v>
      </c>
      <c r="C5" s="327" t="s">
        <v>425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SUM(B12:B117)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978</v>
      </c>
      <c r="B12" s="2">
        <v>1275</v>
      </c>
      <c r="C12" t="s">
        <v>885</v>
      </c>
    </row>
    <row r="13" spans="1:3" x14ac:dyDescent="0.3">
      <c r="C13" s="16" t="s">
        <v>979</v>
      </c>
    </row>
    <row r="14" spans="1:3" x14ac:dyDescent="0.3">
      <c r="C14" s="16" t="s">
        <v>980</v>
      </c>
    </row>
    <row r="15" spans="1:3" x14ac:dyDescent="0.3">
      <c r="A15" s="4" t="s">
        <v>978</v>
      </c>
      <c r="B15" s="2">
        <v>1460.36</v>
      </c>
      <c r="C15" s="16" t="s">
        <v>885</v>
      </c>
    </row>
    <row r="16" spans="1:3" x14ac:dyDescent="0.3">
      <c r="C16" s="16" t="s">
        <v>981</v>
      </c>
    </row>
    <row r="17" spans="1:3" x14ac:dyDescent="0.3">
      <c r="C17" s="16" t="s">
        <v>982</v>
      </c>
    </row>
    <row r="18" spans="1:3" x14ac:dyDescent="0.3">
      <c r="C18" s="16" t="s">
        <v>1349</v>
      </c>
    </row>
    <row r="19" spans="1:3" x14ac:dyDescent="0.3">
      <c r="C19" s="16"/>
    </row>
    <row r="20" spans="1:3" x14ac:dyDescent="0.3">
      <c r="A20" s="4" t="s">
        <v>988</v>
      </c>
      <c r="B20" s="2">
        <v>650.95000000000005</v>
      </c>
      <c r="C20" s="16" t="s">
        <v>993</v>
      </c>
    </row>
    <row r="21" spans="1:3" x14ac:dyDescent="0.3">
      <c r="C21" s="16" t="s">
        <v>994</v>
      </c>
    </row>
    <row r="22" spans="1:3" x14ac:dyDescent="0.3">
      <c r="C22" s="16" t="s">
        <v>995</v>
      </c>
    </row>
    <row r="23" spans="1:3" x14ac:dyDescent="0.3">
      <c r="C23" s="16"/>
    </row>
    <row r="24" spans="1:3" x14ac:dyDescent="0.3">
      <c r="A24" s="4" t="s">
        <v>1034</v>
      </c>
      <c r="B24" s="2">
        <v>756.76</v>
      </c>
      <c r="C24" s="16" t="s">
        <v>1165</v>
      </c>
    </row>
    <row r="25" spans="1:3" s="21" customFormat="1" x14ac:dyDescent="0.3">
      <c r="A25" s="13"/>
      <c r="B25" s="14"/>
      <c r="C25" s="15" t="s">
        <v>1027</v>
      </c>
    </row>
    <row r="26" spans="1:3" x14ac:dyDescent="0.3">
      <c r="C26" s="16" t="s">
        <v>1028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1034</v>
      </c>
      <c r="B28" s="14">
        <v>281.33999999999997</v>
      </c>
      <c r="C28" s="22" t="s">
        <v>556</v>
      </c>
    </row>
    <row r="29" spans="1:3" x14ac:dyDescent="0.3">
      <c r="C29" s="16" t="s">
        <v>1029</v>
      </c>
    </row>
    <row r="30" spans="1:3" x14ac:dyDescent="0.3">
      <c r="C30" s="16" t="s">
        <v>1028</v>
      </c>
    </row>
    <row r="31" spans="1:3" x14ac:dyDescent="0.3">
      <c r="C31" s="16" t="s">
        <v>1030</v>
      </c>
    </row>
    <row r="32" spans="1:3" x14ac:dyDescent="0.3">
      <c r="C32" s="16" t="s">
        <v>1033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1093</v>
      </c>
      <c r="B34" s="14">
        <v>319.45</v>
      </c>
      <c r="C34" s="22" t="s">
        <v>556</v>
      </c>
    </row>
    <row r="35" spans="1:3" x14ac:dyDescent="0.3">
      <c r="C35" s="10" t="s">
        <v>1099</v>
      </c>
    </row>
    <row r="36" spans="1:3" x14ac:dyDescent="0.3">
      <c r="C36" s="16" t="s">
        <v>1028</v>
      </c>
    </row>
    <row r="37" spans="1:3" x14ac:dyDescent="0.3">
      <c r="C37" s="16" t="s">
        <v>1100</v>
      </c>
    </row>
    <row r="38" spans="1:3" x14ac:dyDescent="0.3">
      <c r="C38" s="16" t="s">
        <v>1101</v>
      </c>
    </row>
    <row r="39" spans="1:3" x14ac:dyDescent="0.3">
      <c r="C39" s="16"/>
    </row>
    <row r="40" spans="1:3" x14ac:dyDescent="0.3">
      <c r="A40" s="4" t="s">
        <v>1399</v>
      </c>
      <c r="B40" s="2">
        <v>1556.14</v>
      </c>
      <c r="C40" s="16" t="s">
        <v>1397</v>
      </c>
    </row>
    <row r="41" spans="1:3" x14ac:dyDescent="0.3">
      <c r="C41" s="16" t="s">
        <v>1398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Orgs'!B27</f>
        <v>2080</v>
      </c>
      <c r="C5" s="327" t="s">
        <v>468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2033.46</v>
      </c>
      <c r="C8" s="327"/>
    </row>
    <row r="9" spans="1:3" x14ac:dyDescent="0.3">
      <c r="A9" s="4" t="s">
        <v>203</v>
      </c>
      <c r="B9" s="2">
        <f>SUM(B5+B6-B8)</f>
        <v>46.539999999999964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1205</v>
      </c>
      <c r="B12" s="2">
        <v>1606.44</v>
      </c>
      <c r="C12" t="s">
        <v>767</v>
      </c>
    </row>
    <row r="13" spans="1:3" x14ac:dyDescent="0.3">
      <c r="C13" t="s">
        <v>1207</v>
      </c>
    </row>
    <row r="14" spans="1:3" x14ac:dyDescent="0.3">
      <c r="C14" t="s">
        <v>844</v>
      </c>
    </row>
    <row r="16" spans="1:3" x14ac:dyDescent="0.3">
      <c r="A16" s="4" t="s">
        <v>1205</v>
      </c>
      <c r="B16" s="2">
        <v>48.53</v>
      </c>
      <c r="C16" t="s">
        <v>742</v>
      </c>
    </row>
    <row r="17" spans="1:3" x14ac:dyDescent="0.3">
      <c r="C17" t="s">
        <v>1208</v>
      </c>
    </row>
    <row r="18" spans="1:3" x14ac:dyDescent="0.3">
      <c r="C18" t="s">
        <v>1209</v>
      </c>
    </row>
    <row r="20" spans="1:3" x14ac:dyDescent="0.3">
      <c r="A20" s="4" t="s">
        <v>1340</v>
      </c>
      <c r="B20" s="2">
        <v>378.49</v>
      </c>
      <c r="C20" t="s">
        <v>1339</v>
      </c>
    </row>
    <row r="21" spans="1:3" x14ac:dyDescent="0.3">
      <c r="C21" t="s">
        <v>1209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891</v>
      </c>
      <c r="B12" s="2">
        <v>700</v>
      </c>
      <c r="C12" t="s">
        <v>885</v>
      </c>
    </row>
    <row r="13" spans="1:3" x14ac:dyDescent="0.3">
      <c r="C13" s="4" t="s">
        <v>892</v>
      </c>
    </row>
    <row r="14" spans="1:3" x14ac:dyDescent="0.3">
      <c r="C14" s="4"/>
    </row>
    <row r="15" spans="1:3" x14ac:dyDescent="0.3">
      <c r="B15" s="2">
        <v>2000</v>
      </c>
      <c r="C15" t="s">
        <v>1108</v>
      </c>
    </row>
    <row r="16" spans="1:3" x14ac:dyDescent="0.3">
      <c r="C16" t="s">
        <v>1118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1202</v>
      </c>
    </row>
    <row r="13" spans="1:3" x14ac:dyDescent="0.3">
      <c r="C13" s="4" t="s">
        <v>1203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Orgs'!B32</f>
        <v>6300</v>
      </c>
      <c r="C5" s="327" t="s">
        <v>513</v>
      </c>
    </row>
    <row r="6" spans="1:3" x14ac:dyDescent="0.3">
      <c r="A6" s="4" t="s">
        <v>4</v>
      </c>
      <c r="C6" s="327" t="s">
        <v>514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521</v>
      </c>
    </row>
    <row r="13" spans="1:3" x14ac:dyDescent="0.3">
      <c r="C13" t="s">
        <v>985</v>
      </c>
    </row>
    <row r="15" spans="1:3" x14ac:dyDescent="0.3">
      <c r="A15" s="4">
        <v>6.11</v>
      </c>
      <c r="B15" s="2">
        <v>1480</v>
      </c>
      <c r="C15" t="s">
        <v>521</v>
      </c>
    </row>
    <row r="16" spans="1:3" x14ac:dyDescent="0.3">
      <c r="C16" t="s">
        <v>749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Orgs'!B33</f>
        <v>650</v>
      </c>
      <c r="C5" s="327" t="s">
        <v>422</v>
      </c>
    </row>
    <row r="6" spans="1:3" x14ac:dyDescent="0.3">
      <c r="A6" s="4" t="s">
        <v>4</v>
      </c>
      <c r="C6" s="327" t="s">
        <v>423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650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4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Orgs'!B34</f>
        <v>14000</v>
      </c>
      <c r="C5" s="327" t="s">
        <v>517</v>
      </c>
    </row>
    <row r="6" spans="1:3" x14ac:dyDescent="0.3">
      <c r="A6" s="4" t="s">
        <v>4</v>
      </c>
      <c r="C6" s="327" t="s">
        <v>518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11477.130000000001</v>
      </c>
      <c r="C8" s="327"/>
    </row>
    <row r="9" spans="1:3" x14ac:dyDescent="0.3">
      <c r="A9" s="4" t="s">
        <v>203</v>
      </c>
      <c r="B9" s="2">
        <f>SUM(B5+B6-B8)</f>
        <v>2522.869999999999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519</v>
      </c>
    </row>
    <row r="16" spans="1:3" x14ac:dyDescent="0.3">
      <c r="C16" t="s">
        <v>536</v>
      </c>
    </row>
    <row r="18" spans="1:3" x14ac:dyDescent="0.3">
      <c r="A18" s="4" t="s">
        <v>671</v>
      </c>
      <c r="B18" s="2">
        <v>1300</v>
      </c>
      <c r="C18" t="s">
        <v>672</v>
      </c>
    </row>
    <row r="19" spans="1:3" x14ac:dyDescent="0.3">
      <c r="C19" t="s">
        <v>673</v>
      </c>
    </row>
    <row r="21" spans="1:3" x14ac:dyDescent="0.3">
      <c r="A21" s="4" t="s">
        <v>896</v>
      </c>
      <c r="B21" s="2">
        <v>539.6</v>
      </c>
      <c r="C21" t="s">
        <v>899</v>
      </c>
    </row>
    <row r="22" spans="1:3" x14ac:dyDescent="0.3">
      <c r="C22" t="s">
        <v>900</v>
      </c>
    </row>
    <row r="24" spans="1:3" x14ac:dyDescent="0.3">
      <c r="A24" s="4" t="s">
        <v>1015</v>
      </c>
      <c r="B24" s="2">
        <v>54</v>
      </c>
      <c r="C24" t="s">
        <v>519</v>
      </c>
    </row>
    <row r="25" spans="1:3" x14ac:dyDescent="0.3">
      <c r="C25" t="s">
        <v>1021</v>
      </c>
    </row>
    <row r="27" spans="1:3" x14ac:dyDescent="0.3">
      <c r="A27" s="4" t="s">
        <v>1015</v>
      </c>
      <c r="B27" s="2">
        <v>143</v>
      </c>
      <c r="C27" t="s">
        <v>519</v>
      </c>
    </row>
    <row r="28" spans="1:3" x14ac:dyDescent="0.3">
      <c r="C28" t="s">
        <v>1022</v>
      </c>
    </row>
    <row r="30" spans="1:3" x14ac:dyDescent="0.3">
      <c r="A30" s="4" t="s">
        <v>1083</v>
      </c>
      <c r="B30" s="2">
        <v>668.76</v>
      </c>
      <c r="C30" t="s">
        <v>1080</v>
      </c>
    </row>
    <row r="31" spans="1:3" x14ac:dyDescent="0.3">
      <c r="C31" t="s">
        <v>1081</v>
      </c>
    </row>
    <row r="32" spans="1:3" x14ac:dyDescent="0.3">
      <c r="C32" t="s">
        <v>1082</v>
      </c>
    </row>
    <row r="34" spans="1:3" x14ac:dyDescent="0.3">
      <c r="A34" s="4" t="s">
        <v>1083</v>
      </c>
      <c r="B34" s="2">
        <v>2286.77</v>
      </c>
      <c r="C34" t="s">
        <v>1084</v>
      </c>
    </row>
    <row r="35" spans="1:3" x14ac:dyDescent="0.3">
      <c r="C35" t="s">
        <v>1085</v>
      </c>
    </row>
    <row r="36" spans="1:3" x14ac:dyDescent="0.3">
      <c r="C36" t="s">
        <v>1206</v>
      </c>
    </row>
    <row r="37" spans="1:3" x14ac:dyDescent="0.3">
      <c r="C37" t="s">
        <v>1102</v>
      </c>
    </row>
    <row r="39" spans="1:3" x14ac:dyDescent="0.3">
      <c r="A39" s="4" t="s">
        <v>1220</v>
      </c>
      <c r="B39" s="2">
        <v>3430</v>
      </c>
      <c r="C39" t="s">
        <v>1223</v>
      </c>
    </row>
    <row r="40" spans="1:3" x14ac:dyDescent="0.3">
      <c r="C40" t="s">
        <v>1221</v>
      </c>
    </row>
    <row r="41" spans="1:3" x14ac:dyDescent="0.3">
      <c r="C41" t="s">
        <v>1222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6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27" t="s">
        <v>496</v>
      </c>
    </row>
    <row r="5" spans="1:6" x14ac:dyDescent="0.3">
      <c r="A5" s="4" t="s">
        <v>202</v>
      </c>
      <c r="B5" s="2">
        <f>'Total Orgs'!B37</f>
        <v>12750</v>
      </c>
      <c r="C5" s="327" t="s">
        <v>548</v>
      </c>
    </row>
    <row r="6" spans="1:6" x14ac:dyDescent="0.3">
      <c r="A6" s="4" t="s">
        <v>4</v>
      </c>
      <c r="B6" s="2">
        <v>300</v>
      </c>
      <c r="C6" s="327" t="s">
        <v>576</v>
      </c>
    </row>
    <row r="7" spans="1:6" x14ac:dyDescent="0.3">
      <c r="A7" s="4" t="s">
        <v>5</v>
      </c>
      <c r="B7" s="2">
        <v>0</v>
      </c>
      <c r="C7" s="327"/>
    </row>
    <row r="8" spans="1:6" x14ac:dyDescent="0.3">
      <c r="A8" s="4" t="s">
        <v>6</v>
      </c>
      <c r="B8" s="2">
        <f>SUM(B12:B110)</f>
        <v>12465.29</v>
      </c>
      <c r="C8" s="327"/>
    </row>
    <row r="9" spans="1:6" x14ac:dyDescent="0.3">
      <c r="A9" s="4" t="s">
        <v>203</v>
      </c>
      <c r="B9" s="2">
        <f>SUM(B5+B6-B7-B8)</f>
        <v>584.70999999999913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33">
        <v>45559</v>
      </c>
      <c r="B12" s="2">
        <v>3148</v>
      </c>
      <c r="C12" t="s">
        <v>546</v>
      </c>
      <c r="D12">
        <v>2500</v>
      </c>
      <c r="E12" t="s">
        <v>564</v>
      </c>
      <c r="F12" t="s">
        <v>791</v>
      </c>
    </row>
    <row r="13" spans="1:6" x14ac:dyDescent="0.3">
      <c r="A13" s="334"/>
      <c r="C13" t="s">
        <v>474</v>
      </c>
      <c r="D13" s="139">
        <v>648</v>
      </c>
      <c r="E13" t="s">
        <v>564</v>
      </c>
      <c r="F13" t="s">
        <v>791</v>
      </c>
    </row>
    <row r="14" spans="1:6" x14ac:dyDescent="0.3">
      <c r="A14" s="334"/>
      <c r="C14" t="s">
        <v>601</v>
      </c>
      <c r="D14">
        <f>SUM(D12:D13)</f>
        <v>3148</v>
      </c>
    </row>
    <row r="15" spans="1:6" x14ac:dyDescent="0.3">
      <c r="A15" s="334"/>
      <c r="C15" t="s">
        <v>602</v>
      </c>
    </row>
    <row r="16" spans="1:6" x14ac:dyDescent="0.3">
      <c r="A16" s="334"/>
    </row>
    <row r="17" spans="1:6" x14ac:dyDescent="0.3">
      <c r="A17" s="334"/>
    </row>
    <row r="18" spans="1:6" x14ac:dyDescent="0.3">
      <c r="A18" s="333"/>
    </row>
    <row r="19" spans="1:6" x14ac:dyDescent="0.3">
      <c r="A19" s="333">
        <v>45559</v>
      </c>
      <c r="B19" s="2">
        <v>3578.63</v>
      </c>
      <c r="C19" s="4" t="s">
        <v>547</v>
      </c>
      <c r="D19">
        <v>2500</v>
      </c>
      <c r="E19" t="s">
        <v>564</v>
      </c>
      <c r="F19" t="s">
        <v>791</v>
      </c>
    </row>
    <row r="20" spans="1:6" x14ac:dyDescent="0.3">
      <c r="A20" s="333"/>
      <c r="C20" s="4" t="s">
        <v>549</v>
      </c>
      <c r="D20" s="139">
        <v>1078.6300000000001</v>
      </c>
      <c r="E20" t="s">
        <v>564</v>
      </c>
    </row>
    <row r="21" spans="1:6" x14ac:dyDescent="0.3">
      <c r="A21" s="333"/>
      <c r="C21" t="s">
        <v>565</v>
      </c>
      <c r="D21">
        <f>SUM(D19:D20)</f>
        <v>3578.63</v>
      </c>
    </row>
    <row r="22" spans="1:6" x14ac:dyDescent="0.3">
      <c r="A22" s="333"/>
      <c r="C22" t="s">
        <v>603</v>
      </c>
    </row>
    <row r="23" spans="1:6" x14ac:dyDescent="0.3">
      <c r="A23" s="333"/>
    </row>
    <row r="24" spans="1:6" x14ac:dyDescent="0.3">
      <c r="A24" s="333" t="s">
        <v>599</v>
      </c>
      <c r="B24" s="2">
        <v>1625</v>
      </c>
      <c r="C24" t="s">
        <v>597</v>
      </c>
    </row>
    <row r="25" spans="1:6" x14ac:dyDescent="0.3">
      <c r="A25" s="27"/>
      <c r="C25" t="s">
        <v>598</v>
      </c>
    </row>
    <row r="26" spans="1:6" x14ac:dyDescent="0.3">
      <c r="A26" s="27"/>
    </row>
    <row r="27" spans="1:6" x14ac:dyDescent="0.3">
      <c r="A27" s="27" t="s">
        <v>691</v>
      </c>
      <c r="B27" s="2">
        <v>4113.66</v>
      </c>
      <c r="C27" t="s">
        <v>626</v>
      </c>
      <c r="D27">
        <v>4355.6400000000003</v>
      </c>
    </row>
    <row r="28" spans="1:6" x14ac:dyDescent="0.3">
      <c r="A28" s="27"/>
      <c r="C28" t="s">
        <v>704</v>
      </c>
    </row>
    <row r="29" spans="1:6" x14ac:dyDescent="0.3">
      <c r="A29" s="27"/>
      <c r="C29" t="s">
        <v>705</v>
      </c>
    </row>
    <row r="30" spans="1:6" x14ac:dyDescent="0.3">
      <c r="A30" s="27"/>
      <c r="C30" t="s">
        <v>719</v>
      </c>
    </row>
    <row r="31" spans="1:6" x14ac:dyDescent="0.3">
      <c r="A31" s="27"/>
    </row>
    <row r="32" spans="1:6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27" t="s">
        <v>398</v>
      </c>
    </row>
    <row r="6" spans="1:3" x14ac:dyDescent="0.3">
      <c r="A6" s="4" t="s">
        <v>4</v>
      </c>
      <c r="C6" s="327" t="s">
        <v>449</v>
      </c>
    </row>
    <row r="7" spans="1:3" x14ac:dyDescent="0.3">
      <c r="A7" s="4" t="s">
        <v>5</v>
      </c>
      <c r="C7" s="327" t="s">
        <v>450</v>
      </c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1500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>
      <selection activeCell="A21" sqref="A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30"/>
    </row>
    <row r="12" spans="1:3" x14ac:dyDescent="0.3">
      <c r="C12" s="15"/>
    </row>
    <row r="13" spans="1:3" x14ac:dyDescent="0.3">
      <c r="C13" s="130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27" t="s">
        <v>398</v>
      </c>
    </row>
    <row r="4" spans="1:5" x14ac:dyDescent="0.3">
      <c r="C4" s="327" t="s">
        <v>412</v>
      </c>
    </row>
    <row r="5" spans="1:5" x14ac:dyDescent="0.3">
      <c r="A5" s="4" t="s">
        <v>202</v>
      </c>
      <c r="B5" s="2">
        <f>'Total Orgs'!B50</f>
        <v>1400</v>
      </c>
      <c r="C5" s="327"/>
    </row>
    <row r="6" spans="1:5" x14ac:dyDescent="0.3">
      <c r="A6" s="4" t="s">
        <v>4</v>
      </c>
      <c r="B6" s="2">
        <v>193.5</v>
      </c>
      <c r="C6" s="327"/>
    </row>
    <row r="7" spans="1:5" x14ac:dyDescent="0.3">
      <c r="A7" s="4" t="s">
        <v>5</v>
      </c>
      <c r="C7" s="327"/>
    </row>
    <row r="8" spans="1:5" x14ac:dyDescent="0.3">
      <c r="A8" s="4" t="s">
        <v>6</v>
      </c>
      <c r="B8" s="2">
        <f>SUM(B12:B101)</f>
        <v>1593.5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1306</v>
      </c>
      <c r="B12" s="2">
        <v>650</v>
      </c>
      <c r="C12" t="s">
        <v>1329</v>
      </c>
      <c r="D12" s="101"/>
    </row>
    <row r="13" spans="1:5" x14ac:dyDescent="0.3">
      <c r="C13" t="s">
        <v>1330</v>
      </c>
      <c r="D13" s="101"/>
    </row>
    <row r="14" spans="1:5" x14ac:dyDescent="0.3">
      <c r="C14" t="s">
        <v>1359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1360</v>
      </c>
    </row>
    <row r="17" spans="3:3" x14ac:dyDescent="0.3">
      <c r="C17" t="s">
        <v>1361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Orgs'!B52</f>
        <v>500</v>
      </c>
      <c r="C5" s="327" t="s">
        <v>475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966</v>
      </c>
    </row>
    <row r="13" spans="1:3" x14ac:dyDescent="0.3">
      <c r="C13" t="s">
        <v>967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42"/>
      <c r="E8" s="442"/>
      <c r="F8" s="442"/>
      <c r="G8" s="442"/>
      <c r="H8" s="442"/>
      <c r="I8" s="442"/>
    </row>
    <row r="9" spans="1:9" x14ac:dyDescent="0.3">
      <c r="A9" s="4" t="s">
        <v>203</v>
      </c>
      <c r="B9" s="2">
        <f>SUM(B5+B6-B7-B8)</f>
        <v>0</v>
      </c>
      <c r="D9" s="442"/>
      <c r="E9" s="442"/>
      <c r="F9" s="442"/>
      <c r="G9" s="442"/>
      <c r="H9" s="442"/>
      <c r="I9" s="442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1298</v>
      </c>
      <c r="B12" s="2">
        <v>598.5</v>
      </c>
      <c r="C12" t="s">
        <v>519</v>
      </c>
    </row>
    <row r="13" spans="1:3" x14ac:dyDescent="0.3">
      <c r="C13" t="s">
        <v>1299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1"/>
    </row>
    <row r="23" spans="3:4" x14ac:dyDescent="0.3">
      <c r="C23" s="140"/>
      <c r="D23" s="139"/>
    </row>
    <row r="25" spans="3:4" x14ac:dyDescent="0.3">
      <c r="C25" s="142"/>
    </row>
    <row r="26" spans="3:4" x14ac:dyDescent="0.3">
      <c r="C26" s="140"/>
      <c r="D26" s="139"/>
    </row>
    <row r="27" spans="3:4" x14ac:dyDescent="0.3">
      <c r="C27" s="47"/>
    </row>
    <row r="28" spans="3:4" x14ac:dyDescent="0.3">
      <c r="C28" s="141"/>
    </row>
    <row r="29" spans="3:4" x14ac:dyDescent="0.3">
      <c r="C29" s="139"/>
      <c r="D29" s="139"/>
    </row>
    <row r="30" spans="3:4" x14ac:dyDescent="0.3">
      <c r="C30" s="47"/>
      <c r="D30" s="139"/>
    </row>
    <row r="32" spans="3:4" x14ac:dyDescent="0.3">
      <c r="C32" s="139"/>
      <c r="D32" s="139"/>
    </row>
    <row r="43" spans="1:4" x14ac:dyDescent="0.3">
      <c r="D43" s="139"/>
    </row>
    <row r="45" spans="1:4" s="21" customFormat="1" x14ac:dyDescent="0.3">
      <c r="A45" s="13"/>
      <c r="B45" s="14"/>
      <c r="C45" s="143"/>
    </row>
    <row r="47" spans="1:4" x14ac:dyDescent="0.3">
      <c r="C47" s="47"/>
      <c r="D47" s="139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Orgs'!B59</f>
        <v>0</v>
      </c>
      <c r="C5" s="327" t="s">
        <v>501</v>
      </c>
    </row>
    <row r="6" spans="1:3" x14ac:dyDescent="0.3">
      <c r="A6" s="4" t="s">
        <v>4</v>
      </c>
      <c r="C6" s="327" t="s">
        <v>502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498</v>
      </c>
      <c r="C12" t="s">
        <v>519</v>
      </c>
    </row>
    <row r="13" spans="1:3" x14ac:dyDescent="0.3">
      <c r="C13" t="s">
        <v>841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23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27" t="s">
        <v>407</v>
      </c>
    </row>
    <row r="5" spans="1:3" x14ac:dyDescent="0.3">
      <c r="A5" s="40" t="s">
        <v>202</v>
      </c>
      <c r="B5" s="2">
        <f>'Total Orgs'!B60</f>
        <v>9000</v>
      </c>
      <c r="C5" s="327" t="s">
        <v>532</v>
      </c>
    </row>
    <row r="6" spans="1:3" x14ac:dyDescent="0.3">
      <c r="A6" s="40" t="s">
        <v>4</v>
      </c>
      <c r="C6" s="327" t="s">
        <v>738</v>
      </c>
    </row>
    <row r="7" spans="1:3" x14ac:dyDescent="0.3">
      <c r="A7" s="40" t="s">
        <v>5</v>
      </c>
      <c r="C7" s="327"/>
    </row>
    <row r="8" spans="1:3" x14ac:dyDescent="0.3">
      <c r="A8" s="40" t="s">
        <v>6</v>
      </c>
      <c r="B8" s="2">
        <f>SUM(B12:B105)</f>
        <v>5181.7299999999996</v>
      </c>
      <c r="C8" s="327"/>
    </row>
    <row r="9" spans="1:3" x14ac:dyDescent="0.3">
      <c r="A9" s="40" t="s">
        <v>203</v>
      </c>
      <c r="B9" s="2">
        <f>SUM(B5+B6-B8)</f>
        <v>3818.2700000000004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735</v>
      </c>
      <c r="B12" s="2">
        <v>150</v>
      </c>
      <c r="C12" t="s">
        <v>736</v>
      </c>
    </row>
    <row r="13" spans="1:3" x14ac:dyDescent="0.3">
      <c r="C13" t="s">
        <v>737</v>
      </c>
    </row>
    <row r="14" spans="1:3" x14ac:dyDescent="0.3">
      <c r="C14" t="s">
        <v>739</v>
      </c>
    </row>
    <row r="16" spans="1:3" x14ac:dyDescent="0.3">
      <c r="A16" s="40" t="s">
        <v>1172</v>
      </c>
      <c r="B16" s="2">
        <v>2966</v>
      </c>
      <c r="C16" t="s">
        <v>767</v>
      </c>
    </row>
    <row r="17" spans="1:4" x14ac:dyDescent="0.3">
      <c r="C17" t="s">
        <v>1174</v>
      </c>
    </row>
    <row r="19" spans="1:4" x14ac:dyDescent="0.3">
      <c r="A19" s="40" t="s">
        <v>1177</v>
      </c>
      <c r="B19" s="2">
        <v>2065.73</v>
      </c>
      <c r="C19" t="s">
        <v>1175</v>
      </c>
    </row>
    <row r="20" spans="1:4" x14ac:dyDescent="0.3">
      <c r="C20" t="s">
        <v>1176</v>
      </c>
    </row>
    <row r="21" spans="1:4" x14ac:dyDescent="0.3">
      <c r="C21" t="s">
        <v>1210</v>
      </c>
    </row>
    <row r="23" spans="1:4" x14ac:dyDescent="0.3">
      <c r="C23" t="s">
        <v>1341</v>
      </c>
      <c r="D23">
        <v>1766.24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27" t="s">
        <v>398</v>
      </c>
    </row>
    <row r="6" spans="1:3" x14ac:dyDescent="0.3">
      <c r="A6" s="4" t="s">
        <v>4</v>
      </c>
      <c r="C6" s="327" t="s">
        <v>439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1263.5</v>
      </c>
      <c r="C8" s="327"/>
    </row>
    <row r="9" spans="1:3" x14ac:dyDescent="0.3">
      <c r="A9" s="4" t="s">
        <v>203</v>
      </c>
      <c r="B9" s="2">
        <f>SUM(B5+B6-B8)</f>
        <v>236.5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1410</v>
      </c>
      <c r="B12" s="2">
        <v>585</v>
      </c>
      <c r="C12" s="128" t="s">
        <v>519</v>
      </c>
    </row>
    <row r="13" spans="1:3" x14ac:dyDescent="0.3">
      <c r="C13" s="15" t="s">
        <v>1409</v>
      </c>
    </row>
    <row r="14" spans="1:3" x14ac:dyDescent="0.3">
      <c r="C14" s="128" t="s">
        <v>844</v>
      </c>
    </row>
    <row r="16" spans="1:3" x14ac:dyDescent="0.3">
      <c r="A16" s="4" t="s">
        <v>1410</v>
      </c>
      <c r="B16" s="2">
        <v>678.5</v>
      </c>
      <c r="C16" s="128" t="s">
        <v>519</v>
      </c>
    </row>
    <row r="17" spans="1:10" x14ac:dyDescent="0.3">
      <c r="C17" s="8" t="s">
        <v>1411</v>
      </c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Orgs'!B64</f>
        <v>500</v>
      </c>
      <c r="C5" s="327" t="s">
        <v>401</v>
      </c>
    </row>
    <row r="6" spans="1:3" x14ac:dyDescent="0.3">
      <c r="A6" s="4" t="s">
        <v>4</v>
      </c>
      <c r="B6" s="2">
        <v>0</v>
      </c>
      <c r="C6" s="327" t="s">
        <v>996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595</v>
      </c>
    </row>
    <row r="6" spans="1:5" x14ac:dyDescent="0.3">
      <c r="A6" s="4" t="s">
        <v>4</v>
      </c>
      <c r="C6" s="47" t="s">
        <v>596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786</v>
      </c>
      <c r="B12" s="2">
        <v>542.79999999999995</v>
      </c>
      <c r="C12" t="s">
        <v>767</v>
      </c>
      <c r="E12" s="139"/>
    </row>
    <row r="13" spans="1:5" x14ac:dyDescent="0.3">
      <c r="C13" t="s">
        <v>790</v>
      </c>
    </row>
    <row r="15" spans="1:5" x14ac:dyDescent="0.3">
      <c r="A15" s="4" t="s">
        <v>1004</v>
      </c>
      <c r="B15" s="2">
        <v>2000</v>
      </c>
      <c r="C15" t="s">
        <v>1005</v>
      </c>
      <c r="D15" s="139"/>
    </row>
    <row r="16" spans="1:5" x14ac:dyDescent="0.3">
      <c r="C16" t="s">
        <v>1035</v>
      </c>
    </row>
    <row r="18" spans="1:4" x14ac:dyDescent="0.3">
      <c r="B18" s="2">
        <v>1144</v>
      </c>
      <c r="C18" t="s">
        <v>1031</v>
      </c>
    </row>
    <row r="19" spans="1:4" x14ac:dyDescent="0.3">
      <c r="C19" s="16" t="s">
        <v>1032</v>
      </c>
      <c r="D19" s="2"/>
    </row>
    <row r="20" spans="1:4" x14ac:dyDescent="0.3">
      <c r="B20" s="2">
        <v>-486.8</v>
      </c>
      <c r="C20" t="s">
        <v>1117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1419.2</v>
      </c>
    </row>
    <row r="9" spans="1:3" x14ac:dyDescent="0.3">
      <c r="A9" s="4" t="s">
        <v>203</v>
      </c>
      <c r="B9" s="2">
        <f>SUM(B5+B6-B8)</f>
        <v>780.8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1000</v>
      </c>
      <c r="B12" s="2">
        <v>1419.2</v>
      </c>
      <c r="C12" t="s">
        <v>1001</v>
      </c>
    </row>
    <row r="13" spans="1:3" x14ac:dyDescent="0.3">
      <c r="C13" t="s">
        <v>1002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1358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593</v>
      </c>
    </row>
    <row r="6" spans="1:3" x14ac:dyDescent="0.3">
      <c r="A6" s="4" t="s">
        <v>4</v>
      </c>
      <c r="C6" s="47" t="s">
        <v>594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1193</v>
      </c>
      <c r="B12" s="2">
        <v>900</v>
      </c>
      <c r="C12" t="s">
        <v>1194</v>
      </c>
    </row>
    <row r="13" spans="1:3" x14ac:dyDescent="0.3">
      <c r="C13" t="s">
        <v>1195</v>
      </c>
    </row>
    <row r="14" spans="1:3" x14ac:dyDescent="0.3">
      <c r="C14" t="s">
        <v>1196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4"/>
  <sheetViews>
    <sheetView topLeftCell="A16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1304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13954.63</v>
      </c>
    </row>
    <row r="9" spans="1:3" x14ac:dyDescent="0.3">
      <c r="A9" s="4" t="s">
        <v>203</v>
      </c>
      <c r="B9" s="2">
        <f>SUM(B5+B6-B8)</f>
        <v>1045.3700000000008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534</v>
      </c>
    </row>
    <row r="13" spans="1:3" x14ac:dyDescent="0.3">
      <c r="C13" t="s">
        <v>535</v>
      </c>
    </row>
    <row r="14" spans="1:3" x14ac:dyDescent="0.3">
      <c r="C14" t="s">
        <v>734</v>
      </c>
    </row>
    <row r="15" spans="1:3" x14ac:dyDescent="0.3">
      <c r="A15" s="4" t="s">
        <v>746</v>
      </c>
      <c r="B15" s="2">
        <v>700</v>
      </c>
      <c r="C15" t="s">
        <v>748</v>
      </c>
    </row>
    <row r="16" spans="1:3" x14ac:dyDescent="0.3">
      <c r="C16" t="s">
        <v>747</v>
      </c>
    </row>
    <row r="17" spans="1:3" x14ac:dyDescent="0.3">
      <c r="C17" t="s">
        <v>734</v>
      </c>
    </row>
    <row r="19" spans="1:3" x14ac:dyDescent="0.3">
      <c r="A19" s="4" t="s">
        <v>750</v>
      </c>
      <c r="B19" s="2">
        <v>4000</v>
      </c>
      <c r="C19" t="s">
        <v>753</v>
      </c>
    </row>
    <row r="20" spans="1:3" x14ac:dyDescent="0.3">
      <c r="C20" t="s">
        <v>754</v>
      </c>
    </row>
    <row r="21" spans="1:3" x14ac:dyDescent="0.3">
      <c r="C21" t="s">
        <v>749</v>
      </c>
    </row>
    <row r="23" spans="1:3" x14ac:dyDescent="0.3">
      <c r="A23" s="4" t="s">
        <v>750</v>
      </c>
      <c r="B23" s="2">
        <v>307.14999999999998</v>
      </c>
      <c r="C23" t="s">
        <v>755</v>
      </c>
    </row>
    <row r="24" spans="1:3" x14ac:dyDescent="0.3">
      <c r="C24" t="s">
        <v>756</v>
      </c>
    </row>
    <row r="26" spans="1:3" x14ac:dyDescent="0.3">
      <c r="A26" s="4" t="s">
        <v>872</v>
      </c>
      <c r="B26" s="2">
        <v>253</v>
      </c>
      <c r="C26" t="s">
        <v>757</v>
      </c>
    </row>
    <row r="27" spans="1:3" x14ac:dyDescent="0.3">
      <c r="C27" t="s">
        <v>758</v>
      </c>
    </row>
    <row r="29" spans="1:3" x14ac:dyDescent="0.3">
      <c r="A29" s="4" t="s">
        <v>901</v>
      </c>
      <c r="B29" s="2">
        <v>873.33</v>
      </c>
      <c r="C29" t="s">
        <v>902</v>
      </c>
    </row>
    <row r="30" spans="1:3" x14ac:dyDescent="0.3">
      <c r="C30" s="98" t="s">
        <v>903</v>
      </c>
    </row>
    <row r="32" spans="1:3" x14ac:dyDescent="0.3">
      <c r="A32" s="4" t="s">
        <v>901</v>
      </c>
      <c r="B32" s="2">
        <v>939.73</v>
      </c>
      <c r="C32" t="s">
        <v>902</v>
      </c>
    </row>
    <row r="33" spans="1:3" x14ac:dyDescent="0.3">
      <c r="C33" t="s">
        <v>904</v>
      </c>
    </row>
    <row r="35" spans="1:3" x14ac:dyDescent="0.3">
      <c r="A35" s="4" t="s">
        <v>901</v>
      </c>
      <c r="B35" s="2">
        <v>909.82</v>
      </c>
      <c r="C35" t="s">
        <v>905</v>
      </c>
    </row>
    <row r="36" spans="1:3" x14ac:dyDescent="0.3">
      <c r="C36" t="s">
        <v>906</v>
      </c>
    </row>
    <row r="38" spans="1:3" x14ac:dyDescent="0.3">
      <c r="A38" s="4" t="s">
        <v>901</v>
      </c>
      <c r="B38" s="2">
        <v>1000</v>
      </c>
      <c r="C38" t="s">
        <v>907</v>
      </c>
    </row>
    <row r="39" spans="1:3" x14ac:dyDescent="0.3">
      <c r="C39" t="s">
        <v>908</v>
      </c>
    </row>
    <row r="41" spans="1:3" x14ac:dyDescent="0.3">
      <c r="A41" s="4" t="s">
        <v>901</v>
      </c>
      <c r="B41" s="2">
        <v>887.03</v>
      </c>
      <c r="C41" t="s">
        <v>909</v>
      </c>
    </row>
    <row r="42" spans="1:3" x14ac:dyDescent="0.3">
      <c r="C42" t="s">
        <v>910</v>
      </c>
    </row>
    <row r="44" spans="1:3" x14ac:dyDescent="0.3">
      <c r="A44" s="4" t="s">
        <v>964</v>
      </c>
      <c r="B44" s="2">
        <v>1360</v>
      </c>
      <c r="C44" t="s">
        <v>519</v>
      </c>
    </row>
    <row r="45" spans="1:3" x14ac:dyDescent="0.3">
      <c r="C45" t="s">
        <v>963</v>
      </c>
    </row>
    <row r="47" spans="1:3" x14ac:dyDescent="0.3">
      <c r="A47" s="4" t="s">
        <v>971</v>
      </c>
      <c r="B47" s="2">
        <v>38.25</v>
      </c>
      <c r="C47" t="s">
        <v>972</v>
      </c>
    </row>
    <row r="48" spans="1:3" x14ac:dyDescent="0.3">
      <c r="C48" t="s">
        <v>973</v>
      </c>
    </row>
    <row r="50" spans="1:3" x14ac:dyDescent="0.3">
      <c r="A50" s="4" t="s">
        <v>988</v>
      </c>
      <c r="B50" s="2">
        <v>586.32000000000005</v>
      </c>
      <c r="C50" t="s">
        <v>986</v>
      </c>
    </row>
    <row r="51" spans="1:3" x14ac:dyDescent="0.3">
      <c r="C51" t="s">
        <v>987</v>
      </c>
    </row>
    <row r="53" spans="1:3" x14ac:dyDescent="0.3">
      <c r="A53" s="4" t="s">
        <v>1282</v>
      </c>
      <c r="B53" s="2">
        <v>700</v>
      </c>
      <c r="C53" t="s">
        <v>1280</v>
      </c>
    </row>
    <row r="54" spans="1:3" x14ac:dyDescent="0.3">
      <c r="C54" t="s">
        <v>1281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519</v>
      </c>
    </row>
    <row r="13" spans="1:4" x14ac:dyDescent="0.3">
      <c r="C13" t="s">
        <v>662</v>
      </c>
      <c r="D13" s="101">
        <v>977.9</v>
      </c>
    </row>
    <row r="14" spans="1:4" x14ac:dyDescent="0.3">
      <c r="C14" t="s">
        <v>663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1200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27" t="s">
        <v>496</v>
      </c>
    </row>
    <row r="5" spans="1:4" x14ac:dyDescent="0.3">
      <c r="A5" s="4" t="s">
        <v>202</v>
      </c>
      <c r="B5" s="2">
        <f>'Total Orgs'!B71</f>
        <v>3000</v>
      </c>
      <c r="C5" s="327" t="s">
        <v>503</v>
      </c>
    </row>
    <row r="6" spans="1:4" x14ac:dyDescent="0.3">
      <c r="A6" s="4" t="s">
        <v>4</v>
      </c>
      <c r="B6" s="2"/>
      <c r="C6" s="327" t="s">
        <v>504</v>
      </c>
    </row>
    <row r="7" spans="1:4" s="15" customFormat="1" x14ac:dyDescent="0.3">
      <c r="A7" s="20" t="s">
        <v>5</v>
      </c>
      <c r="B7" s="32"/>
      <c r="C7" s="328"/>
    </row>
    <row r="8" spans="1:4" x14ac:dyDescent="0.3">
      <c r="A8" s="4" t="s">
        <v>6</v>
      </c>
      <c r="B8" s="2">
        <f>SUM(B12:B108)</f>
        <v>3000</v>
      </c>
      <c r="C8" s="327"/>
    </row>
    <row r="9" spans="1:4" x14ac:dyDescent="0.3">
      <c r="A9" s="4" t="s">
        <v>203</v>
      </c>
      <c r="B9" s="2">
        <f>SUM(B5+B6-B7-B8)</f>
        <v>0</v>
      </c>
      <c r="C9" s="327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7">
        <v>1923.84</v>
      </c>
      <c r="C12" s="15" t="s">
        <v>837</v>
      </c>
    </row>
    <row r="13" spans="1:4" x14ac:dyDescent="0.3">
      <c r="B13" s="137"/>
      <c r="C13" s="15" t="s">
        <v>838</v>
      </c>
    </row>
    <row r="14" spans="1:4" x14ac:dyDescent="0.3">
      <c r="A14" s="25"/>
      <c r="B14" s="101"/>
      <c r="C14" t="s">
        <v>840</v>
      </c>
    </row>
    <row r="15" spans="1:4" x14ac:dyDescent="0.3">
      <c r="A15" s="25"/>
      <c r="B15" s="101"/>
      <c r="C15" t="s">
        <v>1062</v>
      </c>
    </row>
    <row r="16" spans="1:4" x14ac:dyDescent="0.3">
      <c r="A16" t="s">
        <v>1036</v>
      </c>
      <c r="B16" s="101">
        <v>1076.1600000000001</v>
      </c>
      <c r="C16" t="s">
        <v>839</v>
      </c>
      <c r="D16">
        <v>641.94000000000005</v>
      </c>
    </row>
    <row r="17" spans="1:5" x14ac:dyDescent="0.3">
      <c r="A17" s="25"/>
      <c r="B17" s="101"/>
      <c r="C17" t="s">
        <v>1045</v>
      </c>
      <c r="D17">
        <v>641.94000000000005</v>
      </c>
    </row>
    <row r="18" spans="1:5" x14ac:dyDescent="0.3">
      <c r="B18" s="101"/>
      <c r="C18" t="s">
        <v>1053</v>
      </c>
      <c r="D18">
        <f>SUM(D16:D17)</f>
        <v>1283.8800000000001</v>
      </c>
    </row>
    <row r="19" spans="1:5" x14ac:dyDescent="0.3">
      <c r="A19" s="25"/>
      <c r="B19" s="101"/>
      <c r="C19" t="s">
        <v>1054</v>
      </c>
      <c r="D19" s="132"/>
      <c r="E19">
        <v>1283.8800000000001</v>
      </c>
    </row>
    <row r="20" spans="1:5" x14ac:dyDescent="0.3">
      <c r="B20" s="101"/>
      <c r="D20" s="132"/>
      <c r="E20">
        <v>207.72</v>
      </c>
    </row>
    <row r="21" spans="1:5" x14ac:dyDescent="0.3">
      <c r="B21" s="101"/>
      <c r="D21" s="134"/>
      <c r="E21">
        <f>E19-E20</f>
        <v>1076.1600000000001</v>
      </c>
    </row>
    <row r="22" spans="1:5" x14ac:dyDescent="0.3">
      <c r="B22" s="101"/>
      <c r="D22" s="132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27" t="s">
        <v>398</v>
      </c>
    </row>
    <row r="6" spans="1:3" x14ac:dyDescent="0.3">
      <c r="A6" s="4" t="s">
        <v>4</v>
      </c>
      <c r="B6" s="2"/>
      <c r="C6" s="327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28"/>
    </row>
    <row r="8" spans="1:3" x14ac:dyDescent="0.3">
      <c r="A8" s="4" t="s">
        <v>6</v>
      </c>
      <c r="B8" s="2">
        <f>SUM(B12:B107)</f>
        <v>1650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1087</v>
      </c>
      <c r="B12">
        <v>1650</v>
      </c>
      <c r="C12" s="15" t="s">
        <v>1088</v>
      </c>
    </row>
    <row r="13" spans="1:3" x14ac:dyDescent="0.3">
      <c r="C13" s="15" t="s">
        <v>1089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27" t="s">
        <v>398</v>
      </c>
    </row>
    <row r="7" spans="1:6" x14ac:dyDescent="0.3">
      <c r="A7" s="4" t="s">
        <v>5</v>
      </c>
      <c r="C7" s="327" t="s">
        <v>436</v>
      </c>
    </row>
    <row r="8" spans="1:6" x14ac:dyDescent="0.3">
      <c r="A8" s="4" t="s">
        <v>6</v>
      </c>
      <c r="B8" s="2">
        <f>SUM(B12:B157)</f>
        <v>15000</v>
      </c>
      <c r="C8" s="327" t="s">
        <v>463</v>
      </c>
    </row>
    <row r="9" spans="1:6" x14ac:dyDescent="0.3">
      <c r="A9" s="4" t="s">
        <v>203</v>
      </c>
      <c r="B9" s="2">
        <f>SUM(B5+B6-B8)</f>
        <v>0</v>
      </c>
      <c r="C9" s="327" t="s">
        <v>477</v>
      </c>
    </row>
    <row r="10" spans="1:6" x14ac:dyDescent="0.3">
      <c r="C10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5" t="s">
        <v>901</v>
      </c>
      <c r="B12" s="100">
        <v>8371.58</v>
      </c>
      <c r="C12" s="98" t="s">
        <v>914</v>
      </c>
      <c r="F12" s="47"/>
    </row>
    <row r="13" spans="1:6" s="1" customFormat="1" x14ac:dyDescent="0.3">
      <c r="A13" s="135"/>
      <c r="B13" s="100"/>
      <c r="C13" s="98" t="s">
        <v>915</v>
      </c>
      <c r="F13" s="47"/>
    </row>
    <row r="14" spans="1:6" s="1" customFormat="1" x14ac:dyDescent="0.3">
      <c r="A14" s="135"/>
      <c r="B14" s="100"/>
      <c r="C14" s="98"/>
      <c r="F14" s="47"/>
    </row>
    <row r="15" spans="1:6" s="1" customFormat="1" x14ac:dyDescent="0.3">
      <c r="A15" s="135" t="s">
        <v>959</v>
      </c>
      <c r="B15" s="215">
        <v>3635.1</v>
      </c>
      <c r="C15" s="98" t="s">
        <v>960</v>
      </c>
      <c r="F15" s="47"/>
    </row>
    <row r="16" spans="1:6" x14ac:dyDescent="0.3">
      <c r="A16" s="135"/>
      <c r="C16" s="98"/>
    </row>
    <row r="17" spans="1:3" x14ac:dyDescent="0.3">
      <c r="B17" s="2">
        <v>2993.32</v>
      </c>
      <c r="C17" s="76" t="s">
        <v>1044</v>
      </c>
    </row>
    <row r="18" spans="1:3" x14ac:dyDescent="0.3">
      <c r="A18" s="75"/>
      <c r="C18" s="82" t="s">
        <v>1056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Orgs'!B77</f>
        <v>3000</v>
      </c>
      <c r="C5" s="327" t="s">
        <v>477</v>
      </c>
    </row>
    <row r="6" spans="1:3" x14ac:dyDescent="0.3">
      <c r="A6" s="4" t="s">
        <v>4</v>
      </c>
      <c r="B6" s="2">
        <v>0</v>
      </c>
      <c r="C6" s="327" t="s">
        <v>507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3000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27" t="s">
        <v>407</v>
      </c>
    </row>
    <row r="5" spans="1:4" x14ac:dyDescent="0.3">
      <c r="A5" s="4" t="s">
        <v>202</v>
      </c>
      <c r="B5" s="2">
        <f>'Total Orgs'!B78</f>
        <v>15000</v>
      </c>
      <c r="C5" s="327" t="s">
        <v>464</v>
      </c>
      <c r="D5" t="s">
        <v>265</v>
      </c>
    </row>
    <row r="6" spans="1:4" x14ac:dyDescent="0.3">
      <c r="A6" s="4" t="s">
        <v>4</v>
      </c>
      <c r="C6" s="327" t="s">
        <v>587</v>
      </c>
      <c r="D6" t="s">
        <v>266</v>
      </c>
    </row>
    <row r="7" spans="1:4" x14ac:dyDescent="0.3">
      <c r="A7" s="4" t="s">
        <v>5</v>
      </c>
      <c r="C7" s="327"/>
      <c r="D7" t="s">
        <v>267</v>
      </c>
    </row>
    <row r="8" spans="1:4" x14ac:dyDescent="0.3">
      <c r="A8" s="4" t="s">
        <v>6</v>
      </c>
      <c r="B8" s="2">
        <f>SUM(B12:B134)</f>
        <v>15000</v>
      </c>
      <c r="C8" s="327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933</v>
      </c>
      <c r="B12">
        <v>8427.5</v>
      </c>
      <c r="C12" t="s">
        <v>934</v>
      </c>
    </row>
    <row r="13" spans="1:4" x14ac:dyDescent="0.3">
      <c r="A13" s="75"/>
      <c r="B13"/>
      <c r="C13" t="s">
        <v>935</v>
      </c>
    </row>
    <row r="14" spans="1:4" x14ac:dyDescent="0.3">
      <c r="A14" s="75"/>
      <c r="B14"/>
      <c r="C14" t="s">
        <v>936</v>
      </c>
    </row>
    <row r="15" spans="1:4" x14ac:dyDescent="0.3">
      <c r="A15" s="75"/>
      <c r="B15"/>
    </row>
    <row r="16" spans="1:4" x14ac:dyDescent="0.3">
      <c r="A16" s="75" t="s">
        <v>929</v>
      </c>
      <c r="B16">
        <v>3825.2</v>
      </c>
      <c r="C16" t="s">
        <v>930</v>
      </c>
    </row>
    <row r="17" spans="1:4" x14ac:dyDescent="0.3">
      <c r="A17" s="75"/>
      <c r="B17"/>
      <c r="C17" t="s">
        <v>931</v>
      </c>
    </row>
    <row r="18" spans="1:4" x14ac:dyDescent="0.3">
      <c r="A18" s="75"/>
      <c r="B18"/>
      <c r="C18" t="s">
        <v>932</v>
      </c>
    </row>
    <row r="19" spans="1:4" x14ac:dyDescent="0.3">
      <c r="A19" s="75"/>
      <c r="B19"/>
    </row>
    <row r="20" spans="1:4" x14ac:dyDescent="0.3">
      <c r="A20" s="75" t="s">
        <v>924</v>
      </c>
      <c r="B20">
        <v>2747.3</v>
      </c>
      <c r="C20" t="s">
        <v>926</v>
      </c>
      <c r="D20" s="138"/>
    </row>
    <row r="21" spans="1:4" x14ac:dyDescent="0.3">
      <c r="A21" s="75"/>
      <c r="B21"/>
      <c r="C21" t="s">
        <v>927</v>
      </c>
    </row>
    <row r="22" spans="1:4" x14ac:dyDescent="0.3">
      <c r="A22" s="75"/>
      <c r="B22"/>
      <c r="C22" t="s">
        <v>928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Orgs'!B79</f>
        <v>750</v>
      </c>
      <c r="C5" s="327" t="s">
        <v>507</v>
      </c>
    </row>
    <row r="6" spans="1:3" x14ac:dyDescent="0.3">
      <c r="A6" s="4" t="s">
        <v>4</v>
      </c>
      <c r="B6" s="2">
        <f>'Total Orgs'!C79</f>
        <v>0</v>
      </c>
      <c r="C6" s="327"/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750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1414</v>
      </c>
      <c r="B12" s="74">
        <v>750</v>
      </c>
      <c r="C12" s="51" t="s">
        <v>1415</v>
      </c>
    </row>
    <row r="13" spans="1:3" x14ac:dyDescent="0.3">
      <c r="C13" s="84" t="s">
        <v>1416</v>
      </c>
    </row>
    <row r="14" spans="1:3" x14ac:dyDescent="0.3">
      <c r="C14" t="s">
        <v>1417</v>
      </c>
    </row>
    <row r="15" spans="1:3" x14ac:dyDescent="0.3">
      <c r="C15" t="s">
        <v>749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D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88</v>
      </c>
    </row>
    <row r="4" spans="1:4" x14ac:dyDescent="0.3">
      <c r="C4" s="327" t="s">
        <v>496</v>
      </c>
    </row>
    <row r="5" spans="1:4" x14ac:dyDescent="0.3">
      <c r="A5" s="4" t="s">
        <v>202</v>
      </c>
      <c r="B5" s="2">
        <f>'Total Orgs'!B80</f>
        <v>7200</v>
      </c>
      <c r="C5" s="327" t="s">
        <v>507</v>
      </c>
    </row>
    <row r="6" spans="1:4" x14ac:dyDescent="0.3">
      <c r="A6" s="4" t="s">
        <v>4</v>
      </c>
      <c r="C6" s="327" t="s">
        <v>1362</v>
      </c>
    </row>
    <row r="7" spans="1:4" x14ac:dyDescent="0.3">
      <c r="A7" s="4" t="s">
        <v>5</v>
      </c>
      <c r="C7" s="327" t="s">
        <v>1363</v>
      </c>
    </row>
    <row r="8" spans="1:4" x14ac:dyDescent="0.3">
      <c r="A8" s="4" t="s">
        <v>6</v>
      </c>
      <c r="B8" s="2">
        <f>SUM(B12:B105)</f>
        <v>7200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1414</v>
      </c>
      <c r="B12" s="74">
        <v>7200</v>
      </c>
      <c r="C12" s="51" t="s">
        <v>1415</v>
      </c>
    </row>
    <row r="13" spans="1:4" x14ac:dyDescent="0.3">
      <c r="C13" s="84" t="s">
        <v>1416</v>
      </c>
    </row>
    <row r="14" spans="1:4" x14ac:dyDescent="0.3">
      <c r="C14" t="s">
        <v>1417</v>
      </c>
    </row>
    <row r="15" spans="1:4" x14ac:dyDescent="0.3">
      <c r="C15" t="s">
        <v>749</v>
      </c>
      <c r="D15">
        <v>7200</v>
      </c>
    </row>
    <row r="16" spans="1:4" x14ac:dyDescent="0.3">
      <c r="C16" t="s">
        <v>1429</v>
      </c>
      <c r="D16">
        <v>5250</v>
      </c>
    </row>
    <row r="17" spans="1:4" s="21" customFormat="1" x14ac:dyDescent="0.3">
      <c r="A17" s="13"/>
      <c r="B17" s="14"/>
      <c r="C17" s="15"/>
      <c r="D17" s="21">
        <f>D15-D16</f>
        <v>1950</v>
      </c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1227</v>
      </c>
      <c r="B12" s="2">
        <v>2000</v>
      </c>
      <c r="C12" t="s">
        <v>1231</v>
      </c>
    </row>
    <row r="13" spans="1:3" x14ac:dyDescent="0.3">
      <c r="C13" t="s">
        <v>1232</v>
      </c>
    </row>
    <row r="15" spans="1:3" x14ac:dyDescent="0.3">
      <c r="A15" s="4">
        <v>4.1399999999999997</v>
      </c>
      <c r="B15" s="2">
        <v>2000</v>
      </c>
      <c r="C15" t="s">
        <v>1262</v>
      </c>
    </row>
    <row r="16" spans="1:3" x14ac:dyDescent="0.3">
      <c r="C16" t="s">
        <v>1263</v>
      </c>
    </row>
    <row r="18" spans="1:3" x14ac:dyDescent="0.3">
      <c r="A18" s="4" t="s">
        <v>1282</v>
      </c>
      <c r="B18" s="2">
        <v>1000</v>
      </c>
      <c r="C18" t="s">
        <v>1288</v>
      </c>
    </row>
    <row r="19" spans="1:3" x14ac:dyDescent="0.3">
      <c r="C19" t="s">
        <v>1289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50" t="s">
        <v>92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Orgs'!B84</f>
        <v>600</v>
      </c>
      <c r="C5" s="327" t="s">
        <v>479</v>
      </c>
    </row>
    <row r="6" spans="1:3" x14ac:dyDescent="0.3">
      <c r="A6" s="4" t="s">
        <v>4</v>
      </c>
      <c r="C6" s="327" t="s">
        <v>744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510.15999999999997</v>
      </c>
      <c r="C8" s="327"/>
    </row>
    <row r="9" spans="1:3" x14ac:dyDescent="0.3">
      <c r="A9" s="4" t="s">
        <v>203</v>
      </c>
      <c r="B9" s="2">
        <f>SUM(B5+B6-B8)</f>
        <v>89.840000000000032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741</v>
      </c>
      <c r="B12" s="2">
        <v>81.069999999999993</v>
      </c>
      <c r="C12" t="s">
        <v>742</v>
      </c>
    </row>
    <row r="13" spans="1:3" x14ac:dyDescent="0.3">
      <c r="C13" t="s">
        <v>743</v>
      </c>
    </row>
    <row r="15" spans="1:3" x14ac:dyDescent="0.3">
      <c r="A15" s="4">
        <v>12.2</v>
      </c>
      <c r="B15" s="2">
        <v>429.09</v>
      </c>
      <c r="C15" t="s">
        <v>842</v>
      </c>
    </row>
    <row r="16" spans="1:3" x14ac:dyDescent="0.3">
      <c r="C16" t="s">
        <v>843</v>
      </c>
    </row>
    <row r="17" spans="3:3" x14ac:dyDescent="0.3">
      <c r="C17" t="s">
        <v>844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1093</v>
      </c>
      <c r="B12" s="2">
        <v>325</v>
      </c>
      <c r="C12" t="s">
        <v>1094</v>
      </c>
    </row>
    <row r="13" spans="1:4" x14ac:dyDescent="0.3">
      <c r="C13" t="s">
        <v>1095</v>
      </c>
    </row>
    <row r="14" spans="1:4" x14ac:dyDescent="0.3">
      <c r="C14" t="s">
        <v>1096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1354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Orgs'!B87</f>
        <v>2700</v>
      </c>
      <c r="C5" s="327" t="s">
        <v>434</v>
      </c>
    </row>
    <row r="6" spans="1:4" x14ac:dyDescent="0.3">
      <c r="A6" s="4" t="s">
        <v>4</v>
      </c>
      <c r="C6" s="327" t="s">
        <v>435</v>
      </c>
    </row>
    <row r="7" spans="1:4" x14ac:dyDescent="0.3">
      <c r="A7" s="4" t="s">
        <v>5</v>
      </c>
      <c r="C7" s="327" t="s">
        <v>445</v>
      </c>
    </row>
    <row r="8" spans="1:4" x14ac:dyDescent="0.3">
      <c r="A8" s="4" t="s">
        <v>6</v>
      </c>
      <c r="B8" s="2">
        <f>SUM(B12:B103)</f>
        <v>2700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0" spans="1:4" x14ac:dyDescent="0.3">
      <c r="C10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1186</v>
      </c>
      <c r="B12" s="2">
        <v>2700</v>
      </c>
      <c r="C12" t="s">
        <v>1376</v>
      </c>
    </row>
    <row r="13" spans="1:4" x14ac:dyDescent="0.3">
      <c r="C13" t="s">
        <v>1377</v>
      </c>
      <c r="D13" s="101">
        <v>4102.5600000000004</v>
      </c>
    </row>
    <row r="14" spans="1:4" x14ac:dyDescent="0.3">
      <c r="D14" s="102">
        <v>2700</v>
      </c>
    </row>
    <row r="15" spans="1:4" x14ac:dyDescent="0.3">
      <c r="C15" t="s">
        <v>1378</v>
      </c>
      <c r="D15" s="101">
        <f>D13-D14</f>
        <v>1402.5600000000004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544.32000000000005</v>
      </c>
    </row>
    <row r="9" spans="1:5" x14ac:dyDescent="0.3">
      <c r="A9" s="4" t="s">
        <v>203</v>
      </c>
      <c r="B9" s="2">
        <f>SUM(B5+B6-B7-B8)</f>
        <v>955.68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1342</v>
      </c>
      <c r="B12" s="2">
        <v>544.32000000000005</v>
      </c>
      <c r="C12" t="s">
        <v>519</v>
      </c>
    </row>
    <row r="13" spans="1:5" x14ac:dyDescent="0.3">
      <c r="C13" t="s">
        <v>1343</v>
      </c>
    </row>
    <row r="14" spans="1:5" x14ac:dyDescent="0.3">
      <c r="D14" s="101"/>
    </row>
    <row r="15" spans="1:5" x14ac:dyDescent="0.3">
      <c r="D15" s="217"/>
      <c r="E15" s="26"/>
    </row>
    <row r="16" spans="1:5" x14ac:dyDescent="0.3">
      <c r="D16" s="218"/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Orgs'!B89</f>
        <v>8000</v>
      </c>
      <c r="C5" s="327" t="s">
        <v>437</v>
      </c>
    </row>
    <row r="6" spans="1:3" x14ac:dyDescent="0.3">
      <c r="A6" s="4" t="s">
        <v>4</v>
      </c>
      <c r="C6" s="327" t="s">
        <v>448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SUM(B12:B105)</f>
        <v>8000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607</v>
      </c>
      <c r="B12" s="2">
        <v>3193.25</v>
      </c>
      <c r="C12" t="s">
        <v>622</v>
      </c>
    </row>
    <row r="13" spans="1:3" x14ac:dyDescent="0.3">
      <c r="C13" t="s">
        <v>623</v>
      </c>
    </row>
    <row r="14" spans="1:3" x14ac:dyDescent="0.3">
      <c r="C14" t="s">
        <v>624</v>
      </c>
    </row>
    <row r="15" spans="1:3" x14ac:dyDescent="0.3">
      <c r="B15" s="2">
        <v>2445.9299999999998</v>
      </c>
      <c r="C15" t="s">
        <v>622</v>
      </c>
    </row>
    <row r="16" spans="1:3" x14ac:dyDescent="0.3">
      <c r="C16" t="s">
        <v>976</v>
      </c>
    </row>
    <row r="18" spans="1:5" x14ac:dyDescent="0.3">
      <c r="A18" s="4" t="s">
        <v>1024</v>
      </c>
      <c r="B18" s="2">
        <v>2360.8200000000002</v>
      </c>
      <c r="C18" t="s">
        <v>1023</v>
      </c>
      <c r="E18" t="s">
        <v>1163</v>
      </c>
    </row>
    <row r="19" spans="1:5" x14ac:dyDescent="0.3">
      <c r="C19" t="s">
        <v>1025</v>
      </c>
      <c r="D19">
        <v>3621.24</v>
      </c>
      <c r="E19">
        <v>1260.42</v>
      </c>
    </row>
    <row r="20" spans="1:5" x14ac:dyDescent="0.3">
      <c r="C20" t="s">
        <v>1162</v>
      </c>
    </row>
    <row r="21" spans="1:5" x14ac:dyDescent="0.3">
      <c r="C21" t="s">
        <v>1026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27" t="s">
        <v>675</v>
      </c>
    </row>
    <row r="4" spans="1:4" x14ac:dyDescent="0.3">
      <c r="C4" s="47" t="s">
        <v>694</v>
      </c>
    </row>
    <row r="5" spans="1:4" x14ac:dyDescent="0.3">
      <c r="A5" s="4" t="s">
        <v>202</v>
      </c>
      <c r="B5" s="2">
        <f>'Total Orgs'!B90</f>
        <v>4400</v>
      </c>
      <c r="C5" s="47" t="s">
        <v>695</v>
      </c>
    </row>
    <row r="6" spans="1:4" x14ac:dyDescent="0.3">
      <c r="A6" s="4" t="s">
        <v>4</v>
      </c>
      <c r="C6" s="47" t="s">
        <v>696</v>
      </c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SUM(B12:B101)</f>
        <v>2075.35</v>
      </c>
      <c r="C8" s="47"/>
    </row>
    <row r="9" spans="1:4" x14ac:dyDescent="0.3">
      <c r="A9" s="4" t="s">
        <v>203</v>
      </c>
      <c r="B9" s="2">
        <f>SUM(B5+B6-B7-B8)</f>
        <v>2324.65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691</v>
      </c>
      <c r="B12" s="104">
        <f>D20</f>
        <v>836.33999999999992</v>
      </c>
      <c r="C12" s="24" t="s">
        <v>692</v>
      </c>
    </row>
    <row r="13" spans="1:4" x14ac:dyDescent="0.3">
      <c r="C13" t="s">
        <v>693</v>
      </c>
    </row>
    <row r="14" spans="1:4" x14ac:dyDescent="0.3">
      <c r="C14" t="s">
        <v>816</v>
      </c>
      <c r="D14" s="101">
        <v>79</v>
      </c>
    </row>
    <row r="15" spans="1:4" x14ac:dyDescent="0.3">
      <c r="C15" t="s">
        <v>815</v>
      </c>
      <c r="D15" s="101">
        <v>100</v>
      </c>
    </row>
    <row r="16" spans="1:4" x14ac:dyDescent="0.3">
      <c r="C16" t="s">
        <v>817</v>
      </c>
      <c r="D16" s="101">
        <v>79</v>
      </c>
    </row>
    <row r="17" spans="1:4" x14ac:dyDescent="0.3">
      <c r="C17" t="s">
        <v>803</v>
      </c>
      <c r="D17" s="101"/>
    </row>
    <row r="18" spans="1:4" x14ac:dyDescent="0.3">
      <c r="C18" t="s">
        <v>1065</v>
      </c>
      <c r="D18" s="101">
        <v>385.56</v>
      </c>
    </row>
    <row r="19" spans="1:4" x14ac:dyDescent="0.3">
      <c r="C19" t="s">
        <v>1066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1134</v>
      </c>
      <c r="B22" s="2">
        <v>1239.01</v>
      </c>
      <c r="C22" t="s">
        <v>1131</v>
      </c>
    </row>
    <row r="23" spans="1:4" x14ac:dyDescent="0.3">
      <c r="C23" t="s">
        <v>1132</v>
      </c>
    </row>
    <row r="24" spans="1:4" x14ac:dyDescent="0.3">
      <c r="C24" t="s">
        <v>1133</v>
      </c>
    </row>
    <row r="25" spans="1:4" x14ac:dyDescent="0.3">
      <c r="C25" t="s">
        <v>1355</v>
      </c>
    </row>
    <row r="26" spans="1:4" x14ac:dyDescent="0.3">
      <c r="C26" t="s">
        <v>1356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1172</v>
      </c>
      <c r="B12" s="2">
        <v>3000</v>
      </c>
      <c r="C12" t="s">
        <v>1173</v>
      </c>
    </row>
    <row r="13" spans="1:6" x14ac:dyDescent="0.3">
      <c r="A13" s="25"/>
      <c r="C13" t="s">
        <v>1305</v>
      </c>
    </row>
    <row r="14" spans="1:6" x14ac:dyDescent="0.3">
      <c r="A14" s="25"/>
      <c r="C14" t="s">
        <v>1334</v>
      </c>
      <c r="D14" s="101">
        <v>328.95</v>
      </c>
    </row>
    <row r="15" spans="1:6" x14ac:dyDescent="0.3">
      <c r="C15" t="s">
        <v>1333</v>
      </c>
      <c r="D15" s="101">
        <v>370.53</v>
      </c>
    </row>
    <row r="16" spans="1:6" x14ac:dyDescent="0.3">
      <c r="A16" s="4"/>
      <c r="C16" t="s">
        <v>1331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1332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2395.8199999999997</v>
      </c>
    </row>
    <row r="9" spans="1:3" x14ac:dyDescent="0.3">
      <c r="A9" s="4" t="s">
        <v>203</v>
      </c>
      <c r="B9" s="2">
        <f>SUM(B5+B6-B8)</f>
        <v>2104.1800000000003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1120</v>
      </c>
      <c r="B12" s="100">
        <v>526.72</v>
      </c>
      <c r="C12" s="98" t="s">
        <v>842</v>
      </c>
    </row>
    <row r="13" spans="1:3" s="1" customFormat="1" x14ac:dyDescent="0.3">
      <c r="A13" s="7"/>
      <c r="B13" s="3"/>
      <c r="C13" s="98" t="s">
        <v>1130</v>
      </c>
    </row>
    <row r="15" spans="1:3" x14ac:dyDescent="0.3">
      <c r="A15" s="4" t="s">
        <v>1282</v>
      </c>
      <c r="B15" s="2">
        <v>1869.1</v>
      </c>
      <c r="C15" s="98" t="s">
        <v>842</v>
      </c>
    </row>
    <row r="16" spans="1:3" x14ac:dyDescent="0.3">
      <c r="C16" s="98" t="s">
        <v>1290</v>
      </c>
    </row>
    <row r="17" spans="1:4" x14ac:dyDescent="0.3">
      <c r="C17" s="98"/>
    </row>
    <row r="18" spans="1:4" x14ac:dyDescent="0.3">
      <c r="C18" s="98"/>
    </row>
    <row r="19" spans="1:4" x14ac:dyDescent="0.3">
      <c r="C19" s="98"/>
    </row>
    <row r="20" spans="1:4" x14ac:dyDescent="0.3">
      <c r="C20" s="98"/>
    </row>
    <row r="21" spans="1:4" x14ac:dyDescent="0.3">
      <c r="C21" s="98"/>
    </row>
    <row r="22" spans="1:4" x14ac:dyDescent="0.3">
      <c r="C22" s="98"/>
    </row>
    <row r="23" spans="1:4" x14ac:dyDescent="0.3">
      <c r="C23" s="98"/>
      <c r="D23" s="139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600</v>
      </c>
      <c r="B12" s="2">
        <v>3050.64</v>
      </c>
      <c r="C12" t="s">
        <v>604</v>
      </c>
    </row>
    <row r="13" spans="1:6" x14ac:dyDescent="0.3">
      <c r="C13" t="s">
        <v>605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721</v>
      </c>
      <c r="B12" s="2">
        <v>1071.2</v>
      </c>
      <c r="C12" t="s">
        <v>626</v>
      </c>
    </row>
    <row r="13" spans="1:3" x14ac:dyDescent="0.3">
      <c r="C13" s="16" t="s">
        <v>720</v>
      </c>
    </row>
    <row r="14" spans="1:3" x14ac:dyDescent="0.3">
      <c r="C14" t="s">
        <v>940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Orgs'!B97</f>
        <v>3000</v>
      </c>
      <c r="C5" s="327" t="s">
        <v>499</v>
      </c>
    </row>
    <row r="6" spans="1:3" x14ac:dyDescent="0.3">
      <c r="A6" s="4" t="s">
        <v>4</v>
      </c>
      <c r="C6" s="327" t="s">
        <v>500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SUM(B12:B100)</f>
        <v>2925.17</v>
      </c>
      <c r="C8" s="327"/>
    </row>
    <row r="9" spans="1:3" x14ac:dyDescent="0.3">
      <c r="A9" s="4" t="s">
        <v>203</v>
      </c>
      <c r="B9" s="2">
        <f>SUM(B5+B6-B8)</f>
        <v>74.829999999999927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1004</v>
      </c>
      <c r="B12" s="2">
        <v>192.8</v>
      </c>
      <c r="C12" t="s">
        <v>519</v>
      </c>
    </row>
    <row r="13" spans="1:3" x14ac:dyDescent="0.3">
      <c r="C13" t="s">
        <v>1006</v>
      </c>
    </row>
    <row r="14" spans="1:3" x14ac:dyDescent="0.3">
      <c r="C14" t="s">
        <v>1007</v>
      </c>
    </row>
    <row r="16" spans="1:3" x14ac:dyDescent="0.3">
      <c r="A16" s="4" t="s">
        <v>1004</v>
      </c>
      <c r="B16" s="2">
        <v>613.79999999999995</v>
      </c>
      <c r="C16" t="s">
        <v>519</v>
      </c>
    </row>
    <row r="17" spans="1:3" x14ac:dyDescent="0.3">
      <c r="C17" t="s">
        <v>1008</v>
      </c>
    </row>
    <row r="18" spans="1:3" x14ac:dyDescent="0.3">
      <c r="C18" t="s">
        <v>1009</v>
      </c>
    </row>
    <row r="20" spans="1:3" x14ac:dyDescent="0.3">
      <c r="A20" s="4" t="s">
        <v>1004</v>
      </c>
      <c r="B20" s="2">
        <v>371.3</v>
      </c>
      <c r="C20" t="s">
        <v>1010</v>
      </c>
    </row>
    <row r="21" spans="1:3" x14ac:dyDescent="0.3">
      <c r="C21" t="s">
        <v>1011</v>
      </c>
    </row>
    <row r="23" spans="1:3" x14ac:dyDescent="0.3">
      <c r="A23" s="4" t="s">
        <v>1004</v>
      </c>
      <c r="B23" s="2">
        <v>81.02</v>
      </c>
      <c r="C23" t="s">
        <v>742</v>
      </c>
    </row>
    <row r="24" spans="1:3" x14ac:dyDescent="0.3">
      <c r="C24" t="s">
        <v>1012</v>
      </c>
    </row>
    <row r="26" spans="1:3" x14ac:dyDescent="0.3">
      <c r="A26" s="4" t="s">
        <v>1004</v>
      </c>
      <c r="B26" s="2">
        <v>1450</v>
      </c>
      <c r="C26" t="s">
        <v>1013</v>
      </c>
    </row>
    <row r="27" spans="1:3" x14ac:dyDescent="0.3">
      <c r="C27" t="s">
        <v>1014</v>
      </c>
    </row>
    <row r="29" spans="1:3" x14ac:dyDescent="0.3">
      <c r="A29" s="4" t="s">
        <v>1169</v>
      </c>
      <c r="B29" s="2">
        <v>38.25</v>
      </c>
      <c r="C29" t="s">
        <v>1167</v>
      </c>
    </row>
    <row r="30" spans="1:3" x14ac:dyDescent="0.3">
      <c r="C30" t="s">
        <v>1168</v>
      </c>
    </row>
    <row r="32" spans="1:3" x14ac:dyDescent="0.3">
      <c r="A32" s="4" t="s">
        <v>1350</v>
      </c>
      <c r="B32" s="2">
        <v>178</v>
      </c>
      <c r="C32" t="s">
        <v>742</v>
      </c>
    </row>
    <row r="33" spans="3:3" x14ac:dyDescent="0.3">
      <c r="C33" t="s">
        <v>1351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106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Orgs'!B99</f>
        <v>600</v>
      </c>
      <c r="C5" s="47" t="s">
        <v>759</v>
      </c>
    </row>
    <row r="6" spans="1:4" x14ac:dyDescent="0.3">
      <c r="A6" s="4" t="s">
        <v>4</v>
      </c>
      <c r="B6" s="2">
        <v>500</v>
      </c>
      <c r="C6" s="47" t="s">
        <v>760</v>
      </c>
    </row>
    <row r="7" spans="1:4" x14ac:dyDescent="0.3">
      <c r="A7" s="4" t="s">
        <v>5</v>
      </c>
      <c r="C7" s="47" t="s">
        <v>761</v>
      </c>
    </row>
    <row r="8" spans="1:4" x14ac:dyDescent="0.3">
      <c r="A8" s="4" t="s">
        <v>6</v>
      </c>
      <c r="B8" s="2">
        <f>SUM(B12:B101)</f>
        <v>466.87</v>
      </c>
      <c r="C8" s="47"/>
    </row>
    <row r="9" spans="1:4" x14ac:dyDescent="0.3">
      <c r="A9" s="4" t="s">
        <v>203</v>
      </c>
      <c r="B9" s="2">
        <f>SUM(B5+B6-B7-B8)</f>
        <v>633.13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1219</v>
      </c>
      <c r="B12" s="2">
        <v>466.87</v>
      </c>
      <c r="C12" t="s">
        <v>1344</v>
      </c>
    </row>
    <row r="13" spans="1:4" x14ac:dyDescent="0.3">
      <c r="C13" t="s">
        <v>1345</v>
      </c>
    </row>
    <row r="14" spans="1:4" x14ac:dyDescent="0.3">
      <c r="C14" t="s">
        <v>1346</v>
      </c>
      <c r="D14">
        <v>600</v>
      </c>
    </row>
    <row r="15" spans="1:4" x14ac:dyDescent="0.3">
      <c r="C15" s="98" t="s">
        <v>1427</v>
      </c>
      <c r="D15">
        <v>466.87</v>
      </c>
    </row>
    <row r="16" spans="1:4" x14ac:dyDescent="0.3">
      <c r="D16">
        <f>D14-D15</f>
        <v>133.13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27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1120</v>
      </c>
      <c r="B12" s="2">
        <v>1350</v>
      </c>
      <c r="C12" t="s">
        <v>1119</v>
      </c>
    </row>
    <row r="13" spans="1:3" x14ac:dyDescent="0.3">
      <c r="B13" s="2">
        <v>-50</v>
      </c>
      <c r="C13" t="s">
        <v>1352</v>
      </c>
    </row>
    <row r="14" spans="1:3" x14ac:dyDescent="0.3">
      <c r="C14" t="s">
        <v>1353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818</v>
      </c>
      <c r="B12" s="2">
        <f>D15</f>
        <v>363.42</v>
      </c>
      <c r="C12" t="s">
        <v>819</v>
      </c>
    </row>
    <row r="13" spans="1:4" x14ac:dyDescent="0.3">
      <c r="C13" t="s">
        <v>820</v>
      </c>
      <c r="D13">
        <v>236.55</v>
      </c>
    </row>
    <row r="14" spans="1:4" x14ac:dyDescent="0.3">
      <c r="C14" t="s">
        <v>821</v>
      </c>
      <c r="D14" s="139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1105</v>
      </c>
      <c r="B16" s="2">
        <v>254.31</v>
      </c>
      <c r="C16" t="s">
        <v>1103</v>
      </c>
    </row>
    <row r="17" spans="3:4" x14ac:dyDescent="0.3">
      <c r="C17" t="s">
        <v>1104</v>
      </c>
    </row>
    <row r="18" spans="3:4" x14ac:dyDescent="0.3">
      <c r="C18" t="s">
        <v>1234</v>
      </c>
      <c r="D18">
        <v>95.29</v>
      </c>
    </row>
    <row r="19" spans="3:4" x14ac:dyDescent="0.3">
      <c r="C19" t="s">
        <v>1233</v>
      </c>
      <c r="D19" s="139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Orgs'!B112</f>
        <v>2300</v>
      </c>
      <c r="C5" s="327" t="s">
        <v>446</v>
      </c>
    </row>
    <row r="6" spans="1:3" x14ac:dyDescent="0.3">
      <c r="A6" s="4" t="s">
        <v>4</v>
      </c>
      <c r="C6" s="327" t="s">
        <v>447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1220.8</v>
      </c>
      <c r="C8" s="327"/>
    </row>
    <row r="9" spans="1:3" x14ac:dyDescent="0.3">
      <c r="A9" s="4" t="s">
        <v>203</v>
      </c>
      <c r="B9" s="2">
        <f>SUM(B5+B6-B8)</f>
        <v>1079.2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766</v>
      </c>
      <c r="B12" s="2">
        <v>1220.8</v>
      </c>
      <c r="C12" s="130" t="s">
        <v>767</v>
      </c>
    </row>
    <row r="13" spans="1:3" x14ac:dyDescent="0.3">
      <c r="C13" s="15" t="s">
        <v>768</v>
      </c>
    </row>
    <row r="14" spans="1:3" x14ac:dyDescent="0.3">
      <c r="C14" s="130"/>
    </row>
    <row r="16" spans="1:3" x14ac:dyDescent="0.3">
      <c r="C16" s="130"/>
    </row>
    <row r="17" spans="1:3" x14ac:dyDescent="0.3">
      <c r="A17"/>
      <c r="B17"/>
      <c r="C17" s="130"/>
    </row>
    <row r="18" spans="1:3" x14ac:dyDescent="0.3">
      <c r="A18" s="25"/>
      <c r="B18"/>
      <c r="C18" s="130"/>
    </row>
    <row r="19" spans="1:3" x14ac:dyDescent="0.3">
      <c r="A19"/>
      <c r="B19"/>
      <c r="C19" s="130"/>
    </row>
    <row r="20" spans="1:3" x14ac:dyDescent="0.3">
      <c r="A20" s="25"/>
      <c r="B20"/>
      <c r="C20" s="130"/>
    </row>
    <row r="21" spans="1:3" x14ac:dyDescent="0.3">
      <c r="A21"/>
      <c r="B21"/>
      <c r="C21" s="130"/>
    </row>
    <row r="22" spans="1:3" x14ac:dyDescent="0.3">
      <c r="A22" s="25"/>
      <c r="B22"/>
      <c r="C22" s="130"/>
    </row>
    <row r="23" spans="1:3" x14ac:dyDescent="0.3">
      <c r="A23"/>
      <c r="B23"/>
      <c r="C23" s="130"/>
    </row>
    <row r="24" spans="1:3" x14ac:dyDescent="0.3">
      <c r="A24"/>
      <c r="B24"/>
      <c r="C24" s="130"/>
    </row>
    <row r="25" spans="1:3" x14ac:dyDescent="0.3">
      <c r="A25"/>
      <c r="B25"/>
      <c r="C25" s="130"/>
    </row>
    <row r="26" spans="1:3" x14ac:dyDescent="0.3">
      <c r="A26"/>
      <c r="B26"/>
      <c r="C26" s="130"/>
    </row>
    <row r="27" spans="1:3" x14ac:dyDescent="0.3">
      <c r="A27"/>
      <c r="B27"/>
      <c r="C27" s="130"/>
    </row>
    <row r="28" spans="1:3" x14ac:dyDescent="0.3">
      <c r="A28"/>
      <c r="B28"/>
      <c r="C28" s="130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1028.47</v>
      </c>
    </row>
    <row r="9" spans="1:4" x14ac:dyDescent="0.3">
      <c r="A9" s="4" t="s">
        <v>203</v>
      </c>
      <c r="B9" s="2">
        <f>SUM(B5+B6-B8)</f>
        <v>221.52999999999997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648</v>
      </c>
      <c r="B12" s="2">
        <v>700.49</v>
      </c>
      <c r="C12" t="s">
        <v>649</v>
      </c>
    </row>
    <row r="13" spans="1:4" x14ac:dyDescent="0.3">
      <c r="C13" t="s">
        <v>650</v>
      </c>
    </row>
    <row r="15" spans="1:4" x14ac:dyDescent="0.3">
      <c r="A15" s="4" t="s">
        <v>1306</v>
      </c>
      <c r="B15" s="2">
        <v>327.98</v>
      </c>
      <c r="C15" t="s">
        <v>1308</v>
      </c>
    </row>
    <row r="16" spans="1:4" x14ac:dyDescent="0.3">
      <c r="C16" t="s">
        <v>1309</v>
      </c>
      <c r="D16" s="101">
        <v>46.03</v>
      </c>
    </row>
    <row r="17" spans="3:4" x14ac:dyDescent="0.3">
      <c r="C17" t="s">
        <v>1310</v>
      </c>
      <c r="D17" s="101">
        <v>10</v>
      </c>
    </row>
    <row r="18" spans="3:4" x14ac:dyDescent="0.3">
      <c r="C18" t="s">
        <v>1311</v>
      </c>
      <c r="D18" s="101">
        <v>34.82</v>
      </c>
    </row>
    <row r="19" spans="3:4" x14ac:dyDescent="0.3">
      <c r="C19" t="s">
        <v>1312</v>
      </c>
      <c r="D19" s="101">
        <v>10</v>
      </c>
    </row>
    <row r="20" spans="3:4" x14ac:dyDescent="0.3">
      <c r="C20" t="s">
        <v>1313</v>
      </c>
      <c r="D20" s="101">
        <v>9.9700000000000006</v>
      </c>
    </row>
    <row r="21" spans="3:4" x14ac:dyDescent="0.3">
      <c r="C21" t="s">
        <v>1314</v>
      </c>
      <c r="D21" s="101">
        <v>10</v>
      </c>
    </row>
    <row r="22" spans="3:4" x14ac:dyDescent="0.3">
      <c r="C22" t="s">
        <v>1315</v>
      </c>
      <c r="D22" s="101">
        <v>39.47</v>
      </c>
    </row>
    <row r="23" spans="3:4" x14ac:dyDescent="0.3">
      <c r="C23" t="s">
        <v>1316</v>
      </c>
      <c r="D23" s="101">
        <v>36.85</v>
      </c>
    </row>
    <row r="24" spans="3:4" x14ac:dyDescent="0.3">
      <c r="C24" t="s">
        <v>1317</v>
      </c>
      <c r="D24" s="101">
        <v>35.590000000000003</v>
      </c>
    </row>
    <row r="25" spans="3:4" x14ac:dyDescent="0.3">
      <c r="C25" t="s">
        <v>1318</v>
      </c>
      <c r="D25" s="101">
        <v>9.51</v>
      </c>
    </row>
    <row r="26" spans="3:4" x14ac:dyDescent="0.3">
      <c r="C26" t="s">
        <v>1319</v>
      </c>
      <c r="D26" s="101">
        <v>9.9700000000000006</v>
      </c>
    </row>
    <row r="27" spans="3:4" x14ac:dyDescent="0.3">
      <c r="C27" t="s">
        <v>1320</v>
      </c>
      <c r="D27" s="101">
        <v>10</v>
      </c>
    </row>
    <row r="28" spans="3:4" x14ac:dyDescent="0.3">
      <c r="C28" t="s">
        <v>1321</v>
      </c>
      <c r="D28" s="101">
        <v>9.36</v>
      </c>
    </row>
    <row r="29" spans="3:4" x14ac:dyDescent="0.3">
      <c r="C29" t="s">
        <v>1322</v>
      </c>
      <c r="D29" s="101">
        <v>10</v>
      </c>
    </row>
    <row r="30" spans="3:4" x14ac:dyDescent="0.3">
      <c r="C30" t="s">
        <v>1323</v>
      </c>
      <c r="D30" s="101">
        <v>10</v>
      </c>
    </row>
    <row r="31" spans="3:4" x14ac:dyDescent="0.3">
      <c r="C31" t="s">
        <v>1324</v>
      </c>
      <c r="D31" s="101">
        <v>9.3000000000000007</v>
      </c>
    </row>
    <row r="32" spans="3:4" x14ac:dyDescent="0.3">
      <c r="C32" t="s">
        <v>1325</v>
      </c>
      <c r="D32" s="101">
        <v>9.9700000000000006</v>
      </c>
    </row>
    <row r="33" spans="3:4" x14ac:dyDescent="0.3">
      <c r="C33" t="s">
        <v>1326</v>
      </c>
      <c r="D33" s="101">
        <v>7.14</v>
      </c>
    </row>
    <row r="34" spans="3:4" x14ac:dyDescent="0.3">
      <c r="C34" t="s">
        <v>1327</v>
      </c>
      <c r="D34" s="102">
        <v>10</v>
      </c>
    </row>
    <row r="35" spans="3:4" x14ac:dyDescent="0.3">
      <c r="D35" s="101">
        <f>SUM(D16:D34)</f>
        <v>327.98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Orgs'!B109</f>
        <v>14500</v>
      </c>
      <c r="C5" s="47" t="s">
        <v>1190</v>
      </c>
    </row>
    <row r="6" spans="1:3" x14ac:dyDescent="0.3">
      <c r="A6" s="4" t="s">
        <v>4</v>
      </c>
      <c r="C6" s="47" t="s">
        <v>1191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1050</v>
      </c>
      <c r="B12" s="2">
        <v>190.43</v>
      </c>
      <c r="C12" t="s">
        <v>1051</v>
      </c>
    </row>
    <row r="13" spans="1:3" x14ac:dyDescent="0.3">
      <c r="C13" t="s">
        <v>1075</v>
      </c>
    </row>
    <row r="14" spans="1:3" x14ac:dyDescent="0.3">
      <c r="C14" t="s">
        <v>1357</v>
      </c>
    </row>
    <row r="15" spans="1:3" x14ac:dyDescent="0.3">
      <c r="C15" s="141"/>
    </row>
    <row r="16" spans="1:3" x14ac:dyDescent="0.3">
      <c r="A16" s="4" t="s">
        <v>1192</v>
      </c>
      <c r="B16" s="2">
        <v>149.97</v>
      </c>
      <c r="C16" t="s">
        <v>1051</v>
      </c>
    </row>
    <row r="17" spans="2:7" x14ac:dyDescent="0.3">
      <c r="C17" t="s">
        <v>1052</v>
      </c>
    </row>
    <row r="18" spans="2:7" x14ac:dyDescent="0.3">
      <c r="C18" t="s">
        <v>1375</v>
      </c>
      <c r="D18">
        <v>84.19</v>
      </c>
    </row>
    <row r="19" spans="2:7" x14ac:dyDescent="0.3">
      <c r="D19" s="399">
        <f>SUM(D17:D18)</f>
        <v>84.19</v>
      </c>
    </row>
    <row r="20" spans="2:7" x14ac:dyDescent="0.3">
      <c r="C20" t="s">
        <v>1189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1275</v>
      </c>
    </row>
    <row r="24" spans="2:7" x14ac:dyDescent="0.3">
      <c r="C24" s="142" t="s">
        <v>1276</v>
      </c>
    </row>
    <row r="25" spans="2:7" x14ac:dyDescent="0.3">
      <c r="C25" s="98" t="s">
        <v>1277</v>
      </c>
      <c r="D25" s="101">
        <v>622.20000000000005</v>
      </c>
    </row>
    <row r="26" spans="2:7" x14ac:dyDescent="0.3">
      <c r="C26" s="98" t="s">
        <v>1278</v>
      </c>
      <c r="D26" s="101">
        <v>5975.14</v>
      </c>
    </row>
    <row r="27" spans="2:7" x14ac:dyDescent="0.3">
      <c r="C27" s="141" t="s">
        <v>1279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96">
        <f>SUM(D25:D30)</f>
        <v>7219.63</v>
      </c>
      <c r="E31" s="102">
        <v>7219.63</v>
      </c>
    </row>
    <row r="32" spans="2:7" x14ac:dyDescent="0.3">
      <c r="C32" s="98"/>
      <c r="D32" s="196"/>
      <c r="E32" s="101">
        <f>E30-E31</f>
        <v>6939.97</v>
      </c>
    </row>
    <row r="33" spans="1:4" x14ac:dyDescent="0.3">
      <c r="C33" s="98"/>
      <c r="D33" s="101"/>
    </row>
    <row r="34" spans="1:4" x14ac:dyDescent="0.3">
      <c r="C34" s="98" t="s">
        <v>1408</v>
      </c>
      <c r="D34">
        <v>1244.49</v>
      </c>
    </row>
    <row r="35" spans="1:4" x14ac:dyDescent="0.3">
      <c r="C35" s="98"/>
    </row>
    <row r="44" spans="1:4" s="21" customFormat="1" x14ac:dyDescent="0.3">
      <c r="A44" s="13"/>
      <c r="B44" s="14"/>
      <c r="C44" s="143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519</v>
      </c>
      <c r="D12">
        <v>870.5</v>
      </c>
    </row>
    <row r="13" spans="1:4" x14ac:dyDescent="0.3">
      <c r="C13" t="s">
        <v>718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Orgs'!B113</f>
        <v>800</v>
      </c>
      <c r="C5" s="327" t="s">
        <v>410</v>
      </c>
    </row>
    <row r="6" spans="1:3" x14ac:dyDescent="0.3">
      <c r="A6" s="4" t="s">
        <v>4</v>
      </c>
      <c r="B6" s="2">
        <v>0</v>
      </c>
      <c r="C6" s="327"/>
    </row>
    <row r="7" spans="1:3" x14ac:dyDescent="0.3">
      <c r="A7" s="4" t="s">
        <v>5</v>
      </c>
      <c r="B7" s="2">
        <f>'Total Orgs'!D113</f>
        <v>0</v>
      </c>
      <c r="C7" s="327"/>
    </row>
    <row r="8" spans="1:3" x14ac:dyDescent="0.3">
      <c r="A8" s="4" t="s">
        <v>6</v>
      </c>
      <c r="B8" s="2">
        <f>SUM(B12:B103)</f>
        <v>800</v>
      </c>
      <c r="C8" s="327"/>
    </row>
    <row r="9" spans="1:3" x14ac:dyDescent="0.3">
      <c r="A9" s="4" t="s">
        <v>203</v>
      </c>
      <c r="B9" s="2">
        <f>B5+B6-B7-B8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400</v>
      </c>
      <c r="C12" t="s">
        <v>885</v>
      </c>
    </row>
    <row r="13" spans="1:3" x14ac:dyDescent="0.3">
      <c r="C13" t="s">
        <v>886</v>
      </c>
    </row>
    <row r="14" spans="1:3" x14ac:dyDescent="0.3">
      <c r="C14" t="s">
        <v>887</v>
      </c>
    </row>
    <row r="16" spans="1:3" x14ac:dyDescent="0.3">
      <c r="B16" s="2">
        <v>400</v>
      </c>
      <c r="C16" t="s">
        <v>885</v>
      </c>
    </row>
    <row r="17" spans="3:3" x14ac:dyDescent="0.3">
      <c r="C17" t="s">
        <v>974</v>
      </c>
    </row>
    <row r="18" spans="3:3" x14ac:dyDescent="0.3">
      <c r="C18" t="s">
        <v>975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6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SUM(B12:B102)</f>
        <v>6413.4800000000005</v>
      </c>
      <c r="E8" s="10"/>
      <c r="F8" s="10"/>
      <c r="G8" s="10"/>
    </row>
    <row r="9" spans="1:7" x14ac:dyDescent="0.3">
      <c r="A9" s="4" t="s">
        <v>203</v>
      </c>
      <c r="B9" s="2">
        <f>SUM(B5+B6-B8)</f>
        <v>836.51999999999953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631</v>
      </c>
      <c r="B12" s="2">
        <v>200</v>
      </c>
      <c r="C12" t="s">
        <v>632</v>
      </c>
    </row>
    <row r="13" spans="1:7" x14ac:dyDescent="0.3">
      <c r="C13" t="s">
        <v>633</v>
      </c>
    </row>
    <row r="14" spans="1:7" x14ac:dyDescent="0.3">
      <c r="C14" t="s">
        <v>634</v>
      </c>
    </row>
    <row r="15" spans="1:7" x14ac:dyDescent="0.3">
      <c r="A15" s="4" t="s">
        <v>750</v>
      </c>
      <c r="B15" s="2">
        <v>200</v>
      </c>
      <c r="C15" t="s">
        <v>751</v>
      </c>
    </row>
    <row r="16" spans="1:7" x14ac:dyDescent="0.3">
      <c r="C16" t="s">
        <v>752</v>
      </c>
    </row>
    <row r="18" spans="1:3" x14ac:dyDescent="0.3">
      <c r="A18" s="4" t="s">
        <v>765</v>
      </c>
      <c r="B18" s="2">
        <v>160.93</v>
      </c>
      <c r="C18" t="s">
        <v>763</v>
      </c>
    </row>
    <row r="19" spans="1:3" x14ac:dyDescent="0.3">
      <c r="C19" t="s">
        <v>764</v>
      </c>
    </row>
    <row r="21" spans="1:3" x14ac:dyDescent="0.3">
      <c r="A21" s="4" t="s">
        <v>786</v>
      </c>
      <c r="B21" s="2">
        <v>600</v>
      </c>
      <c r="C21" t="s">
        <v>785</v>
      </c>
    </row>
    <row r="22" spans="1:3" x14ac:dyDescent="0.3">
      <c r="C22" t="s">
        <v>787</v>
      </c>
    </row>
    <row r="24" spans="1:3" x14ac:dyDescent="0.3">
      <c r="A24" s="4" t="s">
        <v>786</v>
      </c>
      <c r="B24" s="2">
        <v>612.5</v>
      </c>
      <c r="C24" t="s">
        <v>788</v>
      </c>
    </row>
    <row r="25" spans="1:3" x14ac:dyDescent="0.3">
      <c r="C25" t="s">
        <v>789</v>
      </c>
    </row>
    <row r="27" spans="1:3" x14ac:dyDescent="0.3">
      <c r="A27" s="4" t="s">
        <v>946</v>
      </c>
      <c r="B27" s="2">
        <v>670.95</v>
      </c>
      <c r="C27" t="s">
        <v>947</v>
      </c>
    </row>
    <row r="28" spans="1:3" x14ac:dyDescent="0.3">
      <c r="C28" t="s">
        <v>948</v>
      </c>
    </row>
    <row r="29" spans="1:3" x14ac:dyDescent="0.3">
      <c r="C29" t="s">
        <v>949</v>
      </c>
    </row>
    <row r="31" spans="1:3" x14ac:dyDescent="0.3">
      <c r="A31" s="4" t="s">
        <v>1015</v>
      </c>
      <c r="B31" s="2">
        <v>350</v>
      </c>
      <c r="C31" t="s">
        <v>1017</v>
      </c>
    </row>
    <row r="32" spans="1:3" x14ac:dyDescent="0.3">
      <c r="C32" t="s">
        <v>1018</v>
      </c>
    </row>
    <row r="34" spans="1:3" x14ac:dyDescent="0.3">
      <c r="A34" s="4" t="s">
        <v>1160</v>
      </c>
      <c r="B34" s="2">
        <v>350</v>
      </c>
      <c r="C34" t="s">
        <v>1158</v>
      </c>
    </row>
    <row r="35" spans="1:3" x14ac:dyDescent="0.3">
      <c r="C35" t="s">
        <v>1159</v>
      </c>
    </row>
    <row r="37" spans="1:3" x14ac:dyDescent="0.3">
      <c r="A37" s="4" t="s">
        <v>1391</v>
      </c>
      <c r="B37" s="2">
        <v>2092.4</v>
      </c>
      <c r="C37" t="s">
        <v>1393</v>
      </c>
    </row>
    <row r="38" spans="1:3" x14ac:dyDescent="0.3">
      <c r="C38" t="s">
        <v>1394</v>
      </c>
    </row>
    <row r="40" spans="1:3" x14ac:dyDescent="0.3">
      <c r="B40" s="423">
        <v>300</v>
      </c>
      <c r="C40" s="424" t="s">
        <v>1395</v>
      </c>
    </row>
    <row r="42" spans="1:3" x14ac:dyDescent="0.3">
      <c r="B42" s="423">
        <v>100</v>
      </c>
      <c r="C42" s="424" t="s">
        <v>1396</v>
      </c>
    </row>
    <row r="44" spans="1:3" x14ac:dyDescent="0.3">
      <c r="A44" s="4" t="s">
        <v>1400</v>
      </c>
      <c r="B44" s="2">
        <v>388.95</v>
      </c>
      <c r="C44" t="s">
        <v>1401</v>
      </c>
    </row>
    <row r="45" spans="1:3" x14ac:dyDescent="0.3">
      <c r="B45" s="2">
        <v>387.75</v>
      </c>
      <c r="C45" t="s">
        <v>1402</v>
      </c>
    </row>
    <row r="46" spans="1:3" x14ac:dyDescent="0.3">
      <c r="C46" t="s">
        <v>1403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3"/>
      <c r="E1" s="444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45"/>
      <c r="E2" s="446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47" t="s">
        <v>292</v>
      </c>
      <c r="E5" s="447"/>
      <c r="F5" s="447"/>
      <c r="G5" s="447"/>
    </row>
    <row r="6" spans="1:12" x14ac:dyDescent="0.3">
      <c r="A6" s="4" t="s">
        <v>4</v>
      </c>
      <c r="B6" s="2"/>
      <c r="D6" s="447"/>
      <c r="E6" s="447"/>
      <c r="F6" s="447"/>
      <c r="G6" s="447"/>
    </row>
    <row r="7" spans="1:12" x14ac:dyDescent="0.3">
      <c r="A7" s="4" t="s">
        <v>5</v>
      </c>
      <c r="B7" s="2"/>
      <c r="C7" s="115"/>
      <c r="D7" s="447"/>
      <c r="E7" s="447"/>
      <c r="F7" s="447"/>
      <c r="G7" s="447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>
      <selection activeCell="B6" sqref="B6"/>
    </sheetView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43"/>
      <c r="E1" s="444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45"/>
      <c r="E2" s="446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1086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48"/>
      <c r="E5" s="448"/>
      <c r="F5" s="448"/>
      <c r="G5" s="448"/>
    </row>
    <row r="6" spans="1:12" x14ac:dyDescent="0.3">
      <c r="A6" s="4" t="s">
        <v>4</v>
      </c>
      <c r="B6" s="2"/>
      <c r="D6" s="448"/>
      <c r="E6" s="448"/>
      <c r="F6" s="448"/>
      <c r="G6" s="448"/>
    </row>
    <row r="7" spans="1:12" x14ac:dyDescent="0.3">
      <c r="A7" s="4" t="s">
        <v>5</v>
      </c>
      <c r="B7" s="2"/>
      <c r="C7" s="115"/>
      <c r="D7" s="448"/>
      <c r="E7" s="448"/>
      <c r="F7" s="448"/>
      <c r="G7" s="448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1000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27" t="s">
        <v>407</v>
      </c>
    </row>
    <row r="5" spans="1:3" x14ac:dyDescent="0.3">
      <c r="A5" s="4" t="s">
        <v>202</v>
      </c>
      <c r="B5" s="2">
        <f>'Total Orgs'!B118</f>
        <v>130</v>
      </c>
      <c r="C5" s="327" t="s">
        <v>433</v>
      </c>
    </row>
    <row r="6" spans="1:3" x14ac:dyDescent="0.3">
      <c r="A6" s="4" t="s">
        <v>4</v>
      </c>
      <c r="C6" s="327"/>
    </row>
    <row r="7" spans="1:3" s="15" customFormat="1" x14ac:dyDescent="0.3">
      <c r="A7" s="20" t="s">
        <v>5</v>
      </c>
      <c r="B7" s="32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130</v>
      </c>
      <c r="C9" s="32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50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Orgs'!B119</f>
        <v>4200</v>
      </c>
      <c r="C5" s="327" t="s">
        <v>486</v>
      </c>
    </row>
    <row r="6" spans="1:4" x14ac:dyDescent="0.3">
      <c r="A6" s="4" t="s">
        <v>4</v>
      </c>
      <c r="C6" s="327" t="s">
        <v>586</v>
      </c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SUM(B12:B105)</f>
        <v>4200</v>
      </c>
      <c r="C8" s="327"/>
    </row>
    <row r="9" spans="1:4" x14ac:dyDescent="0.3">
      <c r="A9" s="4" t="s">
        <v>203</v>
      </c>
      <c r="B9" s="2">
        <f>SUM(B5+B6+B7-B8)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484</v>
      </c>
      <c r="B12" s="2">
        <v>3400</v>
      </c>
      <c r="C12" t="s">
        <v>485</v>
      </c>
      <c r="D12" s="101"/>
    </row>
    <row r="13" spans="1:4" x14ac:dyDescent="0.3">
      <c r="C13" t="s">
        <v>487</v>
      </c>
      <c r="D13" s="196"/>
    </row>
    <row r="14" spans="1:4" x14ac:dyDescent="0.3">
      <c r="C14" t="s">
        <v>916</v>
      </c>
      <c r="D14" s="196">
        <v>4446.75</v>
      </c>
    </row>
    <row r="15" spans="1:4" x14ac:dyDescent="0.3">
      <c r="C15" t="s">
        <v>585</v>
      </c>
      <c r="D15" s="196"/>
    </row>
    <row r="16" spans="1:4" x14ac:dyDescent="0.3">
      <c r="D16" s="196"/>
    </row>
    <row r="17" spans="1:4" x14ac:dyDescent="0.3">
      <c r="D17" s="196"/>
    </row>
    <row r="18" spans="1:4" x14ac:dyDescent="0.3">
      <c r="A18" s="4">
        <v>45551</v>
      </c>
      <c r="B18" s="2">
        <v>800</v>
      </c>
      <c r="C18" t="s">
        <v>488</v>
      </c>
      <c r="D18" s="101">
        <v>1348.6</v>
      </c>
    </row>
    <row r="19" spans="1:4" x14ac:dyDescent="0.3">
      <c r="C19" t="s">
        <v>489</v>
      </c>
      <c r="D19" s="139">
        <v>548.6</v>
      </c>
    </row>
    <row r="20" spans="1:4" x14ac:dyDescent="0.3">
      <c r="C20" t="s">
        <v>490</v>
      </c>
      <c r="D20" s="132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9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27" t="s">
        <v>407</v>
      </c>
    </row>
    <row r="5" spans="1:6" x14ac:dyDescent="0.3">
      <c r="A5" s="4" t="s">
        <v>202</v>
      </c>
      <c r="B5" s="2">
        <f>'Total Orgs'!B120</f>
        <v>13000</v>
      </c>
      <c r="C5" s="327" t="s">
        <v>458</v>
      </c>
    </row>
    <row r="6" spans="1:6" x14ac:dyDescent="0.3">
      <c r="A6" s="4" t="s">
        <v>4</v>
      </c>
      <c r="C6" s="327" t="s">
        <v>573</v>
      </c>
    </row>
    <row r="7" spans="1:6" x14ac:dyDescent="0.3">
      <c r="A7" s="4" t="s">
        <v>5</v>
      </c>
      <c r="C7" s="327" t="s">
        <v>869</v>
      </c>
    </row>
    <row r="8" spans="1:6" x14ac:dyDescent="0.3">
      <c r="A8" s="4" t="s">
        <v>6</v>
      </c>
      <c r="B8" s="2">
        <f>SUM(B12:B109)</f>
        <v>13000</v>
      </c>
      <c r="C8" s="327"/>
    </row>
    <row r="9" spans="1:6" x14ac:dyDescent="0.3">
      <c r="A9" s="4" t="s">
        <v>203</v>
      </c>
      <c r="B9" s="2">
        <f>SUM(B5+B6-B8)</f>
        <v>0</v>
      </c>
      <c r="C9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575</v>
      </c>
    </row>
    <row r="13" spans="1:6" x14ac:dyDescent="0.3">
      <c r="C13" t="s">
        <v>574</v>
      </c>
      <c r="D13" s="21"/>
      <c r="E13" s="21"/>
      <c r="F13" s="21"/>
    </row>
    <row r="14" spans="1:6" x14ac:dyDescent="0.3">
      <c r="C14" t="s">
        <v>865</v>
      </c>
      <c r="D14" s="14">
        <v>5915.26</v>
      </c>
      <c r="E14" s="21"/>
      <c r="F14" s="14"/>
    </row>
    <row r="15" spans="1:6" x14ac:dyDescent="0.3">
      <c r="C15" t="s">
        <v>867</v>
      </c>
      <c r="D15" s="14">
        <v>941.39</v>
      </c>
      <c r="E15" s="21"/>
      <c r="F15" s="21"/>
    </row>
    <row r="16" spans="1:6" x14ac:dyDescent="0.3">
      <c r="C16" t="s">
        <v>868</v>
      </c>
      <c r="D16" s="361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866</v>
      </c>
      <c r="D20" s="363">
        <v>2500</v>
      </c>
      <c r="E20" s="21"/>
      <c r="F20" s="21"/>
    </row>
    <row r="21" spans="1:6" x14ac:dyDescent="0.3">
      <c r="C21" t="s">
        <v>870</v>
      </c>
      <c r="D21" s="364">
        <v>1500</v>
      </c>
    </row>
    <row r="22" spans="1:6" s="21" customFormat="1" x14ac:dyDescent="0.3">
      <c r="A22" s="13"/>
      <c r="B22" s="14"/>
      <c r="C22" s="15"/>
      <c r="D22" s="199">
        <f>SUM(D20:D21)</f>
        <v>4000</v>
      </c>
    </row>
    <row r="23" spans="1:6" x14ac:dyDescent="0.3">
      <c r="B23" s="2">
        <v>4509.6000000000004</v>
      </c>
      <c r="C23" t="s">
        <v>961</v>
      </c>
      <c r="D23" s="21"/>
      <c r="E23" s="21"/>
      <c r="F23" s="21"/>
    </row>
    <row r="24" spans="1:6" x14ac:dyDescent="0.3">
      <c r="C24" t="s">
        <v>1048</v>
      </c>
      <c r="D24" s="21"/>
      <c r="E24" s="21"/>
      <c r="F24" s="21"/>
    </row>
    <row r="25" spans="1:6" x14ac:dyDescent="0.3">
      <c r="C25" t="s">
        <v>1049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1241</v>
      </c>
      <c r="B27" s="2">
        <v>781.41</v>
      </c>
      <c r="C27" t="s">
        <v>1239</v>
      </c>
      <c r="D27" s="21"/>
      <c r="E27" s="21"/>
      <c r="F27" s="21"/>
    </row>
    <row r="28" spans="1:6" x14ac:dyDescent="0.3">
      <c r="C28" t="s">
        <v>1240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52"/>
      <c r="C1" s="1" t="e">
        <f>'Total Orgs'!#REF!</f>
        <v>#REF!</v>
      </c>
      <c r="D1" s="8"/>
      <c r="E1" s="8"/>
    </row>
    <row r="2" spans="1:5" x14ac:dyDescent="0.3">
      <c r="A2" s="5"/>
      <c r="B2" s="252"/>
      <c r="C2" s="8"/>
      <c r="D2" s="8"/>
      <c r="E2" s="8"/>
    </row>
    <row r="3" spans="1:5" x14ac:dyDescent="0.3">
      <c r="A3" s="6" t="s">
        <v>129</v>
      </c>
      <c r="B3" s="252"/>
      <c r="C3" s="8"/>
      <c r="D3" s="8"/>
      <c r="E3" s="8"/>
    </row>
    <row r="4" spans="1:5" x14ac:dyDescent="0.3">
      <c r="C4" s="327" t="s">
        <v>398</v>
      </c>
    </row>
    <row r="5" spans="1:5" x14ac:dyDescent="0.3">
      <c r="A5" s="251" t="s">
        <v>202</v>
      </c>
      <c r="B5" s="252">
        <f>'Total Orgs'!B122</f>
        <v>8500</v>
      </c>
      <c r="C5" s="327" t="s">
        <v>441</v>
      </c>
      <c r="D5" s="8"/>
      <c r="E5" s="8"/>
    </row>
    <row r="6" spans="1:5" x14ac:dyDescent="0.3">
      <c r="A6" s="251" t="s">
        <v>4</v>
      </c>
      <c r="B6" s="252"/>
      <c r="C6" s="327" t="s">
        <v>442</v>
      </c>
      <c r="D6" s="8"/>
      <c r="E6" s="8"/>
    </row>
    <row r="7" spans="1:5" x14ac:dyDescent="0.3">
      <c r="A7" s="251" t="s">
        <v>5</v>
      </c>
      <c r="B7" s="252"/>
      <c r="C7" s="327"/>
      <c r="D7" s="8"/>
      <c r="E7" s="8"/>
    </row>
    <row r="8" spans="1:5" x14ac:dyDescent="0.3">
      <c r="A8" s="251" t="s">
        <v>6</v>
      </c>
      <c r="B8" s="252">
        <f>SUM(B12:B118)</f>
        <v>8500</v>
      </c>
      <c r="C8" s="327"/>
      <c r="D8" s="8"/>
      <c r="E8" s="8"/>
    </row>
    <row r="9" spans="1:5" x14ac:dyDescent="0.3">
      <c r="A9" s="251" t="s">
        <v>203</v>
      </c>
      <c r="B9" s="252">
        <f>SUM(B5+B6-B8)</f>
        <v>0</v>
      </c>
      <c r="C9" s="32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51"/>
      <c r="B12" s="252">
        <v>6000</v>
      </c>
      <c r="C12" t="s">
        <v>569</v>
      </c>
      <c r="D12" s="219">
        <v>7426.4</v>
      </c>
      <c r="E12"/>
    </row>
    <row r="13" spans="1:5" x14ac:dyDescent="0.3">
      <c r="A13" s="251"/>
      <c r="B13" s="252"/>
      <c r="C13"/>
      <c r="D13" s="219"/>
      <c r="E13"/>
    </row>
    <row r="14" spans="1:5" x14ac:dyDescent="0.3">
      <c r="A14" s="251"/>
      <c r="B14" s="252"/>
      <c r="C14" s="98" t="s">
        <v>923</v>
      </c>
      <c r="D14" s="219">
        <v>1150.3800000000001</v>
      </c>
      <c r="E14"/>
    </row>
    <row r="15" spans="1:5" x14ac:dyDescent="0.3">
      <c r="A15" s="251"/>
      <c r="B15" s="252"/>
      <c r="C15" t="s">
        <v>938</v>
      </c>
      <c r="D15" s="219">
        <v>4849.62</v>
      </c>
      <c r="E15" s="8"/>
    </row>
    <row r="16" spans="1:5" x14ac:dyDescent="0.3">
      <c r="A16" s="251"/>
      <c r="B16" s="252"/>
      <c r="C16"/>
      <c r="D16" s="219">
        <f>SUM(D14:D15)</f>
        <v>6000</v>
      </c>
      <c r="E16" s="8" t="s">
        <v>937</v>
      </c>
    </row>
    <row r="17" spans="1:8" x14ac:dyDescent="0.3">
      <c r="A17" s="251"/>
      <c r="B17" s="252"/>
      <c r="C17" s="141" t="s">
        <v>713</v>
      </c>
      <c r="D17" s="269"/>
      <c r="E17" s="8"/>
    </row>
    <row r="18" spans="1:8" x14ac:dyDescent="0.3">
      <c r="A18" s="251"/>
      <c r="B18" s="219"/>
      <c r="C18"/>
      <c r="D18" s="219"/>
      <c r="E18" s="8"/>
    </row>
    <row r="19" spans="1:8" s="395" customFormat="1" x14ac:dyDescent="0.3">
      <c r="A19" s="393"/>
      <c r="B19" s="394"/>
      <c r="C19" s="26"/>
      <c r="D19" s="394"/>
      <c r="E19" s="26"/>
      <c r="F19" s="253"/>
      <c r="G19" s="253"/>
      <c r="H19" s="253"/>
    </row>
    <row r="20" spans="1:8" x14ac:dyDescent="0.3">
      <c r="A20" s="4"/>
      <c r="B20" s="101">
        <v>2500</v>
      </c>
      <c r="C20" t="s">
        <v>1148</v>
      </c>
      <c r="D20" s="270"/>
      <c r="E20"/>
      <c r="F20" s="8"/>
      <c r="G20" s="8"/>
      <c r="H20" s="8"/>
    </row>
    <row r="21" spans="1:8" x14ac:dyDescent="0.3">
      <c r="A21" s="4"/>
      <c r="B21" s="101"/>
      <c r="C21" t="s">
        <v>1150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1149</v>
      </c>
      <c r="D22" s="8">
        <v>2183.16</v>
      </c>
      <c r="E22" s="8"/>
      <c r="F22" s="8"/>
      <c r="G22" s="8"/>
      <c r="H22"/>
    </row>
    <row r="23" spans="1:8" x14ac:dyDescent="0.3">
      <c r="A23" s="251"/>
      <c r="B23" s="219"/>
      <c r="C23" t="s">
        <v>1171</v>
      </c>
      <c r="D23">
        <v>145.59</v>
      </c>
      <c r="E23" s="8"/>
      <c r="F23" s="8">
        <v>2500</v>
      </c>
      <c r="G23" s="8"/>
      <c r="H23"/>
    </row>
    <row r="24" spans="1:8" x14ac:dyDescent="0.3">
      <c r="A24" s="251"/>
      <c r="B24" s="219"/>
      <c r="C24" t="s">
        <v>668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51"/>
      <c r="B25" s="219"/>
      <c r="C25" t="s">
        <v>668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51"/>
      <c r="B26" s="219"/>
      <c r="C26" t="s">
        <v>668</v>
      </c>
      <c r="D26">
        <v>524.82000000000005</v>
      </c>
      <c r="E26" s="8"/>
      <c r="F26" s="8"/>
      <c r="G26" s="8"/>
      <c r="H26" s="8"/>
    </row>
    <row r="27" spans="1:8" x14ac:dyDescent="0.3">
      <c r="A27" s="251"/>
      <c r="B27" s="219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51"/>
      <c r="B28" s="219"/>
      <c r="C28" s="8"/>
      <c r="D28" s="8"/>
      <c r="E28" s="8"/>
      <c r="F28" s="8"/>
      <c r="G28" s="8"/>
      <c r="H28" s="8"/>
    </row>
    <row r="29" spans="1:8" x14ac:dyDescent="0.3">
      <c r="A29" s="251"/>
      <c r="B29" s="219"/>
      <c r="C29" s="8"/>
      <c r="D29" s="8"/>
      <c r="E29" s="8"/>
      <c r="F29" s="8"/>
      <c r="G29" s="8"/>
      <c r="H29" s="8"/>
    </row>
    <row r="30" spans="1:8" x14ac:dyDescent="0.3">
      <c r="A30" s="251"/>
      <c r="B30" s="219"/>
      <c r="C30" s="8"/>
      <c r="D30" s="8"/>
      <c r="E30" s="8"/>
      <c r="F30" s="8"/>
      <c r="G30" s="8"/>
      <c r="H30" s="8"/>
    </row>
    <row r="31" spans="1:8" x14ac:dyDescent="0.3">
      <c r="A31" s="251"/>
      <c r="B31" s="219"/>
      <c r="C31" s="8"/>
      <c r="D31" s="8"/>
      <c r="E31" s="8"/>
      <c r="F31" s="8"/>
      <c r="G31" s="8"/>
      <c r="H31" s="8"/>
    </row>
    <row r="32" spans="1:8" x14ac:dyDescent="0.3">
      <c r="A32" s="251"/>
      <c r="B32" s="219"/>
      <c r="C32" s="8"/>
      <c r="D32" s="8"/>
      <c r="E32" s="8"/>
      <c r="F32" s="8"/>
      <c r="G32" s="8"/>
      <c r="H32" s="8"/>
    </row>
    <row r="33" spans="1:8" x14ac:dyDescent="0.3">
      <c r="A33" s="251"/>
      <c r="B33" s="219"/>
      <c r="C33" s="8"/>
      <c r="D33" s="8"/>
      <c r="E33" s="8"/>
      <c r="F33" s="8"/>
      <c r="G33" s="8"/>
      <c r="H33" s="8"/>
    </row>
    <row r="34" spans="1:8" x14ac:dyDescent="0.3">
      <c r="A34" s="251"/>
      <c r="B34" s="219"/>
    </row>
    <row r="35" spans="1:8" x14ac:dyDescent="0.3">
      <c r="A35" s="251"/>
      <c r="B35" s="219"/>
    </row>
    <row r="36" spans="1:8" x14ac:dyDescent="0.3">
      <c r="A36" s="251"/>
      <c r="B36" s="219"/>
    </row>
    <row r="41" spans="1:8" x14ac:dyDescent="0.3">
      <c r="A41" s="268"/>
      <c r="B41" s="8"/>
    </row>
    <row r="42" spans="1:8" x14ac:dyDescent="0.3">
      <c r="A42" s="251"/>
      <c r="B42" s="271"/>
    </row>
    <row r="43" spans="1:8" x14ac:dyDescent="0.3">
      <c r="A43" s="251"/>
      <c r="B43" s="271"/>
    </row>
    <row r="44" spans="1:8" x14ac:dyDescent="0.3">
      <c r="A44" s="251"/>
      <c r="B44" s="271"/>
    </row>
    <row r="45" spans="1:8" x14ac:dyDescent="0.3">
      <c r="A45" s="251"/>
      <c r="B45" s="271"/>
    </row>
    <row r="46" spans="1:8" x14ac:dyDescent="0.3">
      <c r="A46" s="251"/>
      <c r="B46" s="271"/>
    </row>
    <row r="51" spans="3:5" x14ac:dyDescent="0.3">
      <c r="C51"/>
      <c r="D51" s="8"/>
      <c r="E51" s="8"/>
    </row>
    <row r="58" spans="3:5" x14ac:dyDescent="0.3">
      <c r="C58" s="8"/>
      <c r="D58" s="8"/>
      <c r="E58" s="252"/>
    </row>
    <row r="70" spans="3:3" x14ac:dyDescent="0.3">
      <c r="C70" s="25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6" t="s">
        <v>130</v>
      </c>
      <c r="B3" s="252"/>
      <c r="C3" t="s">
        <v>295</v>
      </c>
    </row>
    <row r="4" spans="1:3" x14ac:dyDescent="0.3">
      <c r="A4" s="251"/>
      <c r="B4" s="252"/>
      <c r="C4" t="s">
        <v>296</v>
      </c>
    </row>
    <row r="5" spans="1:3" x14ac:dyDescent="0.3">
      <c r="A5" s="251" t="s">
        <v>202</v>
      </c>
      <c r="B5" s="252">
        <f>'Total Orgs'!B123</f>
        <v>250</v>
      </c>
      <c r="C5" s="8"/>
    </row>
    <row r="6" spans="1:3" x14ac:dyDescent="0.3">
      <c r="A6" s="251" t="s">
        <v>4</v>
      </c>
      <c r="B6" s="252"/>
      <c r="C6" s="8"/>
    </row>
    <row r="7" spans="1:3" x14ac:dyDescent="0.3">
      <c r="A7" s="251" t="s">
        <v>5</v>
      </c>
      <c r="B7" s="252"/>
      <c r="C7" s="8"/>
    </row>
    <row r="8" spans="1:3" x14ac:dyDescent="0.3">
      <c r="A8" s="251" t="s">
        <v>6</v>
      </c>
      <c r="B8" s="252">
        <f>SUM(B12:B116)</f>
        <v>200</v>
      </c>
      <c r="C8" s="8"/>
    </row>
    <row r="9" spans="1:3" x14ac:dyDescent="0.3">
      <c r="A9" s="251" t="s">
        <v>203</v>
      </c>
      <c r="B9" s="252">
        <f>SUM(B5+B6-B8)</f>
        <v>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1418</v>
      </c>
      <c r="B12" s="18">
        <v>200</v>
      </c>
      <c r="C12" t="s">
        <v>488</v>
      </c>
    </row>
    <row r="13" spans="1:3" x14ac:dyDescent="0.3">
      <c r="A13" s="251"/>
      <c r="B13" s="252"/>
      <c r="C13" t="s">
        <v>1419</v>
      </c>
    </row>
    <row r="14" spans="1:3" x14ac:dyDescent="0.3">
      <c r="A14" s="251"/>
      <c r="B14" s="252"/>
      <c r="C14"/>
    </row>
    <row r="15" spans="1:3" x14ac:dyDescent="0.3">
      <c r="A15" s="251"/>
      <c r="B15" s="252"/>
      <c r="C15"/>
    </row>
    <row r="16" spans="1:3" x14ac:dyDescent="0.3">
      <c r="A16" s="251"/>
      <c r="B16" s="252"/>
      <c r="C16"/>
    </row>
    <row r="17" spans="1:3" x14ac:dyDescent="0.3">
      <c r="A17" s="272"/>
      <c r="B17" s="273"/>
      <c r="C17" s="105"/>
    </row>
    <row r="18" spans="1:3" x14ac:dyDescent="0.3">
      <c r="A18" s="274"/>
      <c r="B18" s="252"/>
      <c r="C18" s="106"/>
    </row>
    <row r="19" spans="1:3" x14ac:dyDescent="0.3">
      <c r="A19" s="275"/>
      <c r="B19" s="276"/>
      <c r="C19" s="107"/>
    </row>
    <row r="39" spans="1:2" x14ac:dyDescent="0.3">
      <c r="A39" s="268"/>
      <c r="B39" s="8"/>
    </row>
    <row r="40" spans="1:2" x14ac:dyDescent="0.3">
      <c r="A40" s="251"/>
      <c r="B40" s="271"/>
    </row>
    <row r="41" spans="1:2" x14ac:dyDescent="0.3">
      <c r="A41" s="251"/>
      <c r="B41" s="271"/>
    </row>
    <row r="42" spans="1:2" x14ac:dyDescent="0.3">
      <c r="A42" s="251"/>
      <c r="B42" s="271"/>
    </row>
    <row r="43" spans="1:2" x14ac:dyDescent="0.3">
      <c r="A43" s="251"/>
      <c r="B43" s="271"/>
    </row>
    <row r="44" spans="1:2" x14ac:dyDescent="0.3">
      <c r="A44" s="251"/>
      <c r="B44" s="271"/>
    </row>
    <row r="49" spans="3:5" x14ac:dyDescent="0.3">
      <c r="C49"/>
      <c r="D49" s="8"/>
      <c r="E49" s="8"/>
    </row>
    <row r="56" spans="3:5" x14ac:dyDescent="0.3">
      <c r="C56" s="8"/>
      <c r="D56" s="8"/>
      <c r="E56" s="252"/>
    </row>
    <row r="68" spans="3:3" x14ac:dyDescent="0.3">
      <c r="C68" s="25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G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131</v>
      </c>
      <c r="C3" t="s">
        <v>297</v>
      </c>
    </row>
    <row r="4" spans="1:7" x14ac:dyDescent="0.3">
      <c r="C4" t="s">
        <v>298</v>
      </c>
    </row>
    <row r="5" spans="1:7" x14ac:dyDescent="0.3">
      <c r="A5" s="4" t="s">
        <v>202</v>
      </c>
      <c r="B5" s="2">
        <f>'Total Orgs'!B124</f>
        <v>9000</v>
      </c>
    </row>
    <row r="6" spans="1:7" x14ac:dyDescent="0.3">
      <c r="A6" s="4" t="s">
        <v>4</v>
      </c>
      <c r="C6" s="2"/>
    </row>
    <row r="7" spans="1:7" x14ac:dyDescent="0.3">
      <c r="A7" s="4" t="s">
        <v>5</v>
      </c>
      <c r="C7" s="47"/>
    </row>
    <row r="8" spans="1:7" x14ac:dyDescent="0.3">
      <c r="A8" s="4" t="s">
        <v>6</v>
      </c>
      <c r="B8" s="2">
        <f>SUM(B12:B100)</f>
        <v>8231.4699999999993</v>
      </c>
    </row>
    <row r="9" spans="1:7" x14ac:dyDescent="0.3">
      <c r="A9" s="4" t="s">
        <v>203</v>
      </c>
      <c r="B9" s="2">
        <f>SUM(B5+B6-B8)</f>
        <v>768.53000000000065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625</v>
      </c>
      <c r="B12" s="2">
        <f>D23</f>
        <v>4311.869999999999</v>
      </c>
      <c r="C12" t="s">
        <v>626</v>
      </c>
      <c r="D12" s="101">
        <v>1107.43</v>
      </c>
    </row>
    <row r="13" spans="1:7" x14ac:dyDescent="0.3">
      <c r="C13" s="4" t="s">
        <v>627</v>
      </c>
      <c r="D13" s="101"/>
      <c r="F13">
        <v>8490</v>
      </c>
      <c r="G13">
        <v>5464</v>
      </c>
    </row>
    <row r="14" spans="1:7" x14ac:dyDescent="0.3">
      <c r="C14" t="s">
        <v>628</v>
      </c>
      <c r="D14" s="101">
        <v>1094.32</v>
      </c>
      <c r="F14" t="s">
        <v>877</v>
      </c>
      <c r="G14" t="s">
        <v>729</v>
      </c>
    </row>
    <row r="15" spans="1:7" x14ac:dyDescent="0.3">
      <c r="C15" s="4" t="s">
        <v>629</v>
      </c>
      <c r="D15" s="101"/>
      <c r="F15">
        <v>348.15</v>
      </c>
      <c r="G15">
        <v>40.31</v>
      </c>
    </row>
    <row r="16" spans="1:7" x14ac:dyDescent="0.3">
      <c r="C16" t="s">
        <v>879</v>
      </c>
      <c r="D16" s="101">
        <v>1174.07</v>
      </c>
      <c r="F16">
        <v>11.47</v>
      </c>
      <c r="G16">
        <v>36.93</v>
      </c>
    </row>
    <row r="17" spans="1:7" x14ac:dyDescent="0.3">
      <c r="C17" s="4" t="s">
        <v>630</v>
      </c>
      <c r="D17" s="101"/>
      <c r="E17" s="2"/>
      <c r="F17">
        <v>32.82</v>
      </c>
      <c r="G17">
        <v>31.33</v>
      </c>
    </row>
    <row r="18" spans="1:7" x14ac:dyDescent="0.3">
      <c r="C18" t="s">
        <v>876</v>
      </c>
      <c r="D18" s="101">
        <v>48.87</v>
      </c>
      <c r="F18">
        <v>32.409999999999997</v>
      </c>
      <c r="G18">
        <v>26.34</v>
      </c>
    </row>
    <row r="19" spans="1:7" x14ac:dyDescent="0.3">
      <c r="C19" s="4" t="s">
        <v>1064</v>
      </c>
      <c r="D19" s="101">
        <v>554.91999999999996</v>
      </c>
      <c r="F19">
        <v>34.78</v>
      </c>
      <c r="G19">
        <v>30.26</v>
      </c>
    </row>
    <row r="20" spans="1:7" x14ac:dyDescent="0.3">
      <c r="C20" t="s">
        <v>878</v>
      </c>
      <c r="D20" s="196">
        <v>293.27</v>
      </c>
      <c r="F20">
        <v>36.14</v>
      </c>
      <c r="G20">
        <v>37.979999999999997</v>
      </c>
    </row>
    <row r="21" spans="1:7" x14ac:dyDescent="0.3">
      <c r="C21" s="4" t="s">
        <v>880</v>
      </c>
      <c r="D21" s="132">
        <v>31.99</v>
      </c>
      <c r="F21">
        <v>23.16</v>
      </c>
      <c r="G21">
        <v>37.33</v>
      </c>
    </row>
    <row r="22" spans="1:7" x14ac:dyDescent="0.3">
      <c r="C22" t="s">
        <v>881</v>
      </c>
      <c r="D22" s="132">
        <v>7</v>
      </c>
      <c r="F22" s="139">
        <v>35.99</v>
      </c>
      <c r="G22">
        <v>30.36</v>
      </c>
    </row>
    <row r="23" spans="1:7" x14ac:dyDescent="0.3">
      <c r="C23" s="4"/>
      <c r="D23" s="132">
        <f>SUM(D12:D22)</f>
        <v>4311.869999999999</v>
      </c>
      <c r="F23">
        <f>SUM(F15:F22)</f>
        <v>554.91999999999996</v>
      </c>
      <c r="G23" s="139">
        <v>22.43</v>
      </c>
    </row>
    <row r="24" spans="1:7" x14ac:dyDescent="0.3">
      <c r="G24">
        <f>SUM(G15:G23)</f>
        <v>293.27</v>
      </c>
    </row>
    <row r="25" spans="1:7" x14ac:dyDescent="0.3">
      <c r="A25" s="4" t="s">
        <v>901</v>
      </c>
      <c r="B25" s="2">
        <v>38.369999999999997</v>
      </c>
      <c r="C25" s="4" t="s">
        <v>911</v>
      </c>
    </row>
    <row r="26" spans="1:7" x14ac:dyDescent="0.3">
      <c r="C26" t="s">
        <v>912</v>
      </c>
    </row>
    <row r="27" spans="1:7" x14ac:dyDescent="0.3">
      <c r="C27" s="4"/>
    </row>
    <row r="28" spans="1:7" x14ac:dyDescent="0.3">
      <c r="A28" s="4" t="s">
        <v>901</v>
      </c>
      <c r="B28" s="2">
        <v>450</v>
      </c>
      <c r="C28" t="s">
        <v>944</v>
      </c>
    </row>
    <row r="29" spans="1:7" x14ac:dyDescent="0.3">
      <c r="C29" s="4" t="s">
        <v>943</v>
      </c>
    </row>
    <row r="30" spans="1:7" x14ac:dyDescent="0.3">
      <c r="C30" t="s">
        <v>970</v>
      </c>
    </row>
    <row r="32" spans="1:7" x14ac:dyDescent="0.3">
      <c r="A32" s="4" t="s">
        <v>1197</v>
      </c>
      <c r="B32" s="2">
        <v>2577.46</v>
      </c>
      <c r="C32" t="s">
        <v>1178</v>
      </c>
    </row>
    <row r="33" spans="1:5" x14ac:dyDescent="0.3">
      <c r="C33" t="s">
        <v>1179</v>
      </c>
    </row>
    <row r="34" spans="1:5" x14ac:dyDescent="0.3">
      <c r="C34" t="s">
        <v>1180</v>
      </c>
      <c r="D34">
        <v>1465.7</v>
      </c>
    </row>
    <row r="35" spans="1:5" x14ac:dyDescent="0.3">
      <c r="C35" t="s">
        <v>1181</v>
      </c>
      <c r="D35">
        <v>839.21</v>
      </c>
      <c r="E35">
        <f>228.01+228.01+228.01+23.98+21.81+5.15+38.77+50.13+15.34</f>
        <v>839.20999999999992</v>
      </c>
    </row>
    <row r="36" spans="1:5" x14ac:dyDescent="0.3">
      <c r="C36" t="s">
        <v>1187</v>
      </c>
      <c r="D36">
        <v>115.41</v>
      </c>
    </row>
    <row r="37" spans="1:5" x14ac:dyDescent="0.3">
      <c r="C37" t="s">
        <v>1188</v>
      </c>
      <c r="D37">
        <v>157.13999999999999</v>
      </c>
    </row>
    <row r="38" spans="1:5" x14ac:dyDescent="0.3">
      <c r="D38">
        <f>SUM(D34:D37)</f>
        <v>2577.4599999999996</v>
      </c>
    </row>
    <row r="39" spans="1:5" x14ac:dyDescent="0.3">
      <c r="A39" s="4" t="s">
        <v>1227</v>
      </c>
      <c r="B39" s="2">
        <v>259.81</v>
      </c>
      <c r="C39" t="s">
        <v>1228</v>
      </c>
    </row>
    <row r="40" spans="1:5" x14ac:dyDescent="0.3">
      <c r="C40" t="s">
        <v>1230</v>
      </c>
    </row>
    <row r="41" spans="1:5" x14ac:dyDescent="0.3">
      <c r="B41" s="2">
        <v>60</v>
      </c>
      <c r="C41" t="s">
        <v>1229</v>
      </c>
    </row>
    <row r="43" spans="1:5" x14ac:dyDescent="0.3">
      <c r="A43" s="4" t="s">
        <v>1430</v>
      </c>
      <c r="B43" s="2">
        <v>450</v>
      </c>
      <c r="C43" t="s">
        <v>1433</v>
      </c>
    </row>
    <row r="44" spans="1:5" x14ac:dyDescent="0.3">
      <c r="C44" t="s">
        <v>1431</v>
      </c>
    </row>
    <row r="45" spans="1:5" x14ac:dyDescent="0.3">
      <c r="C45" t="s">
        <v>1432</v>
      </c>
    </row>
    <row r="46" spans="1:5" x14ac:dyDescent="0.3">
      <c r="B46" s="2">
        <v>83.96</v>
      </c>
      <c r="C46" t="s">
        <v>1434</v>
      </c>
    </row>
    <row r="47" spans="1:5" x14ac:dyDescent="0.3">
      <c r="C47" t="s">
        <v>670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27" t="s">
        <v>394</v>
      </c>
    </row>
    <row r="4" spans="1:3" x14ac:dyDescent="0.3">
      <c r="A4" s="4"/>
      <c r="B4" s="2"/>
      <c r="C4" s="327" t="s">
        <v>395</v>
      </c>
    </row>
    <row r="5" spans="1:3" x14ac:dyDescent="0.3">
      <c r="A5" s="4" t="s">
        <v>202</v>
      </c>
      <c r="B5" s="2">
        <f>'Total Orgs'!B125</f>
        <v>260</v>
      </c>
      <c r="C5" s="327" t="s">
        <v>480</v>
      </c>
    </row>
    <row r="6" spans="1:3" x14ac:dyDescent="0.3">
      <c r="A6" s="4" t="s">
        <v>4</v>
      </c>
      <c r="B6" s="2"/>
      <c r="C6" s="327" t="s">
        <v>481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SUM(B12:B101)</f>
        <v>260</v>
      </c>
      <c r="C8" s="327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611</v>
      </c>
      <c r="B12" s="21">
        <v>75</v>
      </c>
      <c r="C12" s="15" t="s">
        <v>612</v>
      </c>
    </row>
    <row r="13" spans="1:3" x14ac:dyDescent="0.3">
      <c r="C13" t="s">
        <v>613</v>
      </c>
    </row>
    <row r="14" spans="1:3" x14ac:dyDescent="0.3">
      <c r="A14" s="25"/>
    </row>
    <row r="15" spans="1:3" x14ac:dyDescent="0.3">
      <c r="A15" s="4" t="s">
        <v>611</v>
      </c>
      <c r="B15">
        <v>185</v>
      </c>
      <c r="C15" t="s">
        <v>614</v>
      </c>
    </row>
    <row r="16" spans="1:3" x14ac:dyDescent="0.3">
      <c r="A16" s="25"/>
      <c r="C16" t="s">
        <v>615</v>
      </c>
    </row>
    <row r="17" spans="1:3" s="46" customFormat="1" x14ac:dyDescent="0.3">
      <c r="A17" s="45"/>
      <c r="C17" s="24" t="s">
        <v>616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14520</v>
      </c>
    </row>
    <row r="9" spans="1:5" x14ac:dyDescent="0.3">
      <c r="A9" s="4" t="s">
        <v>203</v>
      </c>
      <c r="B9" s="2">
        <f>SUM(B5+B6-B8)</f>
        <v>480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822</v>
      </c>
    </row>
    <row r="13" spans="1:5" x14ac:dyDescent="0.3">
      <c r="A13" s="4" t="s">
        <v>823</v>
      </c>
      <c r="C13" t="s">
        <v>824</v>
      </c>
    </row>
    <row r="15" spans="1:5" x14ac:dyDescent="0.3">
      <c r="A15" s="4" t="s">
        <v>1199</v>
      </c>
      <c r="B15" s="2">
        <v>8500</v>
      </c>
      <c r="C15" t="s">
        <v>1124</v>
      </c>
      <c r="D15">
        <v>2910.72</v>
      </c>
      <c r="E15" t="s">
        <v>1198</v>
      </c>
    </row>
    <row r="16" spans="1:5" x14ac:dyDescent="0.3">
      <c r="C16" t="s">
        <v>1125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3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Orgs'!B128</f>
        <v>500</v>
      </c>
      <c r="C5" s="47" t="s">
        <v>566</v>
      </c>
    </row>
    <row r="6" spans="1:3" x14ac:dyDescent="0.3">
      <c r="A6" s="4" t="s">
        <v>4</v>
      </c>
      <c r="C6" s="47" t="s">
        <v>567</v>
      </c>
    </row>
    <row r="7" spans="1:3" x14ac:dyDescent="0.3">
      <c r="A7" s="4" t="s">
        <v>5</v>
      </c>
      <c r="C7" s="47" t="s">
        <v>568</v>
      </c>
    </row>
    <row r="8" spans="1:3" x14ac:dyDescent="0.3">
      <c r="A8" s="4" t="s">
        <v>6</v>
      </c>
      <c r="B8" s="2">
        <f>SUM(B12:B102)</f>
        <v>125</v>
      </c>
      <c r="C8" s="47"/>
    </row>
    <row r="9" spans="1:3" x14ac:dyDescent="0.3">
      <c r="A9" s="4" t="s">
        <v>203</v>
      </c>
      <c r="B9" s="2">
        <f>SUM(B5+B6-B8)</f>
        <v>375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796</v>
      </c>
      <c r="B12" s="2">
        <v>125</v>
      </c>
      <c r="C12" t="s">
        <v>556</v>
      </c>
    </row>
    <row r="13" spans="1:3" x14ac:dyDescent="0.3">
      <c r="C13" t="s">
        <v>797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Orgs'!B133</f>
        <v>700</v>
      </c>
      <c r="C5" s="327" t="s">
        <v>505</v>
      </c>
    </row>
    <row r="6" spans="1:3" x14ac:dyDescent="0.3">
      <c r="A6" s="4" t="s">
        <v>4</v>
      </c>
      <c r="C6" s="327" t="s">
        <v>506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30"/>
    </row>
    <row r="9" spans="1:3" x14ac:dyDescent="0.3">
      <c r="A9" s="4" t="s">
        <v>203</v>
      </c>
      <c r="B9" s="2">
        <f>SUM(B5+B6-B7-B8)</f>
        <v>700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712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7659.3200000000006</v>
      </c>
    </row>
    <row r="9" spans="1:4" x14ac:dyDescent="0.3">
      <c r="A9" s="4" t="s">
        <v>203</v>
      </c>
      <c r="B9" s="2">
        <f>SUM(B5+B6-B8)</f>
        <v>340.67999999999938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676</v>
      </c>
      <c r="B12" s="215">
        <v>2055.1</v>
      </c>
      <c r="C12" s="98" t="s">
        <v>954</v>
      </c>
    </row>
    <row r="13" spans="1:4" s="1" customFormat="1" x14ac:dyDescent="0.3">
      <c r="A13" s="7"/>
      <c r="B13" s="3"/>
      <c r="C13" s="98" t="s">
        <v>955</v>
      </c>
    </row>
    <row r="14" spans="1:4" s="1" customFormat="1" x14ac:dyDescent="0.3">
      <c r="A14" s="7"/>
      <c r="B14" s="215"/>
      <c r="C14" s="98" t="s">
        <v>1140</v>
      </c>
      <c r="D14" s="397">
        <v>585.15</v>
      </c>
    </row>
    <row r="15" spans="1:4" s="1" customFormat="1" x14ac:dyDescent="0.3">
      <c r="A15" s="7"/>
      <c r="B15" s="3"/>
      <c r="C15" s="98" t="s">
        <v>1141</v>
      </c>
      <c r="D15" s="397">
        <v>546.63</v>
      </c>
    </row>
    <row r="16" spans="1:4" x14ac:dyDescent="0.3">
      <c r="C16" s="98" t="s">
        <v>1142</v>
      </c>
      <c r="D16" s="397">
        <v>631.46</v>
      </c>
    </row>
    <row r="17" spans="2:4" x14ac:dyDescent="0.3">
      <c r="C17" s="98" t="s">
        <v>1143</v>
      </c>
      <c r="D17" s="397">
        <v>800.51</v>
      </c>
    </row>
    <row r="18" spans="2:4" x14ac:dyDescent="0.3">
      <c r="C18" s="98" t="s">
        <v>1144</v>
      </c>
      <c r="D18" s="397">
        <v>577.46</v>
      </c>
    </row>
    <row r="19" spans="2:4" x14ac:dyDescent="0.3">
      <c r="C19" s="98" t="s">
        <v>1145</v>
      </c>
      <c r="D19" s="397">
        <v>409.15</v>
      </c>
    </row>
    <row r="20" spans="2:4" x14ac:dyDescent="0.3">
      <c r="C20" s="98" t="s">
        <v>1146</v>
      </c>
      <c r="D20" s="397">
        <v>661.6</v>
      </c>
    </row>
    <row r="21" spans="2:4" x14ac:dyDescent="0.3">
      <c r="C21" s="98" t="s">
        <v>1147</v>
      </c>
      <c r="D21" s="398">
        <v>746.31</v>
      </c>
    </row>
    <row r="22" spans="2:4" x14ac:dyDescent="0.3">
      <c r="B22" s="2">
        <v>4958.2700000000004</v>
      </c>
      <c r="D22" s="397">
        <f>SUM(D14:D21)</f>
        <v>4958.2700000000004</v>
      </c>
    </row>
    <row r="23" spans="2:4" x14ac:dyDescent="0.3">
      <c r="B23" s="2">
        <v>645.95000000000005</v>
      </c>
      <c r="C23" s="98" t="s">
        <v>1238</v>
      </c>
      <c r="D23" s="397">
        <v>645.95000000000005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1157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30" t="s">
        <v>398</v>
      </c>
    </row>
    <row r="10" spans="1:3" x14ac:dyDescent="0.3">
      <c r="A10" s="4" t="s">
        <v>5</v>
      </c>
      <c r="C10" s="330" t="s">
        <v>469</v>
      </c>
    </row>
    <row r="11" spans="1:3" x14ac:dyDescent="0.3">
      <c r="A11" s="4" t="s">
        <v>6</v>
      </c>
      <c r="B11" s="2">
        <f>SUM(B13:B116)</f>
        <v>14568.800000000001</v>
      </c>
      <c r="C11" s="330" t="s">
        <v>470</v>
      </c>
    </row>
    <row r="12" spans="1:3" x14ac:dyDescent="0.3">
      <c r="A12" s="4" t="s">
        <v>203</v>
      </c>
      <c r="B12" s="2">
        <f>SUM(B8+B9-B11)</f>
        <v>431.19999999999891</v>
      </c>
      <c r="C12" s="330" t="s">
        <v>606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1156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882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1114</v>
      </c>
      <c r="D21" s="101">
        <v>2235.4</v>
      </c>
      <c r="E21" t="s">
        <v>668</v>
      </c>
    </row>
    <row r="22" spans="1:5" x14ac:dyDescent="0.3">
      <c r="C22" s="10" t="s">
        <v>552</v>
      </c>
      <c r="D22" s="102">
        <v>490.6</v>
      </c>
      <c r="E22" t="s">
        <v>669</v>
      </c>
    </row>
    <row r="23" spans="1:5" x14ac:dyDescent="0.3">
      <c r="C23" s="10" t="s">
        <v>553</v>
      </c>
      <c r="D23" s="101">
        <f>SUM(D21:D22)</f>
        <v>2726</v>
      </c>
    </row>
    <row r="24" spans="1:5" x14ac:dyDescent="0.3">
      <c r="C24" s="10" t="s">
        <v>1113</v>
      </c>
      <c r="D24" s="101"/>
    </row>
    <row r="26" spans="1:5" ht="16.5" customHeight="1" x14ac:dyDescent="0.3">
      <c r="A26" s="4" t="s">
        <v>676</v>
      </c>
      <c r="B26" s="2">
        <v>1029.6099999999999</v>
      </c>
      <c r="C26" s="10" t="s">
        <v>677</v>
      </c>
    </row>
    <row r="27" spans="1:5" s="21" customFormat="1" x14ac:dyDescent="0.3">
      <c r="A27" s="13"/>
      <c r="B27" s="14"/>
      <c r="C27" s="20" t="s">
        <v>678</v>
      </c>
    </row>
    <row r="28" spans="1:5" s="21" customFormat="1" x14ac:dyDescent="0.3">
      <c r="A28" s="13"/>
      <c r="B28" s="14"/>
      <c r="C28" s="20" t="s">
        <v>679</v>
      </c>
    </row>
    <row r="29" spans="1:5" s="21" customFormat="1" x14ac:dyDescent="0.3">
      <c r="A29" s="13"/>
      <c r="B29" s="14"/>
      <c r="C29" s="10" t="s">
        <v>680</v>
      </c>
    </row>
    <row r="30" spans="1:5" x14ac:dyDescent="0.3">
      <c r="C30" s="10" t="s">
        <v>762</v>
      </c>
    </row>
    <row r="32" spans="1:5" x14ac:dyDescent="0.3">
      <c r="A32" s="4" t="s">
        <v>1267</v>
      </c>
      <c r="B32" s="2">
        <v>2811.45</v>
      </c>
      <c r="C32" s="10" t="s">
        <v>1268</v>
      </c>
    </row>
    <row r="33" spans="1:4" x14ac:dyDescent="0.3">
      <c r="C33" s="10" t="s">
        <v>1269</v>
      </c>
    </row>
    <row r="34" spans="1:4" x14ac:dyDescent="0.3">
      <c r="C34" s="10" t="s">
        <v>1270</v>
      </c>
    </row>
    <row r="36" spans="1:4" x14ac:dyDescent="0.3">
      <c r="A36" s="4" t="s">
        <v>1073</v>
      </c>
      <c r="B36" s="2">
        <v>644.19000000000005</v>
      </c>
      <c r="C36" s="10" t="s">
        <v>1067</v>
      </c>
    </row>
    <row r="37" spans="1:4" x14ac:dyDescent="0.3">
      <c r="C37" s="10" t="s">
        <v>1068</v>
      </c>
    </row>
    <row r="38" spans="1:4" x14ac:dyDescent="0.3">
      <c r="C38" s="10" t="s">
        <v>1069</v>
      </c>
    </row>
    <row r="39" spans="1:4" x14ac:dyDescent="0.3">
      <c r="C39" s="10" t="s">
        <v>1115</v>
      </c>
    </row>
    <row r="41" spans="1:4" x14ac:dyDescent="0.3">
      <c r="A41" s="4" t="s">
        <v>1073</v>
      </c>
      <c r="B41" s="2">
        <v>1578.08</v>
      </c>
      <c r="C41" s="11" t="s">
        <v>1071</v>
      </c>
    </row>
    <row r="42" spans="1:4" x14ac:dyDescent="0.3">
      <c r="C42" s="11" t="s">
        <v>1070</v>
      </c>
    </row>
    <row r="43" spans="1:4" x14ac:dyDescent="0.3">
      <c r="C43" s="10" t="s">
        <v>1072</v>
      </c>
    </row>
    <row r="44" spans="1:4" x14ac:dyDescent="0.3">
      <c r="C44" s="10" t="s">
        <v>1116</v>
      </c>
    </row>
    <row r="46" spans="1:4" x14ac:dyDescent="0.3">
      <c r="A46" s="4" t="s">
        <v>1074</v>
      </c>
      <c r="B46" s="2">
        <v>1140.72</v>
      </c>
      <c r="C46" s="10" t="s">
        <v>471</v>
      </c>
    </row>
    <row r="47" spans="1:4" x14ac:dyDescent="0.3">
      <c r="C47" s="10" t="s">
        <v>1075</v>
      </c>
    </row>
    <row r="48" spans="1:4" x14ac:dyDescent="0.3">
      <c r="A48" s="13"/>
      <c r="B48" s="14"/>
      <c r="C48" s="15" t="s">
        <v>1076</v>
      </c>
      <c r="D48">
        <f>D45+E46+F46</f>
        <v>0</v>
      </c>
    </row>
    <row r="49" spans="1:4" x14ac:dyDescent="0.3">
      <c r="A49" s="13"/>
      <c r="B49" s="14"/>
      <c r="C49" s="15"/>
      <c r="D49">
        <v>678.15</v>
      </c>
    </row>
    <row r="50" spans="1:4" s="21" customFormat="1" x14ac:dyDescent="0.3">
      <c r="A50" s="13"/>
      <c r="B50" s="14"/>
      <c r="C50" s="15"/>
      <c r="D50" s="21">
        <f>D48-D49</f>
        <v>-678.15</v>
      </c>
    </row>
    <row r="52" spans="1:4" s="21" customFormat="1" x14ac:dyDescent="0.3">
      <c r="A52" s="13" t="s">
        <v>1242</v>
      </c>
      <c r="B52" s="14">
        <v>102.2</v>
      </c>
      <c r="C52" s="15" t="s">
        <v>1243</v>
      </c>
    </row>
    <row r="53" spans="1:4" x14ac:dyDescent="0.3">
      <c r="C53" s="10" t="s">
        <v>1244</v>
      </c>
    </row>
    <row r="55" spans="1:4" x14ac:dyDescent="0.3">
      <c r="A55" s="4" t="s">
        <v>1295</v>
      </c>
      <c r="B55" s="2">
        <v>2647.08</v>
      </c>
      <c r="C55" s="10" t="s">
        <v>1296</v>
      </c>
    </row>
    <row r="56" spans="1:4" x14ac:dyDescent="0.3">
      <c r="C56" s="10" t="s">
        <v>1265</v>
      </c>
    </row>
    <row r="57" spans="1:4" x14ac:dyDescent="0.3">
      <c r="C57" s="10" t="s">
        <v>1297</v>
      </c>
    </row>
    <row r="58" spans="1:4" x14ac:dyDescent="0.3">
      <c r="A58" s="13"/>
      <c r="B58" s="14"/>
      <c r="C58" s="22"/>
    </row>
    <row r="59" spans="1:4" x14ac:dyDescent="0.3">
      <c r="A59" s="13" t="s">
        <v>1258</v>
      </c>
      <c r="B59" s="14">
        <v>909.37</v>
      </c>
      <c r="C59" s="22" t="s">
        <v>1259</v>
      </c>
    </row>
    <row r="60" spans="1:4" x14ac:dyDescent="0.3">
      <c r="A60" s="13"/>
      <c r="B60" s="14"/>
      <c r="C60" s="22" t="s">
        <v>1260</v>
      </c>
    </row>
    <row r="61" spans="1:4" x14ac:dyDescent="0.3">
      <c r="C61" s="10" t="s">
        <v>1261</v>
      </c>
      <c r="D61">
        <v>666.36</v>
      </c>
    </row>
    <row r="62" spans="1:4" x14ac:dyDescent="0.3">
      <c r="C62" s="10" t="s">
        <v>1379</v>
      </c>
      <c r="D62">
        <v>185.48</v>
      </c>
    </row>
    <row r="63" spans="1:4" x14ac:dyDescent="0.3">
      <c r="C63" s="10" t="s">
        <v>1380</v>
      </c>
      <c r="D63">
        <v>57.53</v>
      </c>
    </row>
    <row r="64" spans="1:4" x14ac:dyDescent="0.3">
      <c r="D64">
        <f>SUM(D61:D63)</f>
        <v>909.37</v>
      </c>
    </row>
    <row r="65" spans="1:3" x14ac:dyDescent="0.3">
      <c r="A65" s="4" t="s">
        <v>1258</v>
      </c>
      <c r="B65" s="2">
        <v>572.9</v>
      </c>
      <c r="C65" s="10" t="s">
        <v>1264</v>
      </c>
    </row>
    <row r="66" spans="1:3" x14ac:dyDescent="0.3">
      <c r="C66" s="10" t="s">
        <v>1265</v>
      </c>
    </row>
    <row r="67" spans="1:3" x14ac:dyDescent="0.3">
      <c r="C67" s="11" t="s">
        <v>1266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2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2"/>
    </row>
    <row r="3" spans="1:3" x14ac:dyDescent="0.3">
      <c r="A3" s="5"/>
      <c r="B3" s="2"/>
      <c r="C3" s="338" t="s">
        <v>1426</v>
      </c>
    </row>
    <row r="4" spans="1:3" x14ac:dyDescent="0.3">
      <c r="A4" s="5"/>
      <c r="B4" s="2"/>
      <c r="C4" s="338" t="s">
        <v>1425</v>
      </c>
    </row>
    <row r="5" spans="1:3" x14ac:dyDescent="0.3">
      <c r="A5" s="5"/>
      <c r="B5" s="2"/>
      <c r="C5" s="12"/>
    </row>
    <row r="6" spans="1:3" x14ac:dyDescent="0.3">
      <c r="A6" s="5"/>
      <c r="B6" s="2"/>
      <c r="C6" s="10"/>
    </row>
    <row r="7" spans="1:3" x14ac:dyDescent="0.3">
      <c r="A7" s="6" t="s">
        <v>145</v>
      </c>
      <c r="B7" s="2"/>
      <c r="C7" s="10"/>
    </row>
    <row r="8" spans="1:3" x14ac:dyDescent="0.3">
      <c r="A8" s="4"/>
      <c r="B8" s="2"/>
      <c r="C8" s="10"/>
    </row>
    <row r="9" spans="1:3" x14ac:dyDescent="0.3">
      <c r="A9" s="4" t="s">
        <v>202</v>
      </c>
      <c r="B9" s="2">
        <f>'Total Orgs'!B139</f>
        <v>750</v>
      </c>
      <c r="C9" s="10"/>
    </row>
    <row r="10" spans="1:3" x14ac:dyDescent="0.3">
      <c r="A10" s="4" t="s">
        <v>4</v>
      </c>
      <c r="B10" s="2"/>
      <c r="C10" s="10"/>
    </row>
    <row r="11" spans="1:3" s="15" customFormat="1" x14ac:dyDescent="0.3">
      <c r="A11" s="20" t="s">
        <v>5</v>
      </c>
      <c r="B11" s="32"/>
    </row>
    <row r="12" spans="1:3" x14ac:dyDescent="0.3">
      <c r="A12" s="4" t="s">
        <v>6</v>
      </c>
      <c r="B12" s="2">
        <f>SUM(B16:B106)</f>
        <v>748.02</v>
      </c>
      <c r="C12" s="10"/>
    </row>
    <row r="13" spans="1:3" x14ac:dyDescent="0.3">
      <c r="A13" s="4" t="s">
        <v>203</v>
      </c>
      <c r="B13" s="2">
        <f>SUM(B9+B10-B11-B12)</f>
        <v>1.9800000000000182</v>
      </c>
      <c r="C13" s="10"/>
    </row>
    <row r="14" spans="1:3" x14ac:dyDescent="0.3">
      <c r="A14" s="4"/>
      <c r="B14" s="2"/>
      <c r="C14" s="10"/>
    </row>
    <row r="15" spans="1:3" x14ac:dyDescent="0.3">
      <c r="A15" s="7" t="s">
        <v>204</v>
      </c>
      <c r="B15" s="3" t="s">
        <v>205</v>
      </c>
      <c r="C15" s="12" t="s">
        <v>206</v>
      </c>
    </row>
    <row r="16" spans="1:3" x14ac:dyDescent="0.3">
      <c r="A16" s="4" t="s">
        <v>1420</v>
      </c>
      <c r="B16">
        <v>345.24</v>
      </c>
      <c r="C16" t="s">
        <v>1421</v>
      </c>
    </row>
    <row r="17" spans="1:3" x14ac:dyDescent="0.3">
      <c r="C17" t="s">
        <v>1422</v>
      </c>
    </row>
    <row r="19" spans="1:3" x14ac:dyDescent="0.3">
      <c r="A19" t="s">
        <v>1420</v>
      </c>
      <c r="B19">
        <v>345.24</v>
      </c>
      <c r="C19" t="s">
        <v>1421</v>
      </c>
    </row>
    <row r="20" spans="1:3" x14ac:dyDescent="0.3">
      <c r="C20" t="s">
        <v>1423</v>
      </c>
    </row>
    <row r="22" spans="1:3" x14ac:dyDescent="0.3">
      <c r="A22" t="s">
        <v>1420</v>
      </c>
      <c r="B22">
        <v>57.54</v>
      </c>
      <c r="C22" t="s">
        <v>1421</v>
      </c>
    </row>
    <row r="23" spans="1:3" x14ac:dyDescent="0.3">
      <c r="C23" t="s">
        <v>1424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Orgs'!B141</f>
        <v>2300</v>
      </c>
      <c r="C5" s="327" t="s">
        <v>462</v>
      </c>
    </row>
    <row r="6" spans="1:3" x14ac:dyDescent="0.3">
      <c r="A6" s="4" t="s">
        <v>4</v>
      </c>
      <c r="B6" s="2"/>
      <c r="C6" s="327" t="s">
        <v>467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1711.6399999999999</v>
      </c>
      <c r="C8" s="327"/>
    </row>
    <row r="9" spans="1:3" x14ac:dyDescent="0.3">
      <c r="A9" s="4" t="s">
        <v>203</v>
      </c>
      <c r="B9" s="2">
        <f>SUM(B5+B6-B7-B8)</f>
        <v>588.36000000000013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896</v>
      </c>
      <c r="B12">
        <v>1100</v>
      </c>
      <c r="C12" t="s">
        <v>893</v>
      </c>
    </row>
    <row r="13" spans="1:3" x14ac:dyDescent="0.3">
      <c r="A13" s="27"/>
      <c r="C13" t="s">
        <v>894</v>
      </c>
    </row>
    <row r="14" spans="1:3" x14ac:dyDescent="0.3">
      <c r="A14" s="27"/>
      <c r="C14" t="s">
        <v>895</v>
      </c>
    </row>
    <row r="15" spans="1:3" x14ac:dyDescent="0.3">
      <c r="A15" s="27" t="s">
        <v>896</v>
      </c>
      <c r="B15">
        <v>611.64</v>
      </c>
      <c r="C15" t="s">
        <v>519</v>
      </c>
    </row>
    <row r="16" spans="1:3" x14ac:dyDescent="0.3">
      <c r="A16" s="27"/>
      <c r="C16" t="s">
        <v>897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27" t="s">
        <v>496</v>
      </c>
    </row>
    <row r="5" spans="1:6" x14ac:dyDescent="0.3">
      <c r="A5" s="4" t="s">
        <v>202</v>
      </c>
      <c r="B5" s="2">
        <f>'Total Orgs'!B142</f>
        <v>15000</v>
      </c>
      <c r="C5" s="327" t="s">
        <v>498</v>
      </c>
    </row>
    <row r="6" spans="1:6" x14ac:dyDescent="0.3">
      <c r="A6" s="4" t="s">
        <v>4</v>
      </c>
      <c r="C6" s="327"/>
    </row>
    <row r="7" spans="1:6" x14ac:dyDescent="0.3">
      <c r="A7" s="4" t="s">
        <v>5</v>
      </c>
      <c r="C7" s="327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724</v>
      </c>
      <c r="B12" s="2">
        <f>D23</f>
        <v>9165.26</v>
      </c>
      <c r="C12" s="10" t="s">
        <v>725</v>
      </c>
      <c r="D12" s="13"/>
      <c r="E12" s="14"/>
      <c r="F12" s="15"/>
    </row>
    <row r="13" spans="1:6" x14ac:dyDescent="0.3">
      <c r="C13" s="10" t="s">
        <v>726</v>
      </c>
      <c r="D13" s="4"/>
      <c r="E13" s="2"/>
      <c r="F13" s="86"/>
    </row>
    <row r="14" spans="1:6" x14ac:dyDescent="0.3">
      <c r="A14" s="75"/>
      <c r="C14" s="16" t="s">
        <v>727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728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729</v>
      </c>
      <c r="D16">
        <f>19.24+24.57</f>
        <v>43.81</v>
      </c>
      <c r="F16">
        <v>162.35</v>
      </c>
    </row>
    <row r="17" spans="1:6" x14ac:dyDescent="0.3">
      <c r="A17" s="75"/>
      <c r="C17" s="16" t="s">
        <v>730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731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800</v>
      </c>
      <c r="D20">
        <v>2071.62</v>
      </c>
    </row>
    <row r="21" spans="1:6" x14ac:dyDescent="0.3">
      <c r="A21" s="75"/>
      <c r="C21" s="16" t="s">
        <v>801</v>
      </c>
      <c r="D21">
        <v>3725.74</v>
      </c>
    </row>
    <row r="22" spans="1:6" x14ac:dyDescent="0.3">
      <c r="A22" s="75"/>
      <c r="C22" s="16" t="s">
        <v>802</v>
      </c>
      <c r="D22" s="139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845</v>
      </c>
    </row>
    <row r="26" spans="1:6" x14ac:dyDescent="0.3">
      <c r="A26" s="75"/>
      <c r="C26" s="16" t="s">
        <v>846</v>
      </c>
    </row>
    <row r="27" spans="1:6" x14ac:dyDescent="0.3">
      <c r="A27" s="75"/>
      <c r="C27" s="16" t="s">
        <v>847</v>
      </c>
    </row>
    <row r="28" spans="1:6" x14ac:dyDescent="0.3">
      <c r="A28" s="75"/>
      <c r="C28" s="16" t="s">
        <v>848</v>
      </c>
    </row>
    <row r="29" spans="1:6" x14ac:dyDescent="0.3">
      <c r="A29" s="75"/>
      <c r="C29" s="16"/>
    </row>
    <row r="30" spans="1:6" x14ac:dyDescent="0.3">
      <c r="A30" s="75" t="s">
        <v>1248</v>
      </c>
      <c r="B30" s="2">
        <v>1195.75</v>
      </c>
      <c r="C30" s="16" t="s">
        <v>1249</v>
      </c>
    </row>
    <row r="31" spans="1:6" x14ac:dyDescent="0.3">
      <c r="A31" s="75"/>
      <c r="C31" s="16" t="s">
        <v>1250</v>
      </c>
    </row>
    <row r="32" spans="1:6" x14ac:dyDescent="0.3">
      <c r="A32" s="75"/>
      <c r="C32" s="16" t="s">
        <v>1251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58"/>
      <c r="C44" s="22"/>
    </row>
    <row r="45" spans="1:3" s="21" customFormat="1" x14ac:dyDescent="0.3">
      <c r="A45" s="13"/>
      <c r="B45" s="358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59"/>
    </row>
    <row r="52" spans="1:3" x14ac:dyDescent="0.3">
      <c r="B52" s="359"/>
    </row>
    <row r="53" spans="1:3" s="21" customFormat="1" x14ac:dyDescent="0.3">
      <c r="A53" s="13"/>
      <c r="B53" s="14"/>
      <c r="C53" s="15"/>
    </row>
    <row r="57" spans="1:3" s="21" customFormat="1" x14ac:dyDescent="0.3">
      <c r="A57" s="360"/>
      <c r="B57" s="361"/>
      <c r="C57" s="362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1160</v>
      </c>
      <c r="B12" s="2">
        <v>4000</v>
      </c>
      <c r="C12" t="s">
        <v>1161</v>
      </c>
    </row>
    <row r="13" spans="1:4" x14ac:dyDescent="0.3">
      <c r="C13" t="s">
        <v>1364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1306</v>
      </c>
      <c r="B12" s="2">
        <v>300</v>
      </c>
      <c r="C12" t="s">
        <v>519</v>
      </c>
    </row>
    <row r="13" spans="1:3" x14ac:dyDescent="0.3">
      <c r="C13" t="s">
        <v>1328</v>
      </c>
    </row>
    <row r="14" spans="1:3" x14ac:dyDescent="0.3">
      <c r="C14" t="s">
        <v>1338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830</v>
      </c>
      <c r="B12" s="2">
        <v>500</v>
      </c>
      <c r="C12" t="s">
        <v>519</v>
      </c>
    </row>
    <row r="13" spans="1:4" x14ac:dyDescent="0.3">
      <c r="B13" s="2" t="s">
        <v>831</v>
      </c>
      <c r="C13" t="s">
        <v>832</v>
      </c>
    </row>
    <row r="14" spans="1:4" x14ac:dyDescent="0.3">
      <c r="C14" t="s">
        <v>833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1335</v>
      </c>
      <c r="B11" s="2">
        <v>750</v>
      </c>
      <c r="C11" s="9" t="s">
        <v>1336</v>
      </c>
    </row>
    <row r="12" spans="1:3" x14ac:dyDescent="0.3">
      <c r="C12" s="15" t="s">
        <v>1337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5824</v>
      </c>
    </row>
    <row r="9" spans="1:3" x14ac:dyDescent="0.3">
      <c r="A9" s="4" t="s">
        <v>203</v>
      </c>
      <c r="B9" s="2">
        <f>SUM(B5+B6-B7-B8)</f>
        <v>9176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1292</v>
      </c>
      <c r="B12" s="2">
        <v>5824</v>
      </c>
      <c r="C12" s="10" t="s">
        <v>1293</v>
      </c>
    </row>
    <row r="13" spans="1:3" x14ac:dyDescent="0.3">
      <c r="C13" s="10" t="s">
        <v>1294</v>
      </c>
    </row>
    <row r="14" spans="1:3" x14ac:dyDescent="0.3">
      <c r="C14" s="10" t="s">
        <v>1413</v>
      </c>
    </row>
    <row r="15" spans="1:3" x14ac:dyDescent="0.3">
      <c r="C15" s="10" t="s">
        <v>1412</v>
      </c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Orgs'!B159</f>
        <v>300</v>
      </c>
      <c r="C5" s="327" t="s">
        <v>421</v>
      </c>
    </row>
    <row r="6" spans="1:3" x14ac:dyDescent="0.3">
      <c r="A6" s="4" t="s">
        <v>4</v>
      </c>
      <c r="C6" s="327" t="s">
        <v>424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300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201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2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Orgs'!B161</f>
        <v>845</v>
      </c>
      <c r="C5" s="327" t="s">
        <v>416</v>
      </c>
    </row>
    <row r="6" spans="1:4" x14ac:dyDescent="0.3">
      <c r="A6" s="4" t="s">
        <v>4</v>
      </c>
      <c r="C6" s="327"/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SUM(B12:B143)</f>
        <v>446.06</v>
      </c>
      <c r="C8" s="327"/>
    </row>
    <row r="9" spans="1:4" x14ac:dyDescent="0.3">
      <c r="A9" s="4" t="s">
        <v>203</v>
      </c>
      <c r="B9" s="2">
        <f>SUM(B5+B6-B8)</f>
        <v>398.94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857</v>
      </c>
      <c r="B12" s="2">
        <f>D18</f>
        <v>446.06</v>
      </c>
      <c r="C12" s="130" t="s">
        <v>858</v>
      </c>
    </row>
    <row r="13" spans="1:4" x14ac:dyDescent="0.3">
      <c r="C13" s="15" t="s">
        <v>859</v>
      </c>
      <c r="D13">
        <v>35.28</v>
      </c>
    </row>
    <row r="14" spans="1:4" x14ac:dyDescent="0.3">
      <c r="C14" s="130" t="s">
        <v>416</v>
      </c>
      <c r="D14">
        <v>24.34</v>
      </c>
    </row>
    <row r="15" spans="1:4" x14ac:dyDescent="0.3">
      <c r="C15" t="s">
        <v>860</v>
      </c>
      <c r="D15">
        <v>168.6</v>
      </c>
    </row>
    <row r="16" spans="1:4" x14ac:dyDescent="0.3">
      <c r="C16" s="130" t="s">
        <v>861</v>
      </c>
      <c r="D16">
        <v>145.88</v>
      </c>
    </row>
    <row r="17" spans="1:10" x14ac:dyDescent="0.3">
      <c r="C17" t="s">
        <v>862</v>
      </c>
      <c r="D17" s="139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Orgs'!B162</f>
        <v>350</v>
      </c>
      <c r="C5" s="47" t="s">
        <v>708</v>
      </c>
    </row>
    <row r="6" spans="1:3" x14ac:dyDescent="0.3">
      <c r="A6" s="4" t="s">
        <v>4</v>
      </c>
      <c r="C6" s="47" t="s">
        <v>709</v>
      </c>
    </row>
    <row r="7" spans="1:3" x14ac:dyDescent="0.3">
      <c r="A7" s="4" t="s">
        <v>5</v>
      </c>
      <c r="C7" s="143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Orgs'!B163</f>
        <v>1000</v>
      </c>
      <c r="C5" s="327" t="s">
        <v>420</v>
      </c>
    </row>
    <row r="6" spans="1:3" x14ac:dyDescent="0.3">
      <c r="A6" s="4" t="s">
        <v>4</v>
      </c>
      <c r="C6" s="327" t="s">
        <v>651</v>
      </c>
    </row>
    <row r="7" spans="1:3" x14ac:dyDescent="0.3">
      <c r="A7" s="4" t="s">
        <v>5</v>
      </c>
      <c r="C7" s="328"/>
    </row>
    <row r="8" spans="1:3" x14ac:dyDescent="0.3">
      <c r="A8" s="4" t="s">
        <v>6</v>
      </c>
      <c r="B8" s="2">
        <f>SUM(B12:B99)</f>
        <v>945</v>
      </c>
      <c r="C8" s="327"/>
    </row>
    <row r="9" spans="1:3" x14ac:dyDescent="0.3">
      <c r="A9" s="4" t="s">
        <v>203</v>
      </c>
      <c r="B9" s="2">
        <f>SUM(B5+B6+B7-B8)</f>
        <v>55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652</v>
      </c>
      <c r="B12" s="2">
        <v>945</v>
      </c>
      <c r="C12" t="s">
        <v>519</v>
      </c>
    </row>
    <row r="13" spans="1:3" x14ac:dyDescent="0.3">
      <c r="C13" t="s">
        <v>653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27" t="s">
        <v>496</v>
      </c>
    </row>
    <row r="4" spans="1:3" x14ac:dyDescent="0.3">
      <c r="A4" s="4"/>
      <c r="B4" s="2"/>
      <c r="C4" s="327" t="s">
        <v>497</v>
      </c>
    </row>
    <row r="5" spans="1:3" x14ac:dyDescent="0.3">
      <c r="A5" s="4" t="s">
        <v>202</v>
      </c>
      <c r="B5" s="2">
        <f>'Total Orgs'!B168</f>
        <v>750</v>
      </c>
      <c r="C5" s="327" t="s">
        <v>577</v>
      </c>
    </row>
    <row r="6" spans="1:3" x14ac:dyDescent="0.3">
      <c r="A6" s="4" t="s">
        <v>4</v>
      </c>
      <c r="B6" s="2"/>
      <c r="C6" s="327"/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SUM(B12:B112)</f>
        <v>750</v>
      </c>
      <c r="C8" s="327"/>
    </row>
    <row r="9" spans="1:3" x14ac:dyDescent="0.3">
      <c r="A9" s="4" t="s">
        <v>203</v>
      </c>
      <c r="B9" s="2">
        <f>SUM(B5+B6+B7-B8)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494</v>
      </c>
      <c r="B12">
        <v>123.77</v>
      </c>
      <c r="C12" t="s">
        <v>495</v>
      </c>
    </row>
    <row r="13" spans="1:3" x14ac:dyDescent="0.3">
      <c r="A13" s="27"/>
    </row>
    <row r="14" spans="1:3" x14ac:dyDescent="0.3">
      <c r="A14" s="27"/>
      <c r="B14">
        <v>72.92</v>
      </c>
      <c r="C14" t="s">
        <v>588</v>
      </c>
    </row>
    <row r="15" spans="1:3" x14ac:dyDescent="0.3">
      <c r="A15" s="27"/>
      <c r="C15" t="s">
        <v>1218</v>
      </c>
    </row>
    <row r="16" spans="1:3" x14ac:dyDescent="0.3">
      <c r="A16" s="27"/>
      <c r="C16" t="s">
        <v>917</v>
      </c>
    </row>
    <row r="17" spans="1:3" x14ac:dyDescent="0.3">
      <c r="A17" s="27"/>
    </row>
    <row r="18" spans="1:3" x14ac:dyDescent="0.3">
      <c r="A18" s="27" t="s">
        <v>941</v>
      </c>
      <c r="B18">
        <v>182.87</v>
      </c>
      <c r="C18" t="s">
        <v>588</v>
      </c>
    </row>
    <row r="19" spans="1:3" x14ac:dyDescent="0.3">
      <c r="A19" s="27"/>
      <c r="C19" t="s">
        <v>1217</v>
      </c>
    </row>
    <row r="20" spans="1:3" x14ac:dyDescent="0.3">
      <c r="A20" s="27"/>
      <c r="C20" t="s">
        <v>942</v>
      </c>
    </row>
    <row r="21" spans="1:3" x14ac:dyDescent="0.3">
      <c r="A21" s="27"/>
    </row>
    <row r="22" spans="1:3" x14ac:dyDescent="0.3">
      <c r="A22" s="27" t="s">
        <v>1078</v>
      </c>
      <c r="B22">
        <v>157.44999999999999</v>
      </c>
      <c r="C22" t="s">
        <v>495</v>
      </c>
    </row>
    <row r="23" spans="1:3" x14ac:dyDescent="0.3">
      <c r="A23" s="27"/>
      <c r="C23" t="s">
        <v>1216</v>
      </c>
    </row>
    <row r="24" spans="1:3" x14ac:dyDescent="0.3">
      <c r="A24" s="27"/>
      <c r="C24" t="s">
        <v>1079</v>
      </c>
    </row>
    <row r="25" spans="1:3" x14ac:dyDescent="0.3">
      <c r="A25" s="27"/>
    </row>
    <row r="26" spans="1:3" x14ac:dyDescent="0.3">
      <c r="A26" s="27" t="s">
        <v>1151</v>
      </c>
      <c r="B26">
        <v>88.67</v>
      </c>
      <c r="C26" t="s">
        <v>495</v>
      </c>
    </row>
    <row r="27" spans="1:3" x14ac:dyDescent="0.3">
      <c r="A27" s="27"/>
      <c r="C27" t="s">
        <v>1214</v>
      </c>
    </row>
    <row r="28" spans="1:3" x14ac:dyDescent="0.3">
      <c r="A28" s="27"/>
      <c r="C28" t="s">
        <v>1079</v>
      </c>
    </row>
    <row r="29" spans="1:3" x14ac:dyDescent="0.3">
      <c r="A29" s="27"/>
    </row>
    <row r="30" spans="1:3" x14ac:dyDescent="0.3">
      <c r="A30" s="27" t="s">
        <v>1219</v>
      </c>
      <c r="B30">
        <v>124.32</v>
      </c>
      <c r="C30" t="s">
        <v>495</v>
      </c>
    </row>
    <row r="31" spans="1:3" x14ac:dyDescent="0.3">
      <c r="A31" s="27"/>
      <c r="C31" t="s">
        <v>1214</v>
      </c>
    </row>
    <row r="32" spans="1:3" x14ac:dyDescent="0.3">
      <c r="A32" s="27"/>
      <c r="C32" t="s">
        <v>1215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Orgs'!B166</f>
        <v>500</v>
      </c>
      <c r="C5" s="327" t="s">
        <v>438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499.5</v>
      </c>
      <c r="C8" s="327"/>
    </row>
    <row r="9" spans="1:3" x14ac:dyDescent="0.3">
      <c r="A9" s="4" t="s">
        <v>203</v>
      </c>
      <c r="B9" s="2">
        <f>SUM(B5+B6-B8)</f>
        <v>0.5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1384</v>
      </c>
      <c r="B12" s="2">
        <v>499.5</v>
      </c>
      <c r="C12" s="130" t="s">
        <v>1385</v>
      </c>
    </row>
    <row r="13" spans="1:3" x14ac:dyDescent="0.3">
      <c r="C13" s="15" t="s">
        <v>1386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1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620</v>
      </c>
    </row>
    <row r="3" spans="1:3" x14ac:dyDescent="0.3">
      <c r="A3" s="6" t="s">
        <v>618</v>
      </c>
      <c r="C3" t="s">
        <v>621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Orgs'!B51</f>
        <v>750</v>
      </c>
      <c r="C5" s="336" t="s">
        <v>619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Orgs'!B172</f>
        <v>500</v>
      </c>
      <c r="C5" s="327" t="s">
        <v>413</v>
      </c>
    </row>
    <row r="6" spans="1:3" x14ac:dyDescent="0.3">
      <c r="A6" s="4" t="s">
        <v>4</v>
      </c>
      <c r="C6" s="327" t="s">
        <v>415</v>
      </c>
    </row>
    <row r="7" spans="1:3" x14ac:dyDescent="0.3">
      <c r="A7" s="4" t="s">
        <v>5</v>
      </c>
      <c r="C7" s="330"/>
    </row>
    <row r="8" spans="1:3" x14ac:dyDescent="0.3">
      <c r="A8" s="4" t="s">
        <v>6</v>
      </c>
      <c r="B8" s="2">
        <f>SUM(B12:B107)</f>
        <v>0</v>
      </c>
      <c r="C8" s="327"/>
    </row>
    <row r="9" spans="1:3" x14ac:dyDescent="0.3">
      <c r="A9" s="4" t="s">
        <v>203</v>
      </c>
      <c r="B9" s="2">
        <f>SUM(B5+B6-B7-B8)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664</v>
      </c>
    </row>
    <row r="13" spans="1:3" x14ac:dyDescent="0.3">
      <c r="A13" s="40"/>
      <c r="B13" s="2"/>
      <c r="C13" t="s">
        <v>665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Orgs'!B178</f>
        <v>195</v>
      </c>
      <c r="C5" s="327" t="s">
        <v>411</v>
      </c>
    </row>
    <row r="6" spans="1:3" x14ac:dyDescent="0.3">
      <c r="A6" s="4" t="s">
        <v>4</v>
      </c>
      <c r="C6" s="327" t="s">
        <v>414</v>
      </c>
    </row>
    <row r="7" spans="1:3" x14ac:dyDescent="0.3">
      <c r="A7" s="4" t="s">
        <v>5</v>
      </c>
      <c r="B7" s="2">
        <v>0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SUM(B5+B6-B7-B8)</f>
        <v>195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250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250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1015</v>
      </c>
      <c r="B12" s="2">
        <v>700</v>
      </c>
      <c r="C12" t="s">
        <v>519</v>
      </c>
    </row>
    <row r="13" spans="1:3" x14ac:dyDescent="0.3">
      <c r="C13" t="s">
        <v>1016</v>
      </c>
    </row>
    <row r="14" spans="1:3" x14ac:dyDescent="0.3">
      <c r="C14" t="s">
        <v>1166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7"/>
      <c r="B18" s="25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5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57"/>
      <c r="B23" s="258"/>
      <c r="C23" s="88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9"/>
      <c r="B28" s="252"/>
      <c r="C28" s="25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60"/>
      <c r="B29" s="261"/>
      <c r="C29" s="25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7"/>
      <c r="B30" s="25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9"/>
      <c r="B32" s="252"/>
      <c r="C32" s="25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55"/>
    </row>
    <row r="34" spans="1:3" x14ac:dyDescent="0.3">
      <c r="A34" s="78"/>
      <c r="B34" s="79"/>
      <c r="C34" s="256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27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1097</v>
      </c>
      <c r="B12" s="2">
        <v>439.35</v>
      </c>
      <c r="C12" s="130" t="s">
        <v>626</v>
      </c>
    </row>
    <row r="13" spans="1:4" x14ac:dyDescent="0.3">
      <c r="A13" s="4"/>
      <c r="B13" s="2"/>
      <c r="C13" s="15" t="s">
        <v>1098</v>
      </c>
    </row>
    <row r="14" spans="1:4" x14ac:dyDescent="0.3">
      <c r="A14" s="4"/>
      <c r="B14" s="2"/>
      <c r="C14" s="130" t="s">
        <v>1235</v>
      </c>
      <c r="D14" s="101">
        <v>504.8</v>
      </c>
    </row>
    <row r="15" spans="1:4" x14ac:dyDescent="0.3">
      <c r="A15" s="4"/>
      <c r="B15" s="2"/>
      <c r="C15" t="s">
        <v>1236</v>
      </c>
      <c r="D15" s="102">
        <v>65.45</v>
      </c>
    </row>
    <row r="16" spans="1:4" x14ac:dyDescent="0.3">
      <c r="A16" s="4"/>
      <c r="B16" s="2"/>
      <c r="C16" s="128" t="s">
        <v>1237</v>
      </c>
      <c r="D16" s="101">
        <f>D14-D15</f>
        <v>439.35</v>
      </c>
    </row>
    <row r="17" spans="1:4" x14ac:dyDescent="0.3">
      <c r="A17" s="4"/>
      <c r="B17" s="2"/>
      <c r="C17" s="128" t="s">
        <v>1365</v>
      </c>
      <c r="D17" s="101"/>
    </row>
    <row r="19" spans="1:4" x14ac:dyDescent="0.3">
      <c r="A19" t="s">
        <v>1340</v>
      </c>
      <c r="B19">
        <v>300</v>
      </c>
      <c r="C19" t="s">
        <v>1347</v>
      </c>
    </row>
    <row r="20" spans="1:4" x14ac:dyDescent="0.3">
      <c r="C20" t="s">
        <v>1348</v>
      </c>
    </row>
    <row r="22" spans="1:4" x14ac:dyDescent="0.3">
      <c r="A22" t="s">
        <v>1391</v>
      </c>
      <c r="B22">
        <v>426.9</v>
      </c>
      <c r="C22" t="s">
        <v>488</v>
      </c>
    </row>
    <row r="23" spans="1:4" x14ac:dyDescent="0.3">
      <c r="C23" t="s">
        <v>1392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849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Orgs'!B184</f>
        <v>800</v>
      </c>
      <c r="C5" s="327" t="s">
        <v>533</v>
      </c>
    </row>
    <row r="6" spans="1:3" x14ac:dyDescent="0.3">
      <c r="A6" s="4" t="s">
        <v>4</v>
      </c>
      <c r="B6" s="2"/>
      <c r="C6" s="327" t="s">
        <v>592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SUM(B12:B143)</f>
        <v>788.34999999999991</v>
      </c>
      <c r="C8" s="327"/>
    </row>
    <row r="9" spans="1:3" x14ac:dyDescent="0.3">
      <c r="A9" s="4" t="s">
        <v>203</v>
      </c>
      <c r="B9" s="2">
        <f>SUM(B5+B6-B8)</f>
        <v>11.650000000000091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169.42</v>
      </c>
      <c r="C12" s="9" t="s">
        <v>834</v>
      </c>
    </row>
    <row r="13" spans="1:3" x14ac:dyDescent="0.3">
      <c r="A13" s="4"/>
      <c r="B13" s="2">
        <v>12.99</v>
      </c>
      <c r="C13" s="15" t="s">
        <v>836</v>
      </c>
    </row>
    <row r="14" spans="1:3" x14ac:dyDescent="0.3">
      <c r="A14" s="4"/>
      <c r="B14" s="2"/>
      <c r="C14" s="9"/>
    </row>
    <row r="15" spans="1:3" x14ac:dyDescent="0.3">
      <c r="A15" s="4" t="s">
        <v>1120</v>
      </c>
      <c r="B15" s="2">
        <v>25.92</v>
      </c>
      <c r="C15" t="s">
        <v>1121</v>
      </c>
    </row>
    <row r="16" spans="1:3" x14ac:dyDescent="0.3">
      <c r="A16" s="4"/>
      <c r="B16" s="2"/>
      <c r="C16" s="130" t="s">
        <v>1122</v>
      </c>
    </row>
    <row r="17" spans="2:3" x14ac:dyDescent="0.3">
      <c r="C17" s="130" t="s">
        <v>1129</v>
      </c>
    </row>
    <row r="18" spans="2:3" x14ac:dyDescent="0.3">
      <c r="B18">
        <v>352.78</v>
      </c>
      <c r="C18" t="s">
        <v>1126</v>
      </c>
    </row>
    <row r="19" spans="2:3" x14ac:dyDescent="0.3">
      <c r="C19" t="s">
        <v>1122</v>
      </c>
    </row>
    <row r="20" spans="2:3" x14ac:dyDescent="0.3">
      <c r="C20" t="s">
        <v>1128</v>
      </c>
    </row>
    <row r="21" spans="2:3" x14ac:dyDescent="0.3">
      <c r="B21">
        <v>227.24</v>
      </c>
      <c r="C21" t="s">
        <v>1126</v>
      </c>
    </row>
    <row r="22" spans="2:3" x14ac:dyDescent="0.3">
      <c r="C22" t="s">
        <v>1122</v>
      </c>
    </row>
    <row r="23" spans="2:3" x14ac:dyDescent="0.3">
      <c r="C23" t="s">
        <v>1127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1381</v>
      </c>
    </row>
    <row r="7" spans="1:3" x14ac:dyDescent="0.3">
      <c r="A7" s="4" t="s">
        <v>5</v>
      </c>
      <c r="C7" s="47" t="s">
        <v>1283</v>
      </c>
    </row>
    <row r="8" spans="1:3" x14ac:dyDescent="0.3">
      <c r="A8" s="4" t="s">
        <v>6</v>
      </c>
      <c r="B8" s="2">
        <f>SUM(B12:B129)</f>
        <v>8857.76</v>
      </c>
      <c r="C8" s="47" t="s">
        <v>1382</v>
      </c>
    </row>
    <row r="9" spans="1:3" x14ac:dyDescent="0.3">
      <c r="A9" s="4" t="s">
        <v>203</v>
      </c>
      <c r="B9" s="2">
        <f>SUM(B5+B6-B8)</f>
        <v>142.23999999999978</v>
      </c>
      <c r="C9" s="47" t="s">
        <v>1383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1245</v>
      </c>
      <c r="B12" s="215">
        <v>6285.36</v>
      </c>
      <c r="C12" s="98" t="s">
        <v>1246</v>
      </c>
    </row>
    <row r="13" spans="1:3" s="1" customFormat="1" x14ac:dyDescent="0.3">
      <c r="A13" s="135"/>
      <c r="B13" s="215"/>
      <c r="C13" s="98" t="s">
        <v>1247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924</v>
      </c>
      <c r="B16" s="2">
        <v>1286.2</v>
      </c>
      <c r="C16" t="s">
        <v>1291</v>
      </c>
    </row>
    <row r="17" spans="1:3" x14ac:dyDescent="0.3">
      <c r="C17" t="s">
        <v>925</v>
      </c>
    </row>
    <row r="19" spans="1:3" x14ac:dyDescent="0.3">
      <c r="A19" s="4" t="s">
        <v>1024</v>
      </c>
      <c r="B19" s="2">
        <v>1492</v>
      </c>
      <c r="C19" t="s">
        <v>1284</v>
      </c>
    </row>
    <row r="20" spans="1:3" x14ac:dyDescent="0.3">
      <c r="C20" t="s">
        <v>1285</v>
      </c>
    </row>
    <row r="22" spans="1:3" x14ac:dyDescent="0.3">
      <c r="B22" s="2">
        <v>-1492</v>
      </c>
      <c r="C22" t="s">
        <v>1286</v>
      </c>
    </row>
    <row r="23" spans="1:3" x14ac:dyDescent="0.3">
      <c r="C23" t="s">
        <v>1287</v>
      </c>
    </row>
    <row r="25" spans="1:3" x14ac:dyDescent="0.3">
      <c r="A25" s="4" t="s">
        <v>1404</v>
      </c>
      <c r="B25" s="2">
        <v>1286.2</v>
      </c>
      <c r="C25" t="s">
        <v>1405</v>
      </c>
    </row>
    <row r="26" spans="1:3" x14ac:dyDescent="0.3">
      <c r="C26" t="s">
        <v>1406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49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6550.13</v>
      </c>
    </row>
    <row r="8" spans="1:5" x14ac:dyDescent="0.3">
      <c r="A8" s="4" t="s">
        <v>203</v>
      </c>
      <c r="B8" s="2">
        <f>SUM(B5+B6-B7)</f>
        <v>449.86999999999989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722</v>
      </c>
      <c r="D12" s="196" t="s">
        <v>805</v>
      </c>
      <c r="E12" t="s">
        <v>850</v>
      </c>
    </row>
    <row r="13" spans="1:5" x14ac:dyDescent="0.3">
      <c r="C13" t="s">
        <v>396</v>
      </c>
      <c r="D13" s="196"/>
    </row>
    <row r="14" spans="1:5" x14ac:dyDescent="0.3">
      <c r="C14" s="130" t="s">
        <v>397</v>
      </c>
      <c r="D14" s="101"/>
    </row>
    <row r="15" spans="1:5" x14ac:dyDescent="0.3">
      <c r="C15" s="130" t="s">
        <v>1366</v>
      </c>
      <c r="D15">
        <v>114.7</v>
      </c>
    </row>
    <row r="16" spans="1:5" x14ac:dyDescent="0.3">
      <c r="C16" s="130" t="s">
        <v>1367</v>
      </c>
      <c r="D16">
        <v>34.21</v>
      </c>
    </row>
    <row r="17" spans="1:4" x14ac:dyDescent="0.3">
      <c r="C17" s="130" t="s">
        <v>1368</v>
      </c>
      <c r="D17">
        <v>39.6</v>
      </c>
    </row>
    <row r="18" spans="1:4" x14ac:dyDescent="0.3">
      <c r="C18" s="130" t="s">
        <v>1369</v>
      </c>
      <c r="D18">
        <v>37.96</v>
      </c>
    </row>
    <row r="19" spans="1:4" x14ac:dyDescent="0.3">
      <c r="C19" s="130" t="s">
        <v>1370</v>
      </c>
      <c r="D19">
        <v>37.46</v>
      </c>
    </row>
    <row r="20" spans="1:4" x14ac:dyDescent="0.3">
      <c r="C20" s="130" t="s">
        <v>1371</v>
      </c>
      <c r="D20">
        <v>51.77</v>
      </c>
    </row>
    <row r="21" spans="1:4" x14ac:dyDescent="0.3">
      <c r="C21" s="130" t="s">
        <v>1372</v>
      </c>
      <c r="D21">
        <v>84.62</v>
      </c>
    </row>
    <row r="22" spans="1:4" x14ac:dyDescent="0.3">
      <c r="C22" s="130" t="s">
        <v>1373</v>
      </c>
      <c r="D22">
        <v>366.8</v>
      </c>
    </row>
    <row r="23" spans="1:4" x14ac:dyDescent="0.3">
      <c r="C23" s="130" t="s">
        <v>1374</v>
      </c>
      <c r="D23">
        <v>154.01</v>
      </c>
    </row>
    <row r="24" spans="1:4" x14ac:dyDescent="0.3">
      <c r="C24" s="130" t="s">
        <v>1123</v>
      </c>
      <c r="D24">
        <f>SUM(D15:D23)</f>
        <v>921.13</v>
      </c>
    </row>
    <row r="25" spans="1:4" x14ac:dyDescent="0.3">
      <c r="C25" s="130"/>
      <c r="D25" s="132"/>
    </row>
    <row r="26" spans="1:4" x14ac:dyDescent="0.3">
      <c r="C26" s="130"/>
    </row>
    <row r="27" spans="1:4" x14ac:dyDescent="0.3">
      <c r="C27" s="130"/>
    </row>
    <row r="28" spans="1:4" s="367" customFormat="1" x14ac:dyDescent="0.3">
      <c r="A28" s="365"/>
      <c r="B28" s="366"/>
    </row>
    <row r="29" spans="1:4" x14ac:dyDescent="0.3">
      <c r="C29" s="130"/>
    </row>
    <row r="30" spans="1:4" x14ac:dyDescent="0.3">
      <c r="C30" s="128"/>
    </row>
    <row r="31" spans="1:4" x14ac:dyDescent="0.3">
      <c r="C31" s="9" t="s">
        <v>417</v>
      </c>
    </row>
    <row r="32" spans="1:4" x14ac:dyDescent="0.3">
      <c r="C32" s="128" t="s">
        <v>418</v>
      </c>
    </row>
    <row r="33" spans="1:4" x14ac:dyDescent="0.3">
      <c r="C33" s="128" t="s">
        <v>419</v>
      </c>
    </row>
    <row r="34" spans="1:4" x14ac:dyDescent="0.3">
      <c r="C34" s="130" t="s">
        <v>456</v>
      </c>
    </row>
    <row r="35" spans="1:4" x14ac:dyDescent="0.3">
      <c r="C35" s="128" t="s">
        <v>457</v>
      </c>
    </row>
    <row r="36" spans="1:4" s="371" customFormat="1" x14ac:dyDescent="0.3">
      <c r="A36" s="368"/>
      <c r="B36" s="369"/>
      <c r="C36" s="370"/>
    </row>
    <row r="37" spans="1:4" x14ac:dyDescent="0.3">
      <c r="C37" s="117"/>
    </row>
    <row r="38" spans="1:4" x14ac:dyDescent="0.3">
      <c r="C38" s="9" t="s">
        <v>402</v>
      </c>
      <c r="D38" t="s">
        <v>806</v>
      </c>
    </row>
    <row r="39" spans="1:4" x14ac:dyDescent="0.3">
      <c r="C39" s="128" t="s">
        <v>403</v>
      </c>
    </row>
    <row r="40" spans="1:4" x14ac:dyDescent="0.3">
      <c r="C40" s="128" t="s">
        <v>400</v>
      </c>
    </row>
    <row r="41" spans="1:4" x14ac:dyDescent="0.3">
      <c r="C41" s="130" t="s">
        <v>404</v>
      </c>
      <c r="D41" s="132"/>
    </row>
    <row r="42" spans="1:4" s="371" customFormat="1" x14ac:dyDescent="0.3">
      <c r="A42" s="368"/>
      <c r="B42" s="369"/>
      <c r="C42" s="372"/>
      <c r="D42" s="373"/>
    </row>
    <row r="43" spans="1:4" x14ac:dyDescent="0.3">
      <c r="C43" s="117"/>
      <c r="D43" s="132"/>
    </row>
    <row r="44" spans="1:4" x14ac:dyDescent="0.3">
      <c r="C44" s="130"/>
      <c r="D44" s="132"/>
    </row>
    <row r="45" spans="1:4" x14ac:dyDescent="0.3">
      <c r="C45" s="9" t="s">
        <v>427</v>
      </c>
      <c r="D45" s="132"/>
    </row>
    <row r="46" spans="1:4" x14ac:dyDescent="0.3">
      <c r="C46" s="128" t="s">
        <v>426</v>
      </c>
    </row>
    <row r="47" spans="1:4" x14ac:dyDescent="0.3">
      <c r="C47" s="130" t="s">
        <v>425</v>
      </c>
    </row>
    <row r="48" spans="1:4" x14ac:dyDescent="0.3">
      <c r="C48" t="s">
        <v>428</v>
      </c>
    </row>
    <row r="49" spans="1:10" s="371" customFormat="1" x14ac:dyDescent="0.3">
      <c r="A49" s="368"/>
      <c r="B49" s="369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804</v>
      </c>
    </row>
    <row r="52" spans="1:10" x14ac:dyDescent="0.3">
      <c r="C52" t="s">
        <v>430</v>
      </c>
    </row>
    <row r="53" spans="1:10" x14ac:dyDescent="0.3">
      <c r="C53" s="130" t="s">
        <v>431</v>
      </c>
    </row>
    <row r="54" spans="1:10" x14ac:dyDescent="0.3">
      <c r="C54" s="130" t="s">
        <v>432</v>
      </c>
    </row>
    <row r="55" spans="1:10" x14ac:dyDescent="0.3">
      <c r="C55" t="s">
        <v>428</v>
      </c>
    </row>
    <row r="56" spans="1:10" s="371" customFormat="1" x14ac:dyDescent="0.3">
      <c r="A56" s="368"/>
      <c r="B56" s="369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30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71" customFormat="1" x14ac:dyDescent="0.3">
      <c r="A63" s="368"/>
      <c r="B63" s="369"/>
      <c r="C63" s="374"/>
    </row>
    <row r="64" spans="1:10" x14ac:dyDescent="0.3">
      <c r="A64" s="13"/>
      <c r="B64" s="14"/>
      <c r="C64" s="197"/>
    </row>
    <row r="65" spans="1:10" x14ac:dyDescent="0.3">
      <c r="A65" s="13"/>
      <c r="B65" s="14"/>
      <c r="C65" s="197"/>
      <c r="D65" s="101"/>
    </row>
    <row r="66" spans="1:10" x14ac:dyDescent="0.3">
      <c r="A66" s="13"/>
      <c r="B66" s="14"/>
      <c r="C66" s="331" t="s">
        <v>459</v>
      </c>
      <c r="D66" s="102"/>
    </row>
    <row r="67" spans="1:10" x14ac:dyDescent="0.3">
      <c r="A67" s="13"/>
      <c r="B67" s="14"/>
      <c r="C67" s="197" t="s">
        <v>460</v>
      </c>
      <c r="D67" s="101"/>
    </row>
    <row r="68" spans="1:10" x14ac:dyDescent="0.3">
      <c r="A68" s="13"/>
      <c r="B68" s="14"/>
      <c r="C68" s="197" t="s">
        <v>461</v>
      </c>
      <c r="D68" s="102"/>
    </row>
    <row r="69" spans="1:10" x14ac:dyDescent="0.3">
      <c r="A69" s="13"/>
      <c r="B69" s="14"/>
      <c r="C69" s="197" t="s">
        <v>428</v>
      </c>
      <c r="D69" s="101"/>
    </row>
    <row r="70" spans="1:10" s="371" customFormat="1" x14ac:dyDescent="0.3">
      <c r="A70" s="375"/>
      <c r="B70" s="376"/>
      <c r="C70" s="377"/>
      <c r="D70" s="378"/>
    </row>
    <row r="71" spans="1:10" x14ac:dyDescent="0.3">
      <c r="A71" s="13"/>
      <c r="B71" s="14"/>
      <c r="C71" s="197"/>
      <c r="D71" s="101"/>
    </row>
    <row r="72" spans="1:10" x14ac:dyDescent="0.3">
      <c r="B72" s="2">
        <v>600</v>
      </c>
      <c r="C72" s="331" t="s">
        <v>1301</v>
      </c>
      <c r="D72" s="203" t="s">
        <v>855</v>
      </c>
      <c r="E72" s="21" t="s">
        <v>850</v>
      </c>
      <c r="F72" s="21"/>
      <c r="G72" s="21"/>
      <c r="H72" s="21"/>
      <c r="I72" s="21"/>
      <c r="J72" s="21"/>
    </row>
    <row r="73" spans="1:10" x14ac:dyDescent="0.3">
      <c r="C73" s="130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97" t="s">
        <v>1300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32" t="s">
        <v>1302</v>
      </c>
      <c r="D75" s="101">
        <v>414.2</v>
      </c>
    </row>
    <row r="76" spans="1:10" x14ac:dyDescent="0.3">
      <c r="C76" s="130" t="s">
        <v>1303</v>
      </c>
      <c r="D76" s="102">
        <v>144</v>
      </c>
    </row>
    <row r="77" spans="1:10" x14ac:dyDescent="0.3">
      <c r="C77" s="130"/>
      <c r="D77" s="101">
        <f>SUM(D75:D76)</f>
        <v>558.20000000000005</v>
      </c>
    </row>
    <row r="78" spans="1:10" x14ac:dyDescent="0.3">
      <c r="C78" s="130"/>
    </row>
    <row r="79" spans="1:10" x14ac:dyDescent="0.3">
      <c r="C79" s="130"/>
    </row>
    <row r="80" spans="1:10" x14ac:dyDescent="0.3">
      <c r="C80" s="130"/>
    </row>
    <row r="81" spans="1:4" x14ac:dyDescent="0.3">
      <c r="C81" s="130"/>
    </row>
    <row r="82" spans="1:4" s="371" customFormat="1" x14ac:dyDescent="0.3">
      <c r="A82" s="379"/>
      <c r="B82" s="369"/>
      <c r="C82" s="372"/>
    </row>
    <row r="83" spans="1:4" x14ac:dyDescent="0.3">
      <c r="C83" s="130"/>
    </row>
    <row r="84" spans="1:4" x14ac:dyDescent="0.3">
      <c r="C84" s="9" t="s">
        <v>508</v>
      </c>
    </row>
    <row r="85" spans="1:4" x14ac:dyDescent="0.3">
      <c r="C85" s="130" t="s">
        <v>510</v>
      </c>
    </row>
    <row r="86" spans="1:4" x14ac:dyDescent="0.3">
      <c r="C86" s="130" t="s">
        <v>509</v>
      </c>
    </row>
    <row r="87" spans="1:4" x14ac:dyDescent="0.3">
      <c r="C87" s="130" t="s">
        <v>511</v>
      </c>
    </row>
    <row r="88" spans="1:4" x14ac:dyDescent="0.3">
      <c r="C88" s="130" t="s">
        <v>512</v>
      </c>
      <c r="D88" s="101"/>
    </row>
    <row r="89" spans="1:4" x14ac:dyDescent="0.3">
      <c r="C89" s="130" t="s">
        <v>428</v>
      </c>
      <c r="D89" s="101"/>
    </row>
    <row r="90" spans="1:4" s="371" customFormat="1" x14ac:dyDescent="0.3">
      <c r="A90" s="368"/>
      <c r="B90" s="369"/>
      <c r="C90" s="372"/>
      <c r="D90" s="380"/>
    </row>
    <row r="91" spans="1:4" x14ac:dyDescent="0.3">
      <c r="C91" s="130"/>
      <c r="D91" s="102"/>
    </row>
    <row r="92" spans="1:4" x14ac:dyDescent="0.3">
      <c r="C92" s="9" t="s">
        <v>529</v>
      </c>
      <c r="D92" s="101"/>
    </row>
    <row r="93" spans="1:4" x14ac:dyDescent="0.3">
      <c r="C93" s="130" t="s">
        <v>530</v>
      </c>
    </row>
    <row r="94" spans="1:4" x14ac:dyDescent="0.3">
      <c r="C94" s="130" t="s">
        <v>528</v>
      </c>
    </row>
    <row r="95" spans="1:4" x14ac:dyDescent="0.3">
      <c r="C95" s="130" t="s">
        <v>531</v>
      </c>
      <c r="D95" s="101"/>
    </row>
    <row r="96" spans="1:4" s="371" customFormat="1" x14ac:dyDescent="0.3">
      <c r="A96" s="368"/>
      <c r="B96" s="369"/>
      <c r="C96" s="372"/>
      <c r="D96" s="378"/>
    </row>
    <row r="97" spans="1:5" x14ac:dyDescent="0.3">
      <c r="C97" s="130"/>
      <c r="D97" s="101"/>
    </row>
    <row r="98" spans="1:5" x14ac:dyDescent="0.3">
      <c r="B98" s="2">
        <v>500</v>
      </c>
      <c r="C98" s="9" t="s">
        <v>558</v>
      </c>
      <c r="D98" s="101">
        <v>500</v>
      </c>
    </row>
    <row r="99" spans="1:5" x14ac:dyDescent="0.3">
      <c r="C99" s="130" t="s">
        <v>559</v>
      </c>
      <c r="D99" s="101">
        <v>133.79</v>
      </c>
      <c r="E99" t="s">
        <v>645</v>
      </c>
    </row>
    <row r="100" spans="1:5" x14ac:dyDescent="0.3">
      <c r="C100" s="130" t="s">
        <v>560</v>
      </c>
      <c r="D100" s="101">
        <v>279.39</v>
      </c>
      <c r="E100" t="s">
        <v>1204</v>
      </c>
    </row>
    <row r="101" spans="1:5" x14ac:dyDescent="0.3">
      <c r="C101" s="130" t="s">
        <v>977</v>
      </c>
      <c r="D101" s="101">
        <v>32.83</v>
      </c>
      <c r="E101" t="s">
        <v>645</v>
      </c>
    </row>
    <row r="102" spans="1:5" x14ac:dyDescent="0.3">
      <c r="C102" t="s">
        <v>685</v>
      </c>
      <c r="D102" s="101">
        <v>39.979999999999997</v>
      </c>
      <c r="E102" t="s">
        <v>645</v>
      </c>
    </row>
    <row r="103" spans="1:5" x14ac:dyDescent="0.3">
      <c r="C103" s="98" t="s">
        <v>686</v>
      </c>
      <c r="D103" s="101"/>
    </row>
    <row r="104" spans="1:5" x14ac:dyDescent="0.3">
      <c r="C104" s="130"/>
      <c r="D104" s="102"/>
    </row>
    <row r="105" spans="1:5" x14ac:dyDescent="0.3">
      <c r="C105" s="130" t="s">
        <v>428</v>
      </c>
      <c r="D105" s="101">
        <f>D98-D99-D100-D101-D102-D103-D104</f>
        <v>14.010000000000055</v>
      </c>
    </row>
    <row r="106" spans="1:5" x14ac:dyDescent="0.3">
      <c r="C106" s="130"/>
    </row>
    <row r="107" spans="1:5" s="371" customFormat="1" x14ac:dyDescent="0.3">
      <c r="A107" s="368"/>
      <c r="B107" s="369"/>
      <c r="C107" s="372"/>
    </row>
    <row r="108" spans="1:5" x14ac:dyDescent="0.3">
      <c r="C108" s="130"/>
    </row>
    <row r="109" spans="1:5" x14ac:dyDescent="0.3">
      <c r="B109" s="2">
        <v>600</v>
      </c>
      <c r="C109" s="9" t="s">
        <v>723</v>
      </c>
      <c r="D109" t="s">
        <v>813</v>
      </c>
      <c r="E109" t="s">
        <v>850</v>
      </c>
    </row>
    <row r="110" spans="1:5" x14ac:dyDescent="0.3">
      <c r="C110" s="130" t="s">
        <v>561</v>
      </c>
      <c r="D110" s="101">
        <v>600</v>
      </c>
      <c r="E110" t="s">
        <v>1092</v>
      </c>
    </row>
    <row r="111" spans="1:5" x14ac:dyDescent="0.3">
      <c r="C111" s="130" t="s">
        <v>562</v>
      </c>
      <c r="D111" s="101">
        <v>505.97</v>
      </c>
      <c r="E111" t="s">
        <v>1090</v>
      </c>
    </row>
    <row r="112" spans="1:5" x14ac:dyDescent="0.3">
      <c r="C112" s="130" t="s">
        <v>563</v>
      </c>
      <c r="D112" s="101"/>
      <c r="E112" t="s">
        <v>1091</v>
      </c>
    </row>
    <row r="113" spans="1:5" x14ac:dyDescent="0.3">
      <c r="C113" s="130" t="s">
        <v>428</v>
      </c>
      <c r="D113" s="101"/>
    </row>
    <row r="114" spans="1:5" x14ac:dyDescent="0.3">
      <c r="C114" s="130"/>
      <c r="D114" s="101"/>
    </row>
    <row r="115" spans="1:5" x14ac:dyDescent="0.3">
      <c r="C115" s="130"/>
      <c r="D115" s="102"/>
    </row>
    <row r="116" spans="1:5" x14ac:dyDescent="0.3">
      <c r="C116" s="130"/>
      <c r="D116" s="101">
        <f>D110-D111</f>
        <v>94.029999999999973</v>
      </c>
    </row>
    <row r="117" spans="1:5" x14ac:dyDescent="0.3">
      <c r="C117" s="130"/>
    </row>
    <row r="118" spans="1:5" s="371" customFormat="1" x14ac:dyDescent="0.3">
      <c r="A118" s="368"/>
      <c r="B118" s="369"/>
      <c r="C118" s="372"/>
    </row>
    <row r="119" spans="1:5" x14ac:dyDescent="0.3">
      <c r="C119" s="130"/>
    </row>
    <row r="120" spans="1:5" x14ac:dyDescent="0.3">
      <c r="C120" s="130"/>
      <c r="D120" t="s">
        <v>808</v>
      </c>
    </row>
    <row r="121" spans="1:5" x14ac:dyDescent="0.3">
      <c r="B121" s="2">
        <v>500</v>
      </c>
      <c r="C121" s="9" t="s">
        <v>578</v>
      </c>
      <c r="D121" s="101">
        <v>500</v>
      </c>
      <c r="E121" t="s">
        <v>1092</v>
      </c>
    </row>
    <row r="122" spans="1:5" x14ac:dyDescent="0.3">
      <c r="C122" s="130" t="s">
        <v>579</v>
      </c>
      <c r="D122" s="101">
        <v>45</v>
      </c>
      <c r="E122" t="s">
        <v>745</v>
      </c>
    </row>
    <row r="123" spans="1:5" x14ac:dyDescent="0.3">
      <c r="C123" s="130" t="s">
        <v>580</v>
      </c>
      <c r="D123" s="101">
        <v>100</v>
      </c>
      <c r="E123" t="s">
        <v>707</v>
      </c>
    </row>
    <row r="124" spans="1:5" x14ac:dyDescent="0.3">
      <c r="C124" s="130" t="s">
        <v>581</v>
      </c>
      <c r="D124" s="101"/>
    </row>
    <row r="125" spans="1:5" x14ac:dyDescent="0.3">
      <c r="C125" s="130" t="s">
        <v>582</v>
      </c>
      <c r="D125" s="101"/>
    </row>
    <row r="126" spans="1:5" x14ac:dyDescent="0.3">
      <c r="C126" s="130" t="s">
        <v>428</v>
      </c>
      <c r="D126" s="102"/>
    </row>
    <row r="127" spans="1:5" x14ac:dyDescent="0.3">
      <c r="C127" s="130"/>
      <c r="D127" s="101">
        <f>D121-D122-D123</f>
        <v>355</v>
      </c>
    </row>
    <row r="128" spans="1:5" s="371" customFormat="1" x14ac:dyDescent="0.3">
      <c r="A128" s="368"/>
      <c r="B128" s="369"/>
      <c r="C128" s="372"/>
    </row>
    <row r="129" spans="1:7" x14ac:dyDescent="0.3">
      <c r="B129" s="101">
        <f>500-D137</f>
        <v>500</v>
      </c>
      <c r="C129" s="9" t="s">
        <v>643</v>
      </c>
    </row>
    <row r="130" spans="1:7" x14ac:dyDescent="0.3">
      <c r="C130" s="130" t="s">
        <v>644</v>
      </c>
      <c r="D130" s="101">
        <v>500</v>
      </c>
      <c r="E130" t="s">
        <v>1092</v>
      </c>
    </row>
    <row r="131" spans="1:7" x14ac:dyDescent="0.3">
      <c r="C131" s="130" t="s">
        <v>646</v>
      </c>
      <c r="F131">
        <v>107.51</v>
      </c>
    </row>
    <row r="132" spans="1:7" x14ac:dyDescent="0.3">
      <c r="C132" s="130" t="s">
        <v>645</v>
      </c>
      <c r="D132" s="101">
        <v>48.48</v>
      </c>
      <c r="F132">
        <v>35</v>
      </c>
    </row>
    <row r="133" spans="1:7" x14ac:dyDescent="0.3">
      <c r="C133" s="130" t="s">
        <v>670</v>
      </c>
      <c r="D133" s="101">
        <v>52.82</v>
      </c>
      <c r="F133">
        <v>50</v>
      </c>
    </row>
    <row r="134" spans="1:7" x14ac:dyDescent="0.3">
      <c r="C134" s="130" t="s">
        <v>645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30" t="s">
        <v>883</v>
      </c>
      <c r="D135" s="102">
        <v>66.44</v>
      </c>
      <c r="G135">
        <v>192.51</v>
      </c>
    </row>
    <row r="136" spans="1:7" x14ac:dyDescent="0.3">
      <c r="C136" s="130"/>
      <c r="D136" s="196">
        <f>D130-D132-D133-D134-D135</f>
        <v>322.86</v>
      </c>
      <c r="G136">
        <f>G134-G135</f>
        <v>130.35000000000002</v>
      </c>
    </row>
    <row r="137" spans="1:7" x14ac:dyDescent="0.3">
      <c r="C137" s="130"/>
      <c r="D137" s="101"/>
    </row>
    <row r="138" spans="1:7" s="371" customFormat="1" x14ac:dyDescent="0.3">
      <c r="A138" s="368"/>
      <c r="B138" s="369"/>
      <c r="C138" s="372"/>
    </row>
    <row r="139" spans="1:7" x14ac:dyDescent="0.3">
      <c r="C139" s="130"/>
    </row>
    <row r="140" spans="1:7" x14ac:dyDescent="0.3">
      <c r="C140" s="130"/>
    </row>
    <row r="141" spans="1:7" x14ac:dyDescent="0.3">
      <c r="C141" s="9" t="s">
        <v>654</v>
      </c>
      <c r="D141" t="s">
        <v>810</v>
      </c>
    </row>
    <row r="142" spans="1:7" x14ac:dyDescent="0.3">
      <c r="C142" s="337" t="s">
        <v>656</v>
      </c>
      <c r="D142" s="2"/>
    </row>
    <row r="143" spans="1:7" x14ac:dyDescent="0.3">
      <c r="C143" s="130" t="s">
        <v>655</v>
      </c>
    </row>
    <row r="144" spans="1:7" x14ac:dyDescent="0.3">
      <c r="C144" s="130" t="s">
        <v>646</v>
      </c>
    </row>
    <row r="146" spans="1:5" s="371" customFormat="1" x14ac:dyDescent="0.3">
      <c r="A146" s="368"/>
      <c r="B146" s="369"/>
    </row>
    <row r="147" spans="1:5" x14ac:dyDescent="0.3">
      <c r="B147" s="2">
        <v>500</v>
      </c>
      <c r="C147" s="9" t="s">
        <v>657</v>
      </c>
      <c r="D147" t="s">
        <v>811</v>
      </c>
    </row>
    <row r="148" spans="1:5" x14ac:dyDescent="0.3">
      <c r="C148" t="s">
        <v>658</v>
      </c>
    </row>
    <row r="149" spans="1:5" x14ac:dyDescent="0.3">
      <c r="C149" t="s">
        <v>659</v>
      </c>
      <c r="D149" s="101">
        <v>100.71</v>
      </c>
      <c r="E149" t="s">
        <v>729</v>
      </c>
    </row>
    <row r="150" spans="1:5" x14ac:dyDescent="0.3">
      <c r="C150" s="130" t="s">
        <v>661</v>
      </c>
      <c r="D150" s="101">
        <v>124.07</v>
      </c>
      <c r="E150" t="s">
        <v>1055</v>
      </c>
    </row>
    <row r="151" spans="1:5" x14ac:dyDescent="0.3">
      <c r="C151" t="s">
        <v>660</v>
      </c>
      <c r="D151" s="102">
        <v>81.27</v>
      </c>
      <c r="E151" t="s">
        <v>731</v>
      </c>
    </row>
    <row r="152" spans="1:5" x14ac:dyDescent="0.3">
      <c r="C152" t="s">
        <v>710</v>
      </c>
      <c r="D152" s="101">
        <f>SUM(D149:D151)</f>
        <v>306.04999999999995</v>
      </c>
    </row>
    <row r="153" spans="1:5" x14ac:dyDescent="0.3">
      <c r="C153" t="s">
        <v>711</v>
      </c>
      <c r="D153" s="102">
        <v>500</v>
      </c>
    </row>
    <row r="154" spans="1:5" x14ac:dyDescent="0.3">
      <c r="C154" t="s">
        <v>814</v>
      </c>
      <c r="D154" s="196">
        <f>D153-D152</f>
        <v>193.95000000000005</v>
      </c>
      <c r="E154" t="s">
        <v>1063</v>
      </c>
    </row>
    <row r="155" spans="1:5" x14ac:dyDescent="0.3">
      <c r="D155" s="196"/>
    </row>
    <row r="156" spans="1:5" x14ac:dyDescent="0.3">
      <c r="D156" s="196"/>
    </row>
    <row r="157" spans="1:5" x14ac:dyDescent="0.3">
      <c r="D157" s="196"/>
    </row>
    <row r="159" spans="1:5" s="371" customFormat="1" x14ac:dyDescent="0.3">
      <c r="A159" s="368"/>
      <c r="B159" s="369"/>
    </row>
    <row r="160" spans="1:5" x14ac:dyDescent="0.3">
      <c r="C160" s="9" t="s">
        <v>681</v>
      </c>
    </row>
    <row r="161" spans="1:5" x14ac:dyDescent="0.3">
      <c r="C161" t="s">
        <v>682</v>
      </c>
    </row>
    <row r="162" spans="1:5" x14ac:dyDescent="0.3">
      <c r="C162" t="s">
        <v>683</v>
      </c>
    </row>
    <row r="163" spans="1:5" x14ac:dyDescent="0.3">
      <c r="C163" s="130" t="s">
        <v>658</v>
      </c>
    </row>
    <row r="164" spans="1:5" x14ac:dyDescent="0.3">
      <c r="C164" t="s">
        <v>684</v>
      </c>
      <c r="D164" s="132"/>
    </row>
    <row r="166" spans="1:5" x14ac:dyDescent="0.3">
      <c r="E166" s="132"/>
    </row>
    <row r="167" spans="1:5" s="371" customFormat="1" x14ac:dyDescent="0.3">
      <c r="A167" s="368"/>
      <c r="B167" s="369"/>
    </row>
    <row r="168" spans="1:5" x14ac:dyDescent="0.3">
      <c r="E168" s="132"/>
    </row>
    <row r="169" spans="1:5" x14ac:dyDescent="0.3">
      <c r="B169" s="2">
        <v>500</v>
      </c>
      <c r="C169" s="9" t="s">
        <v>687</v>
      </c>
      <c r="D169" s="196"/>
      <c r="E169" s="132"/>
    </row>
    <row r="170" spans="1:5" x14ac:dyDescent="0.3">
      <c r="C170" t="s">
        <v>658</v>
      </c>
      <c r="D170" s="2"/>
    </row>
    <row r="171" spans="1:5" x14ac:dyDescent="0.3">
      <c r="C171" s="332" t="s">
        <v>688</v>
      </c>
    </row>
    <row r="172" spans="1:5" x14ac:dyDescent="0.3">
      <c r="C172" t="s">
        <v>689</v>
      </c>
    </row>
    <row r="173" spans="1:5" x14ac:dyDescent="0.3">
      <c r="C173" t="s">
        <v>690</v>
      </c>
    </row>
    <row r="174" spans="1:5" s="371" customFormat="1" x14ac:dyDescent="0.3">
      <c r="A174" s="368"/>
      <c r="B174" s="369"/>
    </row>
    <row r="176" spans="1:5" x14ac:dyDescent="0.3">
      <c r="B176" s="2">
        <v>600</v>
      </c>
      <c r="C176" s="9" t="s">
        <v>807</v>
      </c>
      <c r="D176" t="s">
        <v>808</v>
      </c>
      <c r="E176" s="10"/>
    </row>
    <row r="177" spans="1:5" x14ac:dyDescent="0.3">
      <c r="C177" t="s">
        <v>658</v>
      </c>
      <c r="D177" s="101">
        <v>600</v>
      </c>
      <c r="E177" t="s">
        <v>997</v>
      </c>
    </row>
    <row r="178" spans="1:5" x14ac:dyDescent="0.3">
      <c r="C178" s="337" t="s">
        <v>769</v>
      </c>
      <c r="E178" t="s">
        <v>998</v>
      </c>
    </row>
    <row r="179" spans="1:5" x14ac:dyDescent="0.3">
      <c r="C179" t="s">
        <v>770</v>
      </c>
    </row>
    <row r="180" spans="1:5" x14ac:dyDescent="0.3">
      <c r="C180" t="s">
        <v>771</v>
      </c>
    </row>
    <row r="184" spans="1:5" s="371" customFormat="1" x14ac:dyDescent="0.3">
      <c r="A184" s="368"/>
      <c r="B184" s="369"/>
      <c r="C184" s="374"/>
    </row>
    <row r="186" spans="1:5" x14ac:dyDescent="0.3">
      <c r="C186" s="9" t="s">
        <v>772</v>
      </c>
      <c r="D186" t="s">
        <v>809</v>
      </c>
    </row>
    <row r="187" spans="1:5" x14ac:dyDescent="0.3">
      <c r="C187" t="s">
        <v>658</v>
      </c>
    </row>
    <row r="188" spans="1:5" x14ac:dyDescent="0.3">
      <c r="C188" s="98" t="s">
        <v>773</v>
      </c>
      <c r="D188" s="2"/>
    </row>
    <row r="189" spans="1:5" x14ac:dyDescent="0.3">
      <c r="C189" s="98" t="s">
        <v>774</v>
      </c>
      <c r="D189" s="2"/>
    </row>
    <row r="190" spans="1:5" x14ac:dyDescent="0.3">
      <c r="C190" s="98" t="s">
        <v>775</v>
      </c>
      <c r="D190" s="2"/>
    </row>
    <row r="191" spans="1:5" s="371" customFormat="1" x14ac:dyDescent="0.3">
      <c r="A191" s="368"/>
      <c r="B191" s="369"/>
    </row>
    <row r="193" spans="1:5" x14ac:dyDescent="0.3">
      <c r="C193" s="9"/>
    </row>
    <row r="194" spans="1:5" x14ac:dyDescent="0.3">
      <c r="C194" s="9" t="s">
        <v>776</v>
      </c>
      <c r="D194" t="s">
        <v>809</v>
      </c>
    </row>
    <row r="195" spans="1:5" x14ac:dyDescent="0.3">
      <c r="C195" t="s">
        <v>777</v>
      </c>
    </row>
    <row r="196" spans="1:5" x14ac:dyDescent="0.3">
      <c r="C196" t="s">
        <v>778</v>
      </c>
    </row>
    <row r="197" spans="1:5" x14ac:dyDescent="0.3">
      <c r="C197" t="s">
        <v>779</v>
      </c>
    </row>
    <row r="198" spans="1:5" x14ac:dyDescent="0.3">
      <c r="C198" t="s">
        <v>658</v>
      </c>
    </row>
    <row r="199" spans="1:5" s="371" customFormat="1" x14ac:dyDescent="0.3">
      <c r="A199" s="368"/>
      <c r="B199" s="369"/>
      <c r="C199" s="374"/>
    </row>
    <row r="201" spans="1:5" x14ac:dyDescent="0.3">
      <c r="B201" s="2">
        <v>500</v>
      </c>
      <c r="C201" s="339" t="s">
        <v>780</v>
      </c>
      <c r="D201" t="s">
        <v>808</v>
      </c>
      <c r="E201" t="s">
        <v>850</v>
      </c>
    </row>
    <row r="202" spans="1:5" x14ac:dyDescent="0.3">
      <c r="C202" t="s">
        <v>781</v>
      </c>
      <c r="D202">
        <v>500</v>
      </c>
      <c r="E202" t="s">
        <v>1046</v>
      </c>
    </row>
    <row r="203" spans="1:5" x14ac:dyDescent="0.3">
      <c r="C203" t="s">
        <v>782</v>
      </c>
      <c r="D203" s="139">
        <v>500</v>
      </c>
      <c r="E203" t="s">
        <v>1047</v>
      </c>
    </row>
    <row r="204" spans="1:5" x14ac:dyDescent="0.3">
      <c r="C204" t="s">
        <v>783</v>
      </c>
      <c r="D204">
        <f>D202-D203</f>
        <v>0</v>
      </c>
    </row>
    <row r="205" spans="1:5" x14ac:dyDescent="0.3">
      <c r="C205" t="s">
        <v>773</v>
      </c>
    </row>
    <row r="206" spans="1:5" x14ac:dyDescent="0.3">
      <c r="C206" s="130" t="s">
        <v>658</v>
      </c>
    </row>
    <row r="207" spans="1:5" x14ac:dyDescent="0.3">
      <c r="C207" t="s">
        <v>812</v>
      </c>
    </row>
    <row r="213" spans="1:5" s="371" customFormat="1" x14ac:dyDescent="0.3">
      <c r="A213" s="368"/>
      <c r="B213" s="369"/>
      <c r="C213" s="381"/>
    </row>
    <row r="214" spans="1:5" x14ac:dyDescent="0.3">
      <c r="C214" s="114"/>
    </row>
    <row r="215" spans="1:5" x14ac:dyDescent="0.3">
      <c r="B215" s="2">
        <v>500</v>
      </c>
      <c r="C215" s="9" t="s">
        <v>825</v>
      </c>
    </row>
    <row r="216" spans="1:5" x14ac:dyDescent="0.3">
      <c r="C216" t="s">
        <v>826</v>
      </c>
    </row>
    <row r="217" spans="1:5" x14ac:dyDescent="0.3">
      <c r="C217" t="s">
        <v>827</v>
      </c>
    </row>
    <row r="218" spans="1:5" x14ac:dyDescent="0.3">
      <c r="C218" t="s">
        <v>828</v>
      </c>
    </row>
    <row r="219" spans="1:5" x14ac:dyDescent="0.3">
      <c r="C219" t="s">
        <v>829</v>
      </c>
    </row>
    <row r="220" spans="1:5" s="371" customFormat="1" x14ac:dyDescent="0.3">
      <c r="A220" s="368"/>
      <c r="B220" s="369"/>
    </row>
    <row r="222" spans="1:5" x14ac:dyDescent="0.3">
      <c r="B222" s="2">
        <f>500-D227</f>
        <v>250.13</v>
      </c>
      <c r="C222" s="9" t="s">
        <v>856</v>
      </c>
      <c r="D222" t="s">
        <v>854</v>
      </c>
      <c r="E222" t="s">
        <v>850</v>
      </c>
    </row>
    <row r="223" spans="1:5" x14ac:dyDescent="0.3">
      <c r="C223" t="s">
        <v>873</v>
      </c>
      <c r="D223">
        <v>249.87</v>
      </c>
    </row>
    <row r="224" spans="1:5" x14ac:dyDescent="0.3">
      <c r="C224" t="s">
        <v>851</v>
      </c>
    </row>
    <row r="225" spans="1:5" x14ac:dyDescent="0.3">
      <c r="C225" t="s">
        <v>852</v>
      </c>
    </row>
    <row r="226" spans="1:5" x14ac:dyDescent="0.3">
      <c r="C226" t="s">
        <v>853</v>
      </c>
      <c r="D226" s="139"/>
    </row>
    <row r="227" spans="1:5" x14ac:dyDescent="0.3">
      <c r="D227">
        <f>SUM(D223:D226)</f>
        <v>249.87</v>
      </c>
    </row>
    <row r="229" spans="1:5" s="371" customFormat="1" x14ac:dyDescent="0.3">
      <c r="A229" s="368"/>
      <c r="B229" s="369"/>
    </row>
    <row r="230" spans="1:5" x14ac:dyDescent="0.3">
      <c r="B230" s="2">
        <v>1000</v>
      </c>
      <c r="C230" t="s">
        <v>1135</v>
      </c>
    </row>
    <row r="231" spans="1:5" x14ac:dyDescent="0.3">
      <c r="C231" t="s">
        <v>1136</v>
      </c>
    </row>
    <row r="232" spans="1:5" x14ac:dyDescent="0.3">
      <c r="C232" t="s">
        <v>1137</v>
      </c>
    </row>
    <row r="233" spans="1:5" x14ac:dyDescent="0.3">
      <c r="C233" t="s">
        <v>1138</v>
      </c>
      <c r="D233">
        <v>926.2</v>
      </c>
      <c r="E233" t="s">
        <v>668</v>
      </c>
    </row>
    <row r="234" spans="1:5" x14ac:dyDescent="0.3">
      <c r="C234" t="s">
        <v>1139</v>
      </c>
    </row>
    <row r="237" spans="1:5" s="371" customFormat="1" x14ac:dyDescent="0.3">
      <c r="A237" s="368"/>
      <c r="B237" s="369"/>
    </row>
    <row r="238" spans="1:5" x14ac:dyDescent="0.3">
      <c r="B238" s="2">
        <v>500</v>
      </c>
      <c r="C238" t="s">
        <v>1211</v>
      </c>
      <c r="D238">
        <v>500</v>
      </c>
    </row>
    <row r="239" spans="1:5" x14ac:dyDescent="0.3">
      <c r="C239" t="s">
        <v>1212</v>
      </c>
    </row>
    <row r="240" spans="1:5" x14ac:dyDescent="0.3">
      <c r="C240" t="s">
        <v>1213</v>
      </c>
    </row>
    <row r="241" spans="1:4" x14ac:dyDescent="0.3">
      <c r="C241" t="s">
        <v>1274</v>
      </c>
      <c r="D241" s="139">
        <v>494.52</v>
      </c>
    </row>
    <row r="242" spans="1:4" x14ac:dyDescent="0.3">
      <c r="D242">
        <f>D238-D241</f>
        <v>5.4800000000000182</v>
      </c>
    </row>
    <row r="244" spans="1:4" s="371" customFormat="1" x14ac:dyDescent="0.3">
      <c r="A244" s="368"/>
      <c r="B244" s="369"/>
    </row>
    <row r="245" spans="1:4" x14ac:dyDescent="0.3">
      <c r="B245" s="2">
        <v>500</v>
      </c>
      <c r="C245" t="s">
        <v>1252</v>
      </c>
    </row>
    <row r="246" spans="1:4" x14ac:dyDescent="0.3">
      <c r="C246" t="s">
        <v>1253</v>
      </c>
    </row>
    <row r="247" spans="1:4" x14ac:dyDescent="0.3">
      <c r="C247" t="s">
        <v>1255</v>
      </c>
      <c r="D247" s="101">
        <v>400</v>
      </c>
    </row>
    <row r="248" spans="1:4" x14ac:dyDescent="0.3">
      <c r="C248" t="s">
        <v>1254</v>
      </c>
      <c r="D248" s="102">
        <v>130</v>
      </c>
    </row>
    <row r="249" spans="1:4" x14ac:dyDescent="0.3">
      <c r="D249" s="101">
        <f>SUM(D247:D248)</f>
        <v>530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5" t="s">
        <v>334</v>
      </c>
    </row>
    <row r="2" spans="1:13" x14ac:dyDescent="0.3">
      <c r="A2" t="s">
        <v>335</v>
      </c>
    </row>
    <row r="6" spans="1:13" s="178" customFormat="1" ht="20.100000000000001" customHeight="1" x14ac:dyDescent="0.3">
      <c r="A6" s="184" t="s">
        <v>336</v>
      </c>
      <c r="B6" s="170"/>
      <c r="C6"/>
      <c r="D6"/>
      <c r="E6"/>
      <c r="F6"/>
      <c r="G6" s="171"/>
      <c r="H6" s="186" t="s">
        <v>337</v>
      </c>
      <c r="I6" s="173" t="s">
        <v>337</v>
      </c>
      <c r="J6" s="174"/>
      <c r="K6" s="175"/>
      <c r="L6" s="176">
        <v>1</v>
      </c>
      <c r="M6" s="177"/>
    </row>
    <row r="7" spans="1:13" s="178" customFormat="1" ht="20.100000000000001" customHeight="1" x14ac:dyDescent="0.3">
      <c r="A7" s="180" t="s">
        <v>338</v>
      </c>
      <c r="B7" s="170"/>
      <c r="C7"/>
      <c r="D7"/>
      <c r="E7"/>
      <c r="F7"/>
      <c r="G7" s="171" t="s">
        <v>17</v>
      </c>
      <c r="H7" s="186"/>
      <c r="I7" s="173"/>
      <c r="J7" s="174"/>
      <c r="K7" s="175"/>
      <c r="L7" s="176">
        <v>1</v>
      </c>
      <c r="M7" s="177"/>
    </row>
    <row r="8" spans="1:13" s="178" customFormat="1" ht="20.100000000000001" customHeight="1" x14ac:dyDescent="0.3">
      <c r="A8" s="180" t="s">
        <v>209</v>
      </c>
      <c r="B8" s="170"/>
      <c r="C8"/>
      <c r="D8"/>
      <c r="E8"/>
      <c r="F8"/>
      <c r="G8" s="171" t="s">
        <v>339</v>
      </c>
      <c r="H8" s="174"/>
      <c r="I8" s="173"/>
      <c r="J8" s="174"/>
      <c r="K8" s="175"/>
      <c r="L8" s="176">
        <v>1</v>
      </c>
      <c r="M8" s="177"/>
    </row>
    <row r="9" spans="1:13" s="178" customFormat="1" ht="20.100000000000001" customHeight="1" x14ac:dyDescent="0.3">
      <c r="A9" s="184" t="s">
        <v>20</v>
      </c>
      <c r="B9" s="170"/>
      <c r="C9"/>
      <c r="D9"/>
      <c r="E9"/>
      <c r="F9"/>
      <c r="G9" s="171" t="s">
        <v>21</v>
      </c>
      <c r="H9" s="185"/>
      <c r="I9" s="173"/>
      <c r="J9" s="174"/>
      <c r="K9" s="175"/>
      <c r="L9" s="176">
        <v>1</v>
      </c>
      <c r="M9" s="177"/>
    </row>
    <row r="10" spans="1:13" s="178" customFormat="1" ht="20.100000000000001" customHeight="1" x14ac:dyDescent="0.3">
      <c r="A10" s="180" t="s">
        <v>340</v>
      </c>
      <c r="B10" s="170">
        <v>0</v>
      </c>
      <c r="C10"/>
      <c r="D10"/>
      <c r="E10"/>
      <c r="F10"/>
      <c r="G10" s="171"/>
      <c r="H10" s="185"/>
      <c r="I10" s="173"/>
      <c r="J10" s="174"/>
      <c r="K10" s="175"/>
      <c r="L10" s="176">
        <v>1</v>
      </c>
      <c r="M10" s="177" t="s">
        <v>341</v>
      </c>
    </row>
    <row r="11" spans="1:13" s="178" customFormat="1" ht="20.100000000000001" customHeight="1" x14ac:dyDescent="0.3">
      <c r="A11" s="184" t="s">
        <v>342</v>
      </c>
      <c r="B11" s="170">
        <v>0</v>
      </c>
      <c r="C11"/>
      <c r="D11"/>
      <c r="E11"/>
      <c r="F11"/>
      <c r="G11" s="171"/>
      <c r="H11" s="185"/>
      <c r="I11" s="173"/>
      <c r="J11" s="174"/>
      <c r="K11" s="175"/>
      <c r="L11" s="176">
        <v>1</v>
      </c>
      <c r="M11" s="177">
        <v>21</v>
      </c>
    </row>
    <row r="12" spans="1:13" s="178" customFormat="1" ht="20.100000000000001" customHeight="1" x14ac:dyDescent="0.3">
      <c r="A12" s="184" t="s">
        <v>38</v>
      </c>
      <c r="B12" s="170">
        <v>0</v>
      </c>
      <c r="C12"/>
      <c r="D12"/>
      <c r="E12"/>
      <c r="F12"/>
      <c r="G12" s="171"/>
      <c r="H12" s="172"/>
      <c r="I12" s="173"/>
      <c r="J12" s="174"/>
      <c r="K12" s="175"/>
      <c r="L12" s="176"/>
      <c r="M12" s="177"/>
    </row>
    <row r="13" spans="1:13" s="178" customFormat="1" ht="20.100000000000001" customHeight="1" x14ac:dyDescent="0.3">
      <c r="A13" s="187" t="s">
        <v>343</v>
      </c>
      <c r="B13" s="170">
        <v>0</v>
      </c>
      <c r="C13"/>
      <c r="D13"/>
      <c r="E13"/>
      <c r="F13"/>
      <c r="G13" s="171" t="s">
        <v>344</v>
      </c>
      <c r="H13" s="172"/>
      <c r="I13" s="173"/>
      <c r="J13" s="174"/>
      <c r="K13" s="175"/>
      <c r="L13" s="176">
        <v>1</v>
      </c>
      <c r="M13" s="177"/>
    </row>
    <row r="14" spans="1:13" s="178" customFormat="1" ht="36.75" customHeight="1" x14ac:dyDescent="0.3">
      <c r="A14" s="169" t="s">
        <v>345</v>
      </c>
      <c r="B14" s="170">
        <v>0</v>
      </c>
      <c r="C14"/>
      <c r="D14"/>
      <c r="E14"/>
      <c r="F14"/>
      <c r="G14" s="171" t="s">
        <v>346</v>
      </c>
      <c r="H14" s="172"/>
      <c r="I14" s="173"/>
      <c r="J14" s="174"/>
      <c r="K14" s="175"/>
      <c r="L14" s="176">
        <v>1</v>
      </c>
      <c r="M14" s="177"/>
    </row>
    <row r="15" spans="1:13" s="178" customFormat="1" ht="20.100000000000001" customHeight="1" x14ac:dyDescent="0.3">
      <c r="A15" s="184" t="s">
        <v>347</v>
      </c>
      <c r="B15" s="170">
        <v>0</v>
      </c>
      <c r="C15"/>
      <c r="D15"/>
      <c r="E15"/>
      <c r="F15"/>
      <c r="G15" s="171"/>
      <c r="H15" s="174"/>
      <c r="I15" s="173"/>
      <c r="J15" s="174"/>
      <c r="K15" s="175"/>
      <c r="L15" s="176">
        <v>1</v>
      </c>
      <c r="M15" s="177"/>
    </row>
    <row r="16" spans="1:13" s="178" customFormat="1" ht="20.100000000000001" customHeight="1" x14ac:dyDescent="0.3">
      <c r="A16" s="180" t="s">
        <v>50</v>
      </c>
      <c r="B16" s="170"/>
      <c r="C16"/>
      <c r="D16"/>
      <c r="E16"/>
      <c r="F16"/>
      <c r="G16" s="171" t="s">
        <v>348</v>
      </c>
      <c r="H16" s="172"/>
      <c r="I16" s="173"/>
      <c r="J16" s="174"/>
      <c r="K16" s="175"/>
      <c r="L16" s="176">
        <v>1</v>
      </c>
      <c r="M16" s="177"/>
    </row>
    <row r="17" spans="1:17" s="178" customFormat="1" ht="20.100000000000001" customHeight="1" x14ac:dyDescent="0.3">
      <c r="A17" s="184" t="s">
        <v>349</v>
      </c>
      <c r="B17" s="170">
        <v>0</v>
      </c>
      <c r="C17"/>
      <c r="D17"/>
      <c r="E17"/>
      <c r="F17"/>
      <c r="G17" s="171" t="s">
        <v>350</v>
      </c>
      <c r="H17" s="186" t="s">
        <v>337</v>
      </c>
      <c r="I17" s="173" t="s">
        <v>337</v>
      </c>
      <c r="J17" s="174"/>
      <c r="K17" s="175"/>
      <c r="L17" s="176"/>
      <c r="M17" s="177"/>
    </row>
    <row r="18" spans="1:17" s="178" customFormat="1" ht="20.100000000000001" customHeight="1" x14ac:dyDescent="0.3">
      <c r="A18" s="180" t="s">
        <v>351</v>
      </c>
      <c r="B18" s="170">
        <v>0</v>
      </c>
      <c r="C18"/>
      <c r="D18"/>
      <c r="E18"/>
      <c r="F18"/>
      <c r="G18" s="171" t="s">
        <v>352</v>
      </c>
      <c r="H18" s="182" t="s">
        <v>337</v>
      </c>
      <c r="I18" s="173" t="s">
        <v>337</v>
      </c>
      <c r="J18" s="174"/>
      <c r="K18" s="175"/>
      <c r="L18" s="176">
        <v>1</v>
      </c>
      <c r="M18" s="177"/>
    </row>
    <row r="19" spans="1:17" s="178" customFormat="1" ht="20.100000000000001" customHeight="1" x14ac:dyDescent="0.3">
      <c r="A19" s="184" t="s">
        <v>64</v>
      </c>
      <c r="B19" s="170">
        <v>0</v>
      </c>
      <c r="C19"/>
      <c r="D19"/>
      <c r="E19"/>
      <c r="F19"/>
      <c r="G19" s="171"/>
      <c r="H19" s="183" t="s">
        <v>337</v>
      </c>
      <c r="I19" s="173" t="s">
        <v>337</v>
      </c>
      <c r="J19" s="174"/>
      <c r="K19" s="175"/>
      <c r="L19" s="176">
        <v>1</v>
      </c>
      <c r="M19" s="177"/>
    </row>
    <row r="20" spans="1:17" s="178" customFormat="1" ht="20.100000000000001" customHeight="1" x14ac:dyDescent="0.3">
      <c r="A20" s="184" t="s">
        <v>353</v>
      </c>
      <c r="B20" s="170">
        <v>0</v>
      </c>
      <c r="C20"/>
      <c r="D20"/>
      <c r="E20"/>
      <c r="F20"/>
      <c r="G20" s="171"/>
      <c r="H20" s="182" t="s">
        <v>337</v>
      </c>
      <c r="I20" s="173" t="s">
        <v>337</v>
      </c>
      <c r="J20" s="174"/>
      <c r="K20" s="175"/>
      <c r="L20" s="176">
        <v>1</v>
      </c>
      <c r="M20" s="177"/>
    </row>
    <row r="21" spans="1:17" s="178" customFormat="1" ht="20.100000000000001" customHeight="1" x14ac:dyDescent="0.3">
      <c r="A21" s="180" t="s">
        <v>354</v>
      </c>
      <c r="B21" s="170">
        <v>0</v>
      </c>
      <c r="C21"/>
      <c r="D21"/>
      <c r="E21"/>
      <c r="F21"/>
      <c r="G21" s="171" t="s">
        <v>355</v>
      </c>
      <c r="H21" s="186" t="s">
        <v>337</v>
      </c>
      <c r="I21" s="173" t="s">
        <v>337</v>
      </c>
      <c r="J21" s="174"/>
      <c r="K21" s="175"/>
      <c r="L21" s="176">
        <v>1</v>
      </c>
      <c r="M21" s="177"/>
    </row>
    <row r="22" spans="1:17" s="193" customFormat="1" ht="20.100000000000001" customHeight="1" x14ac:dyDescent="0.3">
      <c r="A22" s="184" t="s">
        <v>356</v>
      </c>
      <c r="B22" s="277">
        <v>0</v>
      </c>
      <c r="C22"/>
      <c r="D22"/>
      <c r="E22"/>
      <c r="F22"/>
      <c r="G22" s="278"/>
      <c r="H22" s="185"/>
      <c r="I22" s="173"/>
      <c r="J22" s="174"/>
      <c r="K22" s="175"/>
      <c r="L22" s="176">
        <v>1</v>
      </c>
      <c r="M22" s="279"/>
      <c r="N22" s="280"/>
      <c r="O22" s="280"/>
      <c r="P22" s="280"/>
      <c r="Q22" s="280"/>
    </row>
    <row r="23" spans="1:17" s="178" customFormat="1" ht="20.100000000000001" customHeight="1" x14ac:dyDescent="0.3">
      <c r="A23" s="180" t="s">
        <v>357</v>
      </c>
      <c r="B23" s="170"/>
      <c r="C23"/>
      <c r="D23"/>
      <c r="E23"/>
      <c r="F23"/>
      <c r="G23" s="171" t="s">
        <v>358</v>
      </c>
      <c r="H23" s="182" t="s">
        <v>337</v>
      </c>
      <c r="I23" s="173" t="s">
        <v>337</v>
      </c>
      <c r="J23" s="174"/>
      <c r="K23" s="175"/>
      <c r="L23" s="176">
        <v>1</v>
      </c>
      <c r="M23" s="177"/>
    </row>
    <row r="24" spans="1:17" s="178" customFormat="1" ht="20.100000000000001" customHeight="1" x14ac:dyDescent="0.3">
      <c r="A24" s="184" t="s">
        <v>359</v>
      </c>
      <c r="B24" s="170">
        <v>0</v>
      </c>
      <c r="C24"/>
      <c r="D24"/>
      <c r="E24"/>
      <c r="F24"/>
      <c r="G24" s="171"/>
      <c r="H24" s="182" t="s">
        <v>337</v>
      </c>
      <c r="I24" s="173" t="s">
        <v>337</v>
      </c>
      <c r="J24" s="174"/>
      <c r="K24" s="175"/>
      <c r="L24" s="176">
        <v>1</v>
      </c>
      <c r="M24" s="177">
        <v>21</v>
      </c>
    </row>
    <row r="25" spans="1:17" s="178" customFormat="1" ht="20.100000000000001" customHeight="1" x14ac:dyDescent="0.3">
      <c r="A25" s="180" t="s">
        <v>276</v>
      </c>
      <c r="B25" s="170">
        <v>0</v>
      </c>
      <c r="C25"/>
      <c r="D25"/>
      <c r="E25"/>
      <c r="F25"/>
      <c r="G25" s="171" t="s">
        <v>360</v>
      </c>
      <c r="H25" s="186" t="s">
        <v>337</v>
      </c>
      <c r="I25" s="173" t="s">
        <v>337</v>
      </c>
      <c r="J25" s="174"/>
      <c r="K25" s="175"/>
      <c r="L25" s="176">
        <v>1</v>
      </c>
      <c r="M25" s="177"/>
    </row>
    <row r="26" spans="1:17" s="178" customFormat="1" ht="20.100000000000001" customHeight="1" x14ac:dyDescent="0.3">
      <c r="A26" s="184" t="s">
        <v>361</v>
      </c>
      <c r="B26" s="170">
        <v>0</v>
      </c>
      <c r="C26"/>
      <c r="D26"/>
      <c r="E26"/>
      <c r="F26"/>
      <c r="G26" s="171"/>
      <c r="H26" s="185"/>
      <c r="I26" s="173"/>
      <c r="J26" s="174"/>
      <c r="K26" s="175"/>
      <c r="L26" s="176">
        <v>1</v>
      </c>
      <c r="M26" s="177"/>
    </row>
    <row r="27" spans="1:17" s="178" customFormat="1" ht="20.100000000000001" customHeight="1" x14ac:dyDescent="0.3">
      <c r="A27" s="184" t="s">
        <v>362</v>
      </c>
      <c r="B27" s="170">
        <v>0</v>
      </c>
      <c r="C27"/>
      <c r="D27"/>
      <c r="E27"/>
      <c r="F27"/>
      <c r="G27" s="171" t="s">
        <v>363</v>
      </c>
      <c r="H27" s="182" t="s">
        <v>337</v>
      </c>
      <c r="I27" s="173" t="s">
        <v>337</v>
      </c>
      <c r="J27" s="174"/>
      <c r="K27" s="175"/>
      <c r="L27" s="176">
        <v>1</v>
      </c>
      <c r="M27" s="177" t="s">
        <v>364</v>
      </c>
    </row>
    <row r="28" spans="1:17" s="178" customFormat="1" ht="20.100000000000001" customHeight="1" x14ac:dyDescent="0.3">
      <c r="A28" s="184" t="s">
        <v>365</v>
      </c>
      <c r="B28" s="170">
        <v>0</v>
      </c>
      <c r="C28"/>
      <c r="D28"/>
      <c r="E28"/>
      <c r="F28"/>
      <c r="G28" s="171"/>
      <c r="H28" s="189"/>
      <c r="I28" s="190"/>
      <c r="J28" s="191"/>
      <c r="K28" s="192"/>
      <c r="L28" s="176">
        <v>1</v>
      </c>
      <c r="M28" s="177">
        <v>21</v>
      </c>
    </row>
    <row r="29" spans="1:17" s="178" customFormat="1" ht="20.100000000000001" customHeight="1" x14ac:dyDescent="0.3">
      <c r="A29" s="184" t="s">
        <v>366</v>
      </c>
      <c r="B29" s="170"/>
      <c r="C29"/>
      <c r="D29"/>
      <c r="E29"/>
      <c r="F29"/>
      <c r="G29" s="171"/>
      <c r="H29" s="185"/>
      <c r="I29" s="173"/>
      <c r="J29" s="174"/>
      <c r="K29" s="175"/>
      <c r="L29" s="176">
        <v>1</v>
      </c>
      <c r="M29" s="177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9"/>
      <c r="L30" s="125">
        <v>1</v>
      </c>
      <c r="M30" s="112"/>
      <c r="N30" s="96"/>
      <c r="O30" s="96"/>
      <c r="P30" s="96"/>
      <c r="Q30" s="96"/>
    </row>
    <row r="31" spans="1:17" s="167" customFormat="1" x14ac:dyDescent="0.3">
      <c r="A31" s="179" t="s">
        <v>282</v>
      </c>
      <c r="B31" s="157">
        <v>0</v>
      </c>
      <c r="C31"/>
      <c r="D31"/>
      <c r="E31"/>
      <c r="F31"/>
      <c r="G31" s="162"/>
      <c r="H31" s="161"/>
      <c r="I31" s="162"/>
      <c r="J31" s="163"/>
      <c r="K31" s="164"/>
      <c r="L31" s="165">
        <v>1</v>
      </c>
      <c r="M31" s="166" t="s">
        <v>341</v>
      </c>
    </row>
    <row r="32" spans="1:17" s="167" customFormat="1" ht="31.2" x14ac:dyDescent="0.3">
      <c r="A32" s="194" t="s">
        <v>279</v>
      </c>
      <c r="B32" s="157">
        <v>0</v>
      </c>
      <c r="C32"/>
      <c r="D32"/>
      <c r="E32"/>
      <c r="F32"/>
      <c r="G32" s="162"/>
      <c r="H32" s="161"/>
      <c r="I32" s="162"/>
      <c r="J32" s="163"/>
      <c r="K32" s="164"/>
      <c r="L32" s="165">
        <v>1</v>
      </c>
      <c r="M32" s="166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9"/>
      <c r="L33" s="127" t="s">
        <v>370</v>
      </c>
      <c r="M33" s="112"/>
      <c r="N33" s="96"/>
      <c r="O33" s="96"/>
      <c r="P33" s="96"/>
      <c r="Q33" s="96"/>
    </row>
    <row r="34" spans="1:25" s="178" customFormat="1" x14ac:dyDescent="0.3">
      <c r="A34" s="187" t="s">
        <v>371</v>
      </c>
      <c r="B34" s="170"/>
      <c r="C34"/>
      <c r="D34"/>
      <c r="E34"/>
      <c r="F34"/>
      <c r="G34" s="171"/>
      <c r="H34" s="174" t="s">
        <v>337</v>
      </c>
      <c r="I34" s="173"/>
      <c r="J34" s="174"/>
      <c r="K34" s="175"/>
      <c r="L34" s="176">
        <v>1</v>
      </c>
      <c r="M34" s="177"/>
    </row>
    <row r="35" spans="1:25" s="178" customFormat="1" ht="31.2" x14ac:dyDescent="0.3">
      <c r="A35" s="180" t="s">
        <v>286</v>
      </c>
      <c r="B35" s="170"/>
      <c r="C35"/>
      <c r="D35"/>
      <c r="E35"/>
      <c r="F35"/>
      <c r="G35" s="171"/>
      <c r="H35" s="182" t="s">
        <v>337</v>
      </c>
      <c r="I35" s="173" t="s">
        <v>337</v>
      </c>
      <c r="J35" s="174"/>
      <c r="K35" s="175"/>
      <c r="L35" s="176">
        <v>1</v>
      </c>
      <c r="M35" s="177"/>
    </row>
    <row r="36" spans="1:25" s="178" customFormat="1" ht="20.100000000000001" customHeight="1" x14ac:dyDescent="0.3">
      <c r="A36" s="184" t="s">
        <v>130</v>
      </c>
      <c r="B36" s="170"/>
      <c r="C36"/>
      <c r="D36"/>
      <c r="E36"/>
      <c r="F36"/>
      <c r="G36" s="171"/>
      <c r="H36" s="186" t="s">
        <v>337</v>
      </c>
      <c r="I36" s="173" t="s">
        <v>337</v>
      </c>
      <c r="J36" s="174"/>
      <c r="K36" s="175"/>
      <c r="L36" s="176">
        <v>1</v>
      </c>
      <c r="M36" s="177"/>
    </row>
    <row r="37" spans="1:25" s="178" customFormat="1" ht="31.2" x14ac:dyDescent="0.3">
      <c r="A37" s="180" t="s">
        <v>300</v>
      </c>
      <c r="B37" s="170"/>
      <c r="C37"/>
      <c r="D37"/>
      <c r="E37"/>
      <c r="F37"/>
      <c r="G37" s="171" t="s">
        <v>372</v>
      </c>
      <c r="H37" s="182" t="s">
        <v>337</v>
      </c>
      <c r="I37" s="173" t="s">
        <v>337</v>
      </c>
      <c r="J37" s="174"/>
      <c r="K37" s="175"/>
      <c r="L37" s="176">
        <v>1</v>
      </c>
      <c r="M37" s="177"/>
    </row>
    <row r="38" spans="1:25" s="178" customFormat="1" ht="20.100000000000001" customHeight="1" x14ac:dyDescent="0.3">
      <c r="A38" s="184" t="s">
        <v>373</v>
      </c>
      <c r="B38" s="170"/>
      <c r="C38"/>
      <c r="D38"/>
      <c r="E38"/>
      <c r="F38"/>
      <c r="G38" s="171"/>
      <c r="H38" s="185"/>
      <c r="I38" s="173"/>
      <c r="J38" s="174"/>
      <c r="K38" s="175"/>
      <c r="L38" s="176">
        <v>1</v>
      </c>
      <c r="M38" s="177"/>
    </row>
    <row r="39" spans="1:25" s="178" customFormat="1" ht="20.100000000000001" customHeight="1" x14ac:dyDescent="0.3">
      <c r="A39" s="184" t="s">
        <v>374</v>
      </c>
      <c r="B39" s="170"/>
      <c r="C39"/>
      <c r="D39"/>
      <c r="E39"/>
      <c r="F39"/>
      <c r="G39" s="171"/>
      <c r="H39" s="185"/>
      <c r="I39" s="173"/>
      <c r="J39" s="174"/>
      <c r="K39" s="175"/>
      <c r="L39" s="176">
        <v>1</v>
      </c>
      <c r="M39" s="177"/>
    </row>
    <row r="40" spans="1:25" s="178" customFormat="1" ht="20.100000000000001" customHeight="1" x14ac:dyDescent="0.3">
      <c r="A40" s="184" t="s">
        <v>375</v>
      </c>
      <c r="B40" s="170"/>
      <c r="C40"/>
      <c r="D40"/>
      <c r="E40"/>
      <c r="F40"/>
      <c r="G40" s="171"/>
      <c r="H40" s="182" t="s">
        <v>337</v>
      </c>
      <c r="I40" s="173" t="s">
        <v>337</v>
      </c>
      <c r="J40" s="174"/>
      <c r="K40" s="175"/>
      <c r="L40" s="176"/>
      <c r="M40" s="177"/>
    </row>
    <row r="41" spans="1:25" s="178" customFormat="1" ht="20.100000000000001" customHeight="1" x14ac:dyDescent="0.3">
      <c r="A41" s="180" t="s">
        <v>376</v>
      </c>
      <c r="B41" s="170"/>
      <c r="C41"/>
      <c r="D41"/>
      <c r="E41"/>
      <c r="F41"/>
      <c r="G41" s="171" t="s">
        <v>377</v>
      </c>
      <c r="H41" s="186" t="s">
        <v>337</v>
      </c>
      <c r="I41" s="173" t="s">
        <v>337</v>
      </c>
      <c r="J41" s="174"/>
      <c r="K41" s="175"/>
      <c r="L41" s="176">
        <v>1</v>
      </c>
      <c r="M41" s="177"/>
    </row>
    <row r="42" spans="1:25" s="178" customFormat="1" ht="20.100000000000001" customHeight="1" x14ac:dyDescent="0.3">
      <c r="A42" s="187" t="s">
        <v>378</v>
      </c>
      <c r="B42" s="170">
        <v>0</v>
      </c>
      <c r="C42"/>
      <c r="D42"/>
      <c r="E42"/>
      <c r="F42"/>
      <c r="G42" s="171" t="s">
        <v>379</v>
      </c>
      <c r="H42" s="172"/>
      <c r="I42" s="173"/>
      <c r="J42" s="174"/>
      <c r="K42" s="175"/>
      <c r="L42" s="188" t="s">
        <v>380</v>
      </c>
      <c r="M42" s="177"/>
    </row>
    <row r="43" spans="1:25" s="178" customFormat="1" ht="20.100000000000001" customHeight="1" x14ac:dyDescent="0.3">
      <c r="A43" s="184" t="s">
        <v>381</v>
      </c>
      <c r="B43" s="170"/>
      <c r="C43"/>
      <c r="D43"/>
      <c r="E43"/>
      <c r="F43"/>
      <c r="G43" s="171"/>
      <c r="H43" s="182" t="s">
        <v>337</v>
      </c>
      <c r="I43" s="173" t="s">
        <v>337</v>
      </c>
      <c r="J43" s="174"/>
      <c r="K43" s="175"/>
      <c r="L43" s="176">
        <v>1</v>
      </c>
      <c r="M43" s="177"/>
    </row>
    <row r="44" spans="1:25" s="178" customFormat="1" ht="20.100000000000001" customHeight="1" x14ac:dyDescent="0.3">
      <c r="A44" s="184" t="s">
        <v>382</v>
      </c>
      <c r="B44" s="170">
        <v>0</v>
      </c>
      <c r="C44"/>
      <c r="D44"/>
      <c r="E44"/>
      <c r="F44"/>
      <c r="G44" s="171"/>
      <c r="H44" s="185"/>
      <c r="I44" s="173"/>
      <c r="J44" s="174"/>
      <c r="K44" s="175"/>
      <c r="L44" s="176">
        <v>1</v>
      </c>
      <c r="M44" s="177">
        <v>21</v>
      </c>
    </row>
    <row r="45" spans="1:25" s="178" customFormat="1" ht="20.100000000000001" customHeight="1" x14ac:dyDescent="0.3">
      <c r="A45" s="180" t="s">
        <v>150</v>
      </c>
      <c r="B45" s="170"/>
      <c r="C45"/>
      <c r="D45"/>
      <c r="E45"/>
      <c r="F45"/>
      <c r="G45" s="171" t="s">
        <v>383</v>
      </c>
      <c r="H45" s="182" t="s">
        <v>337</v>
      </c>
      <c r="I45" s="173" t="s">
        <v>337</v>
      </c>
      <c r="J45" s="174"/>
      <c r="K45" s="175"/>
      <c r="L45" s="176">
        <v>1</v>
      </c>
      <c r="M45" s="177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9"/>
      <c r="L46" s="126">
        <v>1</v>
      </c>
      <c r="M46" s="112" t="s">
        <v>385</v>
      </c>
      <c r="N46" s="96"/>
      <c r="O46" s="96"/>
      <c r="P46" s="96"/>
      <c r="Q46" s="96"/>
    </row>
    <row r="47" spans="1:25" s="178" customFormat="1" ht="20.100000000000001" customHeight="1" x14ac:dyDescent="0.3">
      <c r="A47" s="180" t="s">
        <v>158</v>
      </c>
      <c r="B47" s="170"/>
      <c r="C47"/>
      <c r="D47"/>
      <c r="E47"/>
      <c r="F47"/>
      <c r="G47" s="171"/>
      <c r="H47" s="182" t="s">
        <v>337</v>
      </c>
      <c r="I47" s="173" t="s">
        <v>337</v>
      </c>
      <c r="J47" s="174"/>
      <c r="K47" s="175"/>
      <c r="L47" s="176">
        <v>1</v>
      </c>
      <c r="M47" s="177"/>
    </row>
    <row r="48" spans="1:25" s="167" customFormat="1" ht="20.100000000000001" customHeight="1" x14ac:dyDescent="0.3">
      <c r="A48" s="179" t="s">
        <v>386</v>
      </c>
      <c r="B48" s="157"/>
      <c r="C48" s="157"/>
      <c r="D48" s="158">
        <v>0</v>
      </c>
      <c r="E48" s="157"/>
      <c r="F48" s="159"/>
      <c r="G48" s="160"/>
      <c r="H48" s="161"/>
      <c r="I48" s="162"/>
      <c r="J48" s="163"/>
      <c r="K48" s="164"/>
      <c r="L48" s="165">
        <v>1</v>
      </c>
      <c r="M48" s="166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6" t="s">
        <v>312</v>
      </c>
      <c r="B49" s="157">
        <v>0</v>
      </c>
      <c r="C49" s="157">
        <f>TMP!B6</f>
        <v>0</v>
      </c>
      <c r="D49" s="158">
        <v>0</v>
      </c>
      <c r="E49" s="157">
        <f>TMP!B8</f>
        <v>0</v>
      </c>
      <c r="F49" s="159">
        <f>B49+C49-D49-E49</f>
        <v>0</v>
      </c>
      <c r="G49" s="160"/>
      <c r="H49" s="161"/>
      <c r="I49" s="162"/>
      <c r="J49" s="163"/>
      <c r="K49" s="164"/>
      <c r="L49" s="165">
        <v>1</v>
      </c>
      <c r="M49" s="166">
        <v>21</v>
      </c>
    </row>
    <row r="50" spans="1:13" s="178" customFormat="1" ht="20.100000000000001" customHeight="1" x14ac:dyDescent="0.3">
      <c r="A50" s="184" t="s">
        <v>173</v>
      </c>
      <c r="B50" s="170"/>
      <c r="C50"/>
      <c r="D50"/>
      <c r="E50"/>
      <c r="F50"/>
      <c r="G50" s="171"/>
      <c r="H50" s="182" t="s">
        <v>337</v>
      </c>
      <c r="I50" s="173" t="s">
        <v>337</v>
      </c>
      <c r="J50" s="174"/>
      <c r="K50" s="175"/>
      <c r="L50" s="176">
        <v>1</v>
      </c>
      <c r="M50" s="177"/>
    </row>
    <row r="51" spans="1:13" s="178" customFormat="1" ht="20.100000000000001" customHeight="1" x14ac:dyDescent="0.3">
      <c r="A51" s="180" t="s">
        <v>387</v>
      </c>
      <c r="B51" s="170"/>
      <c r="C51"/>
      <c r="D51"/>
      <c r="E51"/>
      <c r="F51"/>
      <c r="G51" s="171" t="s">
        <v>388</v>
      </c>
      <c r="H51" s="181"/>
      <c r="I51" s="173"/>
      <c r="J51" s="174"/>
      <c r="K51" s="175"/>
      <c r="L51" s="176">
        <v>1</v>
      </c>
      <c r="M51" s="177"/>
    </row>
    <row r="52" spans="1:13" s="178" customFormat="1" ht="20.100000000000001" customHeight="1" x14ac:dyDescent="0.3">
      <c r="A52" s="180" t="s">
        <v>188</v>
      </c>
      <c r="B52" s="170"/>
      <c r="C52"/>
      <c r="D52"/>
      <c r="E52"/>
      <c r="F52"/>
      <c r="G52" s="171"/>
      <c r="H52" s="182" t="s">
        <v>337</v>
      </c>
      <c r="I52" s="173" t="s">
        <v>337</v>
      </c>
      <c r="J52" s="174"/>
      <c r="K52" s="175"/>
      <c r="L52" s="176">
        <v>1</v>
      </c>
      <c r="M52" s="177"/>
    </row>
    <row r="53" spans="1:13" s="178" customFormat="1" ht="20.100000000000001" customHeight="1" x14ac:dyDescent="0.3">
      <c r="A53" s="180" t="s">
        <v>389</v>
      </c>
      <c r="B53" s="170"/>
      <c r="C53"/>
      <c r="D53"/>
      <c r="E53"/>
      <c r="F53"/>
      <c r="G53" s="171" t="s">
        <v>390</v>
      </c>
      <c r="H53" s="183" t="s">
        <v>337</v>
      </c>
      <c r="I53" s="173" t="s">
        <v>337</v>
      </c>
      <c r="J53" s="174"/>
      <c r="K53" s="175"/>
      <c r="L53" s="176">
        <v>1</v>
      </c>
      <c r="M53" s="177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microsoft.com/office/2006/metadata/properties"/>
    <ds:schemaRef ds:uri="http://schemas.microsoft.com/office/infopath/2007/PartnerControls"/>
    <ds:schemaRef ds:uri="6af00f89-cf41-4324-9704-eea14deb4f0b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dcterms:created xsi:type="dcterms:W3CDTF">2011-07-13T18:00:55Z</dcterms:created>
  <dcterms:modified xsi:type="dcterms:W3CDTF">2025-06-20T21:16:02Z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