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5/FY25 Undergrad/"/>
    </mc:Choice>
  </mc:AlternateContent>
  <xr:revisionPtr revIDLastSave="174" documentId="13_ncr:1_{C298C3A0-D34E-426C-818E-CA5E6496519C}" xr6:coauthVersionLast="47" xr6:coauthVersionMax="47" xr10:uidLastSave="{63DDA795-8FB9-4A99-8FF6-22406CB0C38F}"/>
  <bookViews>
    <workbookView xWindow="-108" yWindow="-108" windowWidth="46296" windowHeight="18696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SA" sheetId="421" r:id="rId20"/>
    <sheet name="AAS" sheetId="359" r:id="rId21"/>
    <sheet name="ABSS" sheetId="205" r:id="rId22"/>
    <sheet name="AITP" sheetId="37" r:id="rId23"/>
    <sheet name="ALPA" sheetId="299" r:id="rId24"/>
    <sheet name="ASAS" sheetId="33" r:id="rId25"/>
    <sheet name="ACF" sheetId="360" r:id="rId26"/>
    <sheet name="BB" sheetId="277" r:id="rId27"/>
    <sheet name="BOSS" sheetId="73" r:id="rId28"/>
    <sheet name="BSA" sheetId="356" r:id="rId29"/>
    <sheet name="BBSA" sheetId="357" r:id="rId30"/>
    <sheet name="B&amp;B" sheetId="40" r:id="rId31"/>
    <sheet name="TechCRU" sheetId="41" r:id="rId32"/>
    <sheet name="CECM" sheetId="399" r:id="rId33"/>
    <sheet name="CSA" sheetId="42" r:id="rId34"/>
    <sheet name="ChiRho" sheetId="45" r:id="rId35"/>
    <sheet name="CRY" sheetId="338" r:id="rId36"/>
    <sheet name="Christians" sheetId="221" r:id="rId37"/>
    <sheet name="CISER" sheetId="386" r:id="rId38"/>
    <sheet name="A&amp;S Ambassadors" sheetId="48" r:id="rId39"/>
    <sheet name="Collegiate 100" sheetId="361" r:id="rId40"/>
    <sheet name="CommStudies" sheetId="243" r:id="rId41"/>
    <sheet name="CTC" sheetId="339" r:id="rId42"/>
    <sheet name="DWS" sheetId="302" r:id="rId43"/>
    <sheet name="DSP" sheetId="387" r:id="rId44"/>
    <sheet name="DA" sheetId="301" r:id="rId45"/>
    <sheet name="DI" sheetId="362" r:id="rId46"/>
    <sheet name="DSC" sheetId="303" r:id="rId47"/>
    <sheet name="DIM" sheetId="363" r:id="rId48"/>
    <sheet name="Dr. BAH- PMS" sheetId="388" r:id="rId49"/>
    <sheet name="DTL" sheetId="404" r:id="rId50"/>
    <sheet name="EON" sheetId="62" r:id="rId51"/>
    <sheet name="EtaSigDelta" sheetId="280" r:id="rId52"/>
    <sheet name="FSC" sheetId="423" r:id="rId53"/>
    <sheet name="Filipino" sheetId="6" r:id="rId54"/>
    <sheet name="FinAsso" sheetId="63" r:id="rId55"/>
    <sheet name="GLW" sheetId="364" r:id="rId56"/>
    <sheet name="GSS" sheetId="365" r:id="rId57"/>
    <sheet name="GENKI" sheetId="389" r:id="rId58"/>
    <sheet name="RTC" sheetId="401" r:id="rId59"/>
    <sheet name="Goin' Band" sheetId="70" r:id="rId60"/>
    <sheet name="GSA" sheetId="419" r:id="rId61"/>
    <sheet name="HSS" sheetId="229" r:id="rId62"/>
    <sheet name="HDFS" sheetId="390" r:id="rId63"/>
    <sheet name="HSRecruiters" sheetId="79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R" sheetId="422" r:id="rId118"/>
    <sheet name="RBA" sheetId="344" r:id="rId119"/>
    <sheet name="RISA" sheetId="123" r:id="rId120"/>
    <sheet name="RHIM" sheetId="124" r:id="rId121"/>
    <sheet name="SFDT" sheetId="128" r:id="rId122"/>
    <sheet name="SDP" sheetId="132" r:id="rId123"/>
    <sheet name="SILVERWINGS" sheetId="424" r:id="rId124"/>
    <sheet name="SKYRAIDERS" sheetId="319" r:id="rId125"/>
    <sheet name="SACNAS" sheetId="137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PWLA" sheetId="265" r:id="rId132"/>
    <sheet name="SWE" sheetId="142" r:id="rId133"/>
    <sheet name="SPANISH" sheetId="336" r:id="rId134"/>
    <sheet name="SLSA" sheetId="146" r:id="rId135"/>
    <sheet name="SDA" sheetId="245" r:id="rId136"/>
    <sheet name="AgCouncil" sheetId="147" r:id="rId137"/>
    <sheet name="SAFE" sheetId="320" r:id="rId138"/>
    <sheet name="SASLA" sheetId="130" r:id="rId139"/>
    <sheet name="ISC" sheetId="152" r:id="rId140"/>
    <sheet name="TBS" sheetId="154" r:id="rId141"/>
    <sheet name="TheMagic" sheetId="407" r:id="rId142"/>
    <sheet name="TBHC" sheetId="176" r:id="rId143"/>
    <sheet name="TCLCA" sheetId="371" r:id="rId144"/>
    <sheet name="TCFR" sheetId="160" r:id="rId145"/>
    <sheet name="TEA" sheetId="393" r:id="rId146"/>
    <sheet name="TET" sheetId="161" r:id="rId147"/>
    <sheet name="Feral" sheetId="256" r:id="rId148"/>
    <sheet name="TFRN" sheetId="346" r:id="rId149"/>
    <sheet name="TechHorn" sheetId="242" r:id="rId150"/>
    <sheet name="Horse" sheetId="77" r:id="rId151"/>
    <sheet name="TIT" sheetId="416" r:id="rId152"/>
    <sheet name="TKBDT" sheetId="394" r:id="rId153"/>
    <sheet name="KPOP" sheetId="155" r:id="rId154"/>
    <sheet name="TMAGIC" sheetId="415" r:id="rId155"/>
    <sheet name="TMA" sheetId="166" r:id="rId156"/>
    <sheet name="TMP" sheetId="322" r:id="rId157"/>
    <sheet name="TP" sheetId="413" r:id="rId158"/>
    <sheet name="TPOT" sheetId="372" r:id="rId159"/>
    <sheet name="TPVS" sheetId="395" r:id="rId160"/>
    <sheet name="TECHRODEO" sheetId="324" r:id="rId161"/>
    <sheet name="TRSA" sheetId="348" r:id="rId162"/>
    <sheet name="TSTF" sheetId="323" r:id="rId163"/>
    <sheet name="TSSA" sheetId="373" r:id="rId164"/>
    <sheet name="TSMG" sheetId="414" r:id="rId165"/>
    <sheet name="TSMH" sheetId="374" r:id="rId166"/>
    <sheet name="TSSTCAF" sheetId="400" r:id="rId167"/>
    <sheet name="TSCA" sheetId="375" r:id="rId168"/>
    <sheet name="TTLHM" sheetId="396" r:id="rId169"/>
    <sheet name="TWHPC" sheetId="349" r:id="rId170"/>
    <sheet name="TSPE" sheetId="181" r:id="rId171"/>
    <sheet name="TSTA" sheetId="20" r:id="rId172"/>
    <sheet name="TMB" sheetId="376" r:id="rId173"/>
    <sheet name="TMC" sheetId="397" r:id="rId174"/>
    <sheet name="TES" sheetId="420" r:id="rId175"/>
    <sheet name="SL" sheetId="225" r:id="rId176"/>
    <sheet name="Range" sheetId="408" r:id="rId177"/>
    <sheet name="Techtones" sheetId="192" r:id="rId178"/>
    <sheet name="UC" sheetId="410" r:id="rId179"/>
    <sheet name="UMI" sheetId="187" r:id="rId180"/>
    <sheet name="Veterans" sheetId="259" r:id="rId181"/>
    <sheet name="VSA" sheetId="335" r:id="rId182"/>
    <sheet name="WEB3" sheetId="411" r:id="rId183"/>
    <sheet name="WF" sheetId="377" r:id="rId184"/>
    <sheet name="WTAB" sheetId="378" r:id="rId185"/>
    <sheet name="WTAWS" sheetId="350" r:id="rId186"/>
    <sheet name="WILD" sheetId="328" r:id="rId187"/>
    <sheet name="WH" sheetId="327" r:id="rId188"/>
    <sheet name="Wish" sheetId="271" r:id="rId189"/>
    <sheet name="WomennBus" sheetId="85" r:id="rId190"/>
    <sheet name="WIP" sheetId="398" r:id="rId191"/>
    <sheet name="WIS" sheetId="409" r:id="rId192"/>
    <sheet name="WSO" sheetId="412" r:id="rId193"/>
    <sheet name="Wool" sheetId="197" r:id="rId194"/>
    <sheet name="Misc" sheetId="199" r:id="rId195"/>
    <sheet name="Cont" sheetId="200" r:id="rId196"/>
    <sheet name="INACTIVE" sheetId="334" r:id="rId197"/>
  </sheets>
  <externalReferences>
    <externalReference r:id="rId198"/>
  </externalReferences>
  <definedNames>
    <definedName name="_xlnm._FilterDatabase" localSheetId="0" hidden="1">'Total Orgs'!$A$4:$I$187</definedName>
    <definedName name="International_Student_Council">'Total Orgs'!$A$129</definedName>
    <definedName name="_xlnm.Print_Area" localSheetId="80">Meat!$A$2:$C$26</definedName>
    <definedName name="_xlnm.Print_Area" localSheetId="134">SLSA!$A$3:$C$27</definedName>
    <definedName name="_xlnm.Print_Area" localSheetId="0">'Total Orgs'!$A$2:$J$197</definedName>
    <definedName name="_xlnm.Print_Titles" localSheetId="0">'Total Orgs'!$2:$4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" i="200" l="1"/>
  <c r="D217" i="200"/>
  <c r="D17" i="99" l="1"/>
  <c r="D57" i="42" l="1"/>
  <c r="D37" i="65"/>
  <c r="D16" i="212" l="1"/>
  <c r="B8" i="403"/>
  <c r="C52" i="1"/>
  <c r="E52" i="1"/>
  <c r="C1" i="192" a="1"/>
  <c r="C1" i="192" s="1"/>
  <c r="D166" i="1"/>
  <c r="C183" i="1" l="1"/>
  <c r="D64" i="161"/>
  <c r="D15" i="105"/>
  <c r="G30" i="65"/>
  <c r="D24" i="200"/>
  <c r="D16" i="310"/>
  <c r="D18" i="239" l="1"/>
  <c r="D35" i="316" l="1"/>
  <c r="D77" i="200"/>
  <c r="B5" i="365" l="1"/>
  <c r="G136" i="200"/>
  <c r="F134" i="200"/>
  <c r="E32" i="65" l="1"/>
  <c r="D31" i="65"/>
  <c r="D242" i="200" l="1"/>
  <c r="D249" i="200"/>
  <c r="F25" i="142"/>
  <c r="B8" i="197" l="1"/>
  <c r="D16" i="409" l="1"/>
  <c r="D20" i="352" l="1"/>
  <c r="D19" i="65"/>
  <c r="D21" i="65" s="1"/>
  <c r="D38" i="146"/>
  <c r="D27" i="142" l="1"/>
  <c r="C152" i="1"/>
  <c r="D22" i="160"/>
  <c r="B11" i="161" l="1"/>
  <c r="D29" i="37" l="1"/>
  <c r="D127" i="200" l="1"/>
  <c r="D136" i="200"/>
  <c r="D116" i="200"/>
  <c r="C116" i="1" l="1"/>
  <c r="B5" i="319"/>
  <c r="B8" i="424"/>
  <c r="B5" i="424"/>
  <c r="B9" i="424" s="1"/>
  <c r="C1" i="424"/>
  <c r="D152" i="200" l="1"/>
  <c r="D154" i="200" s="1"/>
  <c r="E21" i="305" l="1"/>
  <c r="D18" i="305"/>
  <c r="D204" i="200"/>
  <c r="D35" i="17"/>
  <c r="C100" i="1"/>
  <c r="D105" i="200"/>
  <c r="B6" i="37" l="1"/>
  <c r="D16" i="142" l="1"/>
  <c r="B12" i="37"/>
  <c r="D21" i="37"/>
  <c r="F19" i="37" l="1"/>
  <c r="F18" i="37"/>
  <c r="F17" i="37"/>
  <c r="D30" i="22"/>
  <c r="D23" i="146" l="1"/>
  <c r="B12" i="146" s="1"/>
  <c r="F24" i="146"/>
  <c r="E23" i="146"/>
  <c r="B21" i="22"/>
  <c r="B12" i="140"/>
  <c r="D22" i="140"/>
  <c r="D17" i="140"/>
  <c r="B12" i="396" l="1"/>
  <c r="D18" i="396"/>
  <c r="E55" i="1" l="1"/>
  <c r="C55" i="1"/>
  <c r="E58" i="1"/>
  <c r="C58" i="1"/>
  <c r="B12" i="352"/>
  <c r="D15" i="352"/>
  <c r="B12" i="109" l="1"/>
  <c r="D20" i="109"/>
  <c r="B12" i="77"/>
  <c r="D23" i="77"/>
  <c r="G16" i="17" l="1"/>
  <c r="F16" i="17"/>
  <c r="D19" i="17"/>
  <c r="D21" i="17" s="1"/>
  <c r="D17" i="77" l="1"/>
  <c r="F18" i="77"/>
  <c r="D18" i="77"/>
  <c r="D16" i="77"/>
  <c r="D14" i="77"/>
  <c r="D14" i="343" l="1"/>
  <c r="D23" i="161" l="1"/>
  <c r="B8" i="7"/>
  <c r="D21" i="221" l="1"/>
  <c r="D14" i="221"/>
  <c r="D19" i="37"/>
  <c r="D15" i="37" l="1"/>
  <c r="D14" i="37"/>
  <c r="D15" i="403"/>
  <c r="B129" i="200" l="1"/>
  <c r="B7" i="200" s="1"/>
  <c r="B5" i="317" l="1"/>
  <c r="D61" i="1" l="1"/>
  <c r="C61" i="1"/>
  <c r="B8" i="22" l="1"/>
  <c r="B8" i="17" l="1"/>
  <c r="D20" i="139"/>
  <c r="D52" i="1"/>
  <c r="B5" i="423"/>
  <c r="B8" i="423"/>
  <c r="B9" i="423"/>
  <c r="C1" i="423"/>
  <c r="D106" i="1"/>
  <c r="C106" i="1"/>
  <c r="B5" i="422"/>
  <c r="B8" i="422"/>
  <c r="E106" i="1" s="1"/>
  <c r="C1" i="422"/>
  <c r="B5" i="421"/>
  <c r="B9" i="421" s="1"/>
  <c r="B8" i="421"/>
  <c r="C1" i="421"/>
  <c r="B9" i="422" l="1"/>
  <c r="B5" i="420"/>
  <c r="C166" i="1"/>
  <c r="B8" i="420"/>
  <c r="E166" i="1" s="1"/>
  <c r="C1" i="420"/>
  <c r="B9" i="420" l="1"/>
  <c r="B5" i="419"/>
  <c r="B8" i="419"/>
  <c r="C1" i="419"/>
  <c r="E64" i="1"/>
  <c r="D64" i="1"/>
  <c r="C64" i="1"/>
  <c r="B5" i="418"/>
  <c r="B9" i="418" s="1"/>
  <c r="B8" i="418"/>
  <c r="C1" i="418"/>
  <c r="B5" i="310"/>
  <c r="D112" i="1"/>
  <c r="C112" i="1"/>
  <c r="D123" i="1"/>
  <c r="C123" i="1"/>
  <c r="E130" i="1"/>
  <c r="D130" i="1"/>
  <c r="C130" i="1"/>
  <c r="B5" i="417"/>
  <c r="B9" i="417" s="1"/>
  <c r="B8" i="417"/>
  <c r="C1" i="417"/>
  <c r="E135" i="1"/>
  <c r="D135" i="1"/>
  <c r="C135" i="1"/>
  <c r="E144" i="1"/>
  <c r="C144" i="1"/>
  <c r="E143" i="1"/>
  <c r="D143" i="1"/>
  <c r="C143" i="1"/>
  <c r="B8" i="416"/>
  <c r="B5" i="416"/>
  <c r="B9" i="416" s="1"/>
  <c r="C1" i="416"/>
  <c r="E146" i="1"/>
  <c r="D146" i="1"/>
  <c r="C146" i="1"/>
  <c r="B5" i="415"/>
  <c r="B9" i="415" s="1"/>
  <c r="B8" i="415"/>
  <c r="C1" i="415"/>
  <c r="E157" i="1"/>
  <c r="D157" i="1"/>
  <c r="C157" i="1"/>
  <c r="B5" i="414"/>
  <c r="B8" i="414"/>
  <c r="B9" i="414"/>
  <c r="C1" i="414"/>
  <c r="D150" i="1"/>
  <c r="C150" i="1"/>
  <c r="B5" i="413"/>
  <c r="B8" i="413"/>
  <c r="E150" i="1" s="1"/>
  <c r="B9" i="413"/>
  <c r="C1" i="413"/>
  <c r="D151" i="1"/>
  <c r="C151" i="1"/>
  <c r="D161" i="1"/>
  <c r="D168" i="1"/>
  <c r="C168" i="1"/>
  <c r="C169" i="1"/>
  <c r="B5" i="408"/>
  <c r="D184" i="1"/>
  <c r="D183" i="1"/>
  <c r="E182" i="1"/>
  <c r="D182" i="1"/>
  <c r="C182" i="1"/>
  <c r="C184" i="1"/>
  <c r="B5" i="412"/>
  <c r="B8" i="412"/>
  <c r="E184" i="1" s="1"/>
  <c r="B5" i="409"/>
  <c r="D178" i="1"/>
  <c r="B5" i="327"/>
  <c r="C179" i="1"/>
  <c r="B5" i="411"/>
  <c r="D175" i="1"/>
  <c r="C175" i="1"/>
  <c r="B8" i="411"/>
  <c r="E175" i="1" s="1"/>
  <c r="F175" i="1" s="1"/>
  <c r="C1" i="411"/>
  <c r="E172" i="1"/>
  <c r="D172" i="1"/>
  <c r="C172" i="1"/>
  <c r="C171" i="1"/>
  <c r="B5" i="410"/>
  <c r="B8" i="410"/>
  <c r="C1" i="410"/>
  <c r="B9" i="419" l="1"/>
  <c r="B9" i="412"/>
  <c r="B9" i="411"/>
  <c r="F20" i="1" l="1"/>
  <c r="F48" i="1"/>
  <c r="F67" i="1" l="1"/>
  <c r="F130" i="1"/>
  <c r="F184" i="1"/>
  <c r="F28" i="1"/>
  <c r="F58" i="1"/>
  <c r="F64" i="1"/>
  <c r="F106" i="1"/>
  <c r="F101" i="1"/>
  <c r="F92" i="1"/>
  <c r="F143" i="1"/>
  <c r="F146" i="1"/>
  <c r="F150" i="1"/>
  <c r="F157" i="1"/>
  <c r="F166" i="1"/>
  <c r="E47" i="1" l="1"/>
  <c r="E22" i="1"/>
  <c r="B8" i="409"/>
  <c r="E183" i="1" s="1"/>
  <c r="B8" i="408"/>
  <c r="E170" i="1" s="1"/>
  <c r="F170" i="1" s="1"/>
  <c r="B9" i="408"/>
  <c r="C1" i="408"/>
  <c r="E137" i="1"/>
  <c r="B8" i="407"/>
  <c r="B5" i="407"/>
  <c r="C1" i="407"/>
  <c r="E131" i="1"/>
  <c r="E127" i="1"/>
  <c r="B8" i="406"/>
  <c r="E110" i="1" s="1"/>
  <c r="B5" i="406"/>
  <c r="C1" i="406"/>
  <c r="E88" i="1"/>
  <c r="B8" i="404"/>
  <c r="B6" i="404"/>
  <c r="E35" i="1"/>
  <c r="B5" i="336"/>
  <c r="B9" i="409" l="1"/>
  <c r="B9" i="407"/>
  <c r="B9" i="406"/>
  <c r="B9" i="404"/>
  <c r="C161" i="1"/>
  <c r="C97" i="1"/>
  <c r="D69" i="1" l="1"/>
  <c r="C69" i="1"/>
  <c r="B5" i="403"/>
  <c r="E69" i="1"/>
  <c r="C1" i="403"/>
  <c r="F69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5" i="1" s="1"/>
  <c r="B8" i="94"/>
  <c r="B5" i="357" l="1"/>
  <c r="B5" i="401" l="1"/>
  <c r="B8" i="401"/>
  <c r="C1" i="401"/>
  <c r="F110" i="1"/>
  <c r="B9" i="401" l="1"/>
  <c r="F183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7" i="1"/>
  <c r="B5" i="398" l="1"/>
  <c r="B8" i="398"/>
  <c r="C1" i="398"/>
  <c r="B5" i="397"/>
  <c r="B7" i="397"/>
  <c r="E167" i="1" s="1"/>
  <c r="F167" i="1" s="1"/>
  <c r="C1" i="397"/>
  <c r="B5" i="396"/>
  <c r="B8" i="396"/>
  <c r="E161" i="1" s="1"/>
  <c r="C1" i="396"/>
  <c r="B5" i="395"/>
  <c r="B7" i="395"/>
  <c r="E152" i="1" s="1"/>
  <c r="C1" i="395"/>
  <c r="B5" i="394"/>
  <c r="B8" i="394"/>
  <c r="D144" i="1" s="1"/>
  <c r="C1" i="394"/>
  <c r="B5" i="393"/>
  <c r="B7" i="393"/>
  <c r="C1" i="393"/>
  <c r="B5" i="130"/>
  <c r="B5" i="392"/>
  <c r="B8" i="392"/>
  <c r="C1" i="392"/>
  <c r="F88" i="1"/>
  <c r="B5" i="391"/>
  <c r="B7" i="391"/>
  <c r="C1" i="391"/>
  <c r="B5" i="390"/>
  <c r="B8" i="390"/>
  <c r="E61" i="1" s="1"/>
  <c r="C1" i="390"/>
  <c r="F57" i="1"/>
  <c r="B5" i="389"/>
  <c r="B7" i="389"/>
  <c r="C1" i="389"/>
  <c r="B5" i="388"/>
  <c r="B7" i="388"/>
  <c r="E49" i="1" s="1"/>
  <c r="F49" i="1" s="1"/>
  <c r="C1" i="388"/>
  <c r="B5" i="387"/>
  <c r="B7" i="387"/>
  <c r="E42" i="1" s="1"/>
  <c r="F42" i="1" s="1"/>
  <c r="C1" i="387"/>
  <c r="B7" i="386"/>
  <c r="E38" i="1" s="1"/>
  <c r="F38" i="1" s="1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E6" i="1" s="1"/>
  <c r="F6" i="1" s="1"/>
  <c r="C1" i="381"/>
  <c r="F5" i="1"/>
  <c r="F127" i="1"/>
  <c r="F137" i="1"/>
  <c r="F182" i="1"/>
  <c r="B188" i="1"/>
  <c r="E112" i="1" l="1"/>
  <c r="F112" i="1" s="1"/>
  <c r="F61" i="1"/>
  <c r="B8" i="395"/>
  <c r="B8" i="381"/>
  <c r="B9" i="396"/>
  <c r="F161" i="1" s="1"/>
  <c r="B8" i="393"/>
  <c r="B9" i="394"/>
  <c r="B8" i="397"/>
  <c r="B9" i="398"/>
  <c r="B9" i="392"/>
  <c r="B8" i="391"/>
  <c r="B9" i="390"/>
  <c r="B8" i="389"/>
  <c r="B8" i="388"/>
  <c r="B8" i="387"/>
  <c r="B8" i="386"/>
  <c r="B8" i="385"/>
  <c r="B8" i="383"/>
  <c r="F144" i="1" l="1"/>
  <c r="B6" i="215"/>
  <c r="C30" i="1" l="1"/>
  <c r="C105" i="1" l="1"/>
  <c r="B8" i="379"/>
  <c r="B5" i="379"/>
  <c r="B9" i="379" s="1"/>
  <c r="C1" i="379"/>
  <c r="F152" i="1" l="1"/>
  <c r="C13" i="1"/>
  <c r="D13" i="1"/>
  <c r="E49" i="334" l="1"/>
  <c r="C49" i="334"/>
  <c r="F49" i="334" s="1"/>
  <c r="F22" i="1" l="1"/>
  <c r="F165" i="1" l="1"/>
  <c r="B5" i="378"/>
  <c r="B9" i="378" s="1"/>
  <c r="B8" i="378"/>
  <c r="C1" i="378"/>
  <c r="F177" i="1"/>
  <c r="F176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4"/>
  <c r="B9" i="374" s="1"/>
  <c r="F158" i="1"/>
  <c r="B8" i="374"/>
  <c r="C1" i="374"/>
  <c r="B5" i="373"/>
  <c r="B9" i="373" s="1"/>
  <c r="B8" i="373"/>
  <c r="C1" i="373"/>
  <c r="F156" i="1"/>
  <c r="B5" i="372"/>
  <c r="B8" i="372"/>
  <c r="E151" i="1" s="1"/>
  <c r="F151" i="1" s="1"/>
  <c r="C1" i="372"/>
  <c r="B5" i="371"/>
  <c r="B8" i="371"/>
  <c r="F135" i="1" s="1"/>
  <c r="B7" i="371"/>
  <c r="C1" i="371"/>
  <c r="B5" i="370"/>
  <c r="B9" i="370" s="1"/>
  <c r="B8" i="370"/>
  <c r="C1" i="370"/>
  <c r="F131" i="1"/>
  <c r="B5" i="369"/>
  <c r="B8" i="369"/>
  <c r="C1" i="369"/>
  <c r="F93" i="1"/>
  <c r="B5" i="368"/>
  <c r="B8" i="368"/>
  <c r="E84" i="1" s="1"/>
  <c r="F84" i="1" s="1"/>
  <c r="C1" i="368"/>
  <c r="B5" i="367"/>
  <c r="B9" i="367" s="1"/>
  <c r="B8" i="367"/>
  <c r="C1" i="367"/>
  <c r="F83" i="1"/>
  <c r="B5" i="366"/>
  <c r="B8" i="366"/>
  <c r="E132" i="1" s="1"/>
  <c r="F132" i="1" s="1"/>
  <c r="B7" i="366"/>
  <c r="C1" i="366"/>
  <c r="B8" i="365"/>
  <c r="E56" i="1" s="1"/>
  <c r="F56" i="1" s="1"/>
  <c r="C1" i="365"/>
  <c r="B5" i="364"/>
  <c r="B8" i="364"/>
  <c r="F55" i="1" s="1"/>
  <c r="C1" i="364"/>
  <c r="B5" i="363"/>
  <c r="B9" i="363" s="1"/>
  <c r="B8" i="363"/>
  <c r="C1" i="363"/>
  <c r="B5" i="362"/>
  <c r="B8" i="362"/>
  <c r="B7" i="362"/>
  <c r="C1" i="362"/>
  <c r="F46" i="1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119" i="1" l="1"/>
  <c r="C37" i="1"/>
  <c r="B8" i="357" l="1"/>
  <c r="E30" i="1" s="1"/>
  <c r="F30" i="1" s="1"/>
  <c r="B7" i="357"/>
  <c r="C1" i="357"/>
  <c r="B7" i="356"/>
  <c r="B5" i="356"/>
  <c r="B8" i="356"/>
  <c r="E29" i="1" s="1"/>
  <c r="F29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9" i="1" s="1"/>
  <c r="C1" i="354"/>
  <c r="B5" i="293"/>
  <c r="B5" i="7"/>
  <c r="B9" i="354" l="1"/>
  <c r="D180" i="1"/>
  <c r="D173" i="1"/>
  <c r="D171" i="1" l="1"/>
  <c r="E162" i="1"/>
  <c r="D162" i="1"/>
  <c r="D155" i="1"/>
  <c r="D154" i="1"/>
  <c r="D153" i="1"/>
  <c r="E148" i="1"/>
  <c r="D148" i="1"/>
  <c r="E145" i="1"/>
  <c r="D145" i="1"/>
  <c r="E140" i="1"/>
  <c r="D140" i="1"/>
  <c r="D133" i="1"/>
  <c r="D128" i="1"/>
  <c r="D125" i="1" l="1"/>
  <c r="D118" i="1"/>
  <c r="E108" i="1"/>
  <c r="D108" i="1"/>
  <c r="D104" i="1"/>
  <c r="D103" i="1"/>
  <c r="B5" i="352"/>
  <c r="B8" i="352"/>
  <c r="E100" i="1" s="1"/>
  <c r="C1" i="352"/>
  <c r="D99" i="1"/>
  <c r="D90" i="1"/>
  <c r="D86" i="1"/>
  <c r="D75" i="1"/>
  <c r="D71" i="1"/>
  <c r="D41" i="1"/>
  <c r="D37" i="1"/>
  <c r="E36" i="1"/>
  <c r="D36" i="1"/>
  <c r="D34" i="1"/>
  <c r="D25" i="1"/>
  <c r="D21" i="1"/>
  <c r="D18" i="1"/>
  <c r="D14" i="1"/>
  <c r="B9" i="352" l="1"/>
  <c r="F100" i="1"/>
  <c r="B5" i="350"/>
  <c r="B8" i="350"/>
  <c r="C1" i="350"/>
  <c r="B5" i="349"/>
  <c r="B8" i="349"/>
  <c r="C1" i="349"/>
  <c r="F162" i="1"/>
  <c r="B9" i="350" l="1"/>
  <c r="B9" i="349"/>
  <c r="B5" i="348"/>
  <c r="B8" i="348"/>
  <c r="E154" i="1" s="1"/>
  <c r="F154" i="1" s="1"/>
  <c r="C1" i="348"/>
  <c r="B5" i="347"/>
  <c r="B8" i="347"/>
  <c r="C1" i="347"/>
  <c r="F148" i="1"/>
  <c r="B5" i="346"/>
  <c r="B8" i="346"/>
  <c r="C1" i="346"/>
  <c r="F140" i="1"/>
  <c r="B5" i="344"/>
  <c r="B8" i="344"/>
  <c r="C1" i="344"/>
  <c r="F108" i="1"/>
  <c r="B5" i="343"/>
  <c r="B8" i="343"/>
  <c r="E104" i="1" s="1"/>
  <c r="F104" i="1" s="1"/>
  <c r="C1" i="343"/>
  <c r="B5" i="341"/>
  <c r="B8" i="341"/>
  <c r="E75" i="1" s="1"/>
  <c r="F75" i="1" s="1"/>
  <c r="C1" i="341"/>
  <c r="B5" i="339"/>
  <c r="B9" i="339" s="1"/>
  <c r="B8" i="339"/>
  <c r="C1" i="339"/>
  <c r="B8" i="338"/>
  <c r="B9" i="338" s="1"/>
  <c r="C1" i="338"/>
  <c r="F36" i="1"/>
  <c r="C128" i="1"/>
  <c r="B9" i="347" l="1"/>
  <c r="B9" i="348"/>
  <c r="B9" i="343"/>
  <c r="B9" i="346"/>
  <c r="B9" i="344"/>
  <c r="B9" i="341"/>
  <c r="B5" i="322" l="1"/>
  <c r="D169" i="1" l="1"/>
  <c r="B8" i="336" l="1"/>
  <c r="E123" i="1" s="1"/>
  <c r="F123" i="1" s="1"/>
  <c r="C1" i="336"/>
  <c r="B9" i="336" l="1"/>
  <c r="D179" i="1"/>
  <c r="B8" i="335"/>
  <c r="C1" i="335"/>
  <c r="D98" i="1"/>
  <c r="B9" i="335" l="1"/>
  <c r="D102" i="1" l="1"/>
  <c r="D149" i="1"/>
  <c r="C149" i="1"/>
  <c r="B5" i="174"/>
  <c r="B5" i="324" l="1"/>
  <c r="F174" i="1" l="1"/>
  <c r="B5" i="271" l="1"/>
  <c r="C178" i="1"/>
  <c r="B8" i="328"/>
  <c r="E178" i="1" s="1"/>
  <c r="C1" i="328"/>
  <c r="B8" i="327"/>
  <c r="E179" i="1" s="1"/>
  <c r="C1" i="327"/>
  <c r="B9" i="327" l="1"/>
  <c r="B5" i="323" l="1"/>
  <c r="C153" i="1"/>
  <c r="B8" i="324"/>
  <c r="E153" i="1" s="1"/>
  <c r="C1" i="324"/>
  <c r="C155" i="1"/>
  <c r="B8" i="323"/>
  <c r="E155" i="1" s="1"/>
  <c r="C1" i="323"/>
  <c r="B8" i="322"/>
  <c r="C1" i="322"/>
  <c r="B9" i="323" l="1"/>
  <c r="B9" i="324"/>
  <c r="B9" i="322"/>
  <c r="B5" i="320"/>
  <c r="B8" i="320"/>
  <c r="E128" i="1" s="1"/>
  <c r="C1" i="320"/>
  <c r="B9" i="320" l="1"/>
  <c r="C120" i="1"/>
  <c r="C115" i="1"/>
  <c r="B8" i="319"/>
  <c r="C1" i="319"/>
  <c r="B5" i="318"/>
  <c r="B8" i="318"/>
  <c r="C1" i="318"/>
  <c r="C102" i="1"/>
  <c r="B8" i="317"/>
  <c r="E105" i="1" s="1"/>
  <c r="F105" i="1" s="1"/>
  <c r="C1" i="317"/>
  <c r="B5" i="316"/>
  <c r="B8" i="316"/>
  <c r="E102" i="1" s="1"/>
  <c r="C1" i="316"/>
  <c r="E116" i="1" l="1"/>
  <c r="F116" i="1" s="1"/>
  <c r="B9" i="319"/>
  <c r="B9" i="317"/>
  <c r="B9" i="318"/>
  <c r="B9" i="316"/>
  <c r="B5" i="135"/>
  <c r="C98" i="1"/>
  <c r="B5" i="312"/>
  <c r="B8" i="312"/>
  <c r="E98" i="1" s="1"/>
  <c r="C1" i="312"/>
  <c r="C86" i="1"/>
  <c r="B8" i="310"/>
  <c r="E86" i="1" s="1"/>
  <c r="C1" i="310"/>
  <c r="C81" i="1"/>
  <c r="B5" i="307"/>
  <c r="B8" i="307"/>
  <c r="E81" i="1" s="1"/>
  <c r="C1" i="307"/>
  <c r="B5" i="129"/>
  <c r="B5" i="305"/>
  <c r="B8" i="305"/>
  <c r="E71" i="1" s="1"/>
  <c r="C1" i="305"/>
  <c r="B9" i="307" l="1"/>
  <c r="B9" i="310"/>
  <c r="B9" i="312"/>
  <c r="B9" i="305"/>
  <c r="C45" i="1"/>
  <c r="B5" i="303"/>
  <c r="B8" i="303"/>
  <c r="E45" i="1" s="1"/>
  <c r="C1" i="303"/>
  <c r="C43" i="1"/>
  <c r="B5" i="301"/>
  <c r="C41" i="1"/>
  <c r="B5" i="302"/>
  <c r="B8" i="302"/>
  <c r="E41" i="1" s="1"/>
  <c r="C1" i="302"/>
  <c r="B8" i="301"/>
  <c r="E43" i="1" s="1"/>
  <c r="C1" i="301"/>
  <c r="B5" i="73"/>
  <c r="B9" i="301" l="1"/>
  <c r="B9" i="303"/>
  <c r="B9" i="302"/>
  <c r="B5" i="299"/>
  <c r="B8" i="299"/>
  <c r="E25" i="1" s="1"/>
  <c r="F25" i="1" s="1"/>
  <c r="C1" i="299"/>
  <c r="B5" i="298"/>
  <c r="C14" i="1"/>
  <c r="B8" i="298"/>
  <c r="E14" i="1" s="1"/>
  <c r="C1" i="298"/>
  <c r="D11" i="1"/>
  <c r="B9" i="299" l="1"/>
  <c r="B9" i="298"/>
  <c r="F179" i="1"/>
  <c r="F178" i="1"/>
  <c r="F14" i="1"/>
  <c r="F45" i="1"/>
  <c r="F43" i="1"/>
  <c r="F41" i="1"/>
  <c r="F71" i="1"/>
  <c r="F81" i="1"/>
  <c r="F86" i="1"/>
  <c r="F98" i="1"/>
  <c r="F102" i="1"/>
  <c r="F115" i="1"/>
  <c r="F128" i="1"/>
  <c r="F155" i="1"/>
  <c r="F153" i="1"/>
  <c r="B8" i="112" l="1"/>
  <c r="E94" i="1" s="1"/>
  <c r="E187" i="1" l="1"/>
  <c r="C1" i="200"/>
  <c r="B7" i="199"/>
  <c r="B8" i="199" s="1"/>
  <c r="E186" i="1" s="1"/>
  <c r="C1" i="199"/>
  <c r="B5" i="197"/>
  <c r="C1" i="197"/>
  <c r="B8" i="85"/>
  <c r="E181" i="1" s="1"/>
  <c r="B5" i="85"/>
  <c r="C1" i="85"/>
  <c r="B8" i="271"/>
  <c r="E180" i="1" s="1"/>
  <c r="C1" i="271"/>
  <c r="B8" i="259"/>
  <c r="E173" i="1" s="1"/>
  <c r="B5" i="259"/>
  <c r="B8" i="187"/>
  <c r="E171" i="1" s="1"/>
  <c r="B5" i="187"/>
  <c r="C1" i="187"/>
  <c r="B8" i="192"/>
  <c r="E51" i="1" s="1"/>
  <c r="B5" i="192"/>
  <c r="E169" i="1"/>
  <c r="B5" i="225"/>
  <c r="C1" i="225"/>
  <c r="B8" i="20"/>
  <c r="E164" i="1" s="1"/>
  <c r="B5" i="20"/>
  <c r="C1" i="20"/>
  <c r="B8" i="181"/>
  <c r="E163" i="1" s="1"/>
  <c r="B5" i="181"/>
  <c r="C1" i="181"/>
  <c r="B8" i="166"/>
  <c r="E147" i="1" s="1"/>
  <c r="B5" i="166"/>
  <c r="C1" i="166"/>
  <c r="B8" i="155"/>
  <c r="B5" i="155"/>
  <c r="C1" i="155"/>
  <c r="B8" i="77"/>
  <c r="E142" i="1" s="1"/>
  <c r="B5" i="77"/>
  <c r="C1" i="77"/>
  <c r="B8" i="242"/>
  <c r="E141" i="1" s="1"/>
  <c r="B5" i="242"/>
  <c r="C1" i="242"/>
  <c r="B12" i="256"/>
  <c r="E139" i="1" s="1"/>
  <c r="B9" i="256"/>
  <c r="C1" i="256"/>
  <c r="E138" i="1"/>
  <c r="B8" i="161"/>
  <c r="C1" i="161"/>
  <c r="E136" i="1"/>
  <c r="B5" i="160"/>
  <c r="C1" i="160"/>
  <c r="B8" i="176"/>
  <c r="E134" i="1" s="1"/>
  <c r="B5" i="176"/>
  <c r="C1" i="176"/>
  <c r="B8" i="154"/>
  <c r="E133" i="1" s="1"/>
  <c r="B5" i="154"/>
  <c r="C1" i="154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2" i="1" s="1"/>
  <c r="B5" i="142"/>
  <c r="C1" i="142"/>
  <c r="B8" i="265"/>
  <c r="E121" i="1" s="1"/>
  <c r="B5" i="265"/>
  <c r="C1" i="265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7"/>
  <c r="E117" i="1" s="1"/>
  <c r="B5" i="137"/>
  <c r="C1" i="137"/>
  <c r="B8" i="132"/>
  <c r="E114" i="1" s="1"/>
  <c r="B5" i="132"/>
  <c r="C1" i="132"/>
  <c r="B8" i="128"/>
  <c r="E113" i="1" s="1"/>
  <c r="B5" i="128"/>
  <c r="C1" i="128"/>
  <c r="B8" i="124"/>
  <c r="E111" i="1" s="1"/>
  <c r="B5" i="124"/>
  <c r="C1" i="124"/>
  <c r="B8" i="123"/>
  <c r="B5" i="123"/>
  <c r="C1" i="123"/>
  <c r="B8" i="122"/>
  <c r="E107" i="1" s="1"/>
  <c r="B5" i="122"/>
  <c r="C1" i="122"/>
  <c r="B8" i="287"/>
  <c r="B5" i="287"/>
  <c r="C1" i="287"/>
  <c r="B8" i="241"/>
  <c r="E103" i="1" s="1"/>
  <c r="B5" i="241"/>
  <c r="C1" i="241"/>
  <c r="B8" i="212"/>
  <c r="E99" i="1" s="1"/>
  <c r="B5" i="212"/>
  <c r="C1" i="212"/>
  <c r="B8" i="135"/>
  <c r="C1" i="135"/>
  <c r="B8" i="114"/>
  <c r="E97" i="1" s="1"/>
  <c r="B5" i="114"/>
  <c r="C1" i="114"/>
  <c r="B8" i="108"/>
  <c r="E96" i="1" s="1"/>
  <c r="B5" i="108"/>
  <c r="C1" i="108"/>
  <c r="B8" i="113"/>
  <c r="E95" i="1" s="1"/>
  <c r="B5" i="113"/>
  <c r="C1" i="113"/>
  <c r="B5" i="112"/>
  <c r="C1" i="112"/>
  <c r="B8" i="239"/>
  <c r="E91" i="1" s="1"/>
  <c r="C1" i="239"/>
  <c r="B8" i="109"/>
  <c r="E90" i="1" s="1"/>
  <c r="B5" i="109"/>
  <c r="C1" i="109"/>
  <c r="B8" i="188"/>
  <c r="B5" i="188"/>
  <c r="C1" i="188"/>
  <c r="B8" i="107"/>
  <c r="E89" i="1" s="1"/>
  <c r="B5" i="107"/>
  <c r="C1" i="107"/>
  <c r="B8" i="174"/>
  <c r="E149" i="1" s="1"/>
  <c r="F149" i="1" s="1"/>
  <c r="C1" i="174"/>
  <c r="B8" i="105"/>
  <c r="E87" i="1" s="1"/>
  <c r="B5" i="105"/>
  <c r="C1" i="105"/>
  <c r="B8" i="103"/>
  <c r="E85" i="1" s="1"/>
  <c r="B5" i="103"/>
  <c r="C1" i="103"/>
  <c r="B8" i="102"/>
  <c r="E82" i="1" s="1"/>
  <c r="B5" i="102"/>
  <c r="C1" i="102"/>
  <c r="B8" i="99"/>
  <c r="E80" i="1" s="1"/>
  <c r="B5" i="99"/>
  <c r="C1" i="99"/>
  <c r="B8" i="275"/>
  <c r="E79" i="1" s="1"/>
  <c r="B5" i="275"/>
  <c r="C1" i="275"/>
  <c r="B8" i="98"/>
  <c r="E78" i="1" s="1"/>
  <c r="B5" i="98"/>
  <c r="C1" i="98"/>
  <c r="B8" i="97"/>
  <c r="E77" i="1" s="1"/>
  <c r="B5" i="97"/>
  <c r="C1" i="97"/>
  <c r="B8" i="253"/>
  <c r="E76" i="1" s="1"/>
  <c r="B5" i="253"/>
  <c r="C1" i="253"/>
  <c r="E74" i="1"/>
  <c r="B5" i="94"/>
  <c r="C1" i="94"/>
  <c r="B8" i="129"/>
  <c r="B9" i="129" s="1"/>
  <c r="C1" i="129"/>
  <c r="B8" i="231"/>
  <c r="E72" i="1" s="1"/>
  <c r="B5" i="231"/>
  <c r="C1" i="231"/>
  <c r="B8" i="233"/>
  <c r="E70" i="1" s="1"/>
  <c r="B5" i="233"/>
  <c r="C1" i="233"/>
  <c r="B8" i="86"/>
  <c r="E68" i="1" s="1"/>
  <c r="B5" i="86"/>
  <c r="C1" i="86"/>
  <c r="B8" i="84"/>
  <c r="E66" i="1" s="1"/>
  <c r="B5" i="84"/>
  <c r="C1" i="84"/>
  <c r="B8" i="82"/>
  <c r="E65" i="1" s="1"/>
  <c r="B5" i="82"/>
  <c r="C1" i="82"/>
  <c r="B8" i="121"/>
  <c r="E63" i="1" s="1"/>
  <c r="B5" i="121"/>
  <c r="C1" i="121"/>
  <c r="B8" i="79"/>
  <c r="E62" i="1" s="1"/>
  <c r="B5" i="79"/>
  <c r="C1" i="79"/>
  <c r="B8" i="229"/>
  <c r="E60" i="1" s="1"/>
  <c r="B5" i="229"/>
  <c r="C1" i="229"/>
  <c r="B8" i="70"/>
  <c r="B5" i="70"/>
  <c r="C1" i="70"/>
  <c r="B8" i="65"/>
  <c r="E109" i="1" s="1"/>
  <c r="B5" i="65"/>
  <c r="C1" i="65"/>
  <c r="B8" i="63"/>
  <c r="E54" i="1" s="1"/>
  <c r="B5" i="63"/>
  <c r="C1" i="63"/>
  <c r="B8" i="6"/>
  <c r="E53" i="1" s="1"/>
  <c r="B5" i="6"/>
  <c r="C1" i="6"/>
  <c r="B8" i="280"/>
  <c r="B5" i="280"/>
  <c r="C1" i="280"/>
  <c r="B8" i="62"/>
  <c r="B5" i="62"/>
  <c r="C1" i="62"/>
  <c r="B8" i="243"/>
  <c r="E40" i="1" s="1"/>
  <c r="B5" i="243"/>
  <c r="C1" i="243"/>
  <c r="B8" i="48"/>
  <c r="E39" i="1" s="1"/>
  <c r="B5" i="48"/>
  <c r="C1" i="48"/>
  <c r="B8" i="221"/>
  <c r="E37" i="1" s="1"/>
  <c r="B5" i="221"/>
  <c r="C1" i="221"/>
  <c r="B8" i="45"/>
  <c r="B5" i="45"/>
  <c r="C1" i="45"/>
  <c r="B8" i="42"/>
  <c r="E34" i="1" s="1"/>
  <c r="B5" i="42"/>
  <c r="C1" i="42"/>
  <c r="B8" i="41"/>
  <c r="E32" i="1" s="1"/>
  <c r="B5" i="41"/>
  <c r="C1" i="41"/>
  <c r="B8" i="40"/>
  <c r="E31" i="1" s="1"/>
  <c r="B5" i="40"/>
  <c r="C1" i="40"/>
  <c r="B8" i="73"/>
  <c r="C1" i="73"/>
  <c r="B8" i="277"/>
  <c r="E27" i="1" s="1"/>
  <c r="B5" i="277"/>
  <c r="C1" i="277"/>
  <c r="B8" i="33"/>
  <c r="E26" i="1" s="1"/>
  <c r="B5" i="33"/>
  <c r="C1" i="33"/>
  <c r="B8" i="37"/>
  <c r="E24" i="1" s="1"/>
  <c r="B5" i="37"/>
  <c r="C1" i="37"/>
  <c r="B8" i="205"/>
  <c r="E23" i="1" s="1"/>
  <c r="B5" i="205"/>
  <c r="C1" i="205"/>
  <c r="B8" i="216"/>
  <c r="E21" i="1" s="1"/>
  <c r="B5" i="216"/>
  <c r="C1" i="216"/>
  <c r="B8" i="274"/>
  <c r="E19" i="1" s="1"/>
  <c r="B5" i="274"/>
  <c r="C1" i="274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E11" i="1"/>
  <c r="C1" i="17"/>
  <c r="B8" i="15"/>
  <c r="E10" i="1" s="1"/>
  <c r="B5" i="15"/>
  <c r="C1" i="15"/>
  <c r="B8" i="293"/>
  <c r="E8" i="1" s="1"/>
  <c r="C1" i="293"/>
  <c r="E7" i="1"/>
  <c r="F7" i="1" s="1"/>
  <c r="C1" i="7"/>
  <c r="B5" i="18"/>
  <c r="C1" i="18"/>
  <c r="B5" i="200"/>
  <c r="C187" i="1"/>
  <c r="C186" i="1"/>
  <c r="D185" i="1"/>
  <c r="C185" i="1"/>
  <c r="D181" i="1"/>
  <c r="C181" i="1"/>
  <c r="C180" i="1"/>
  <c r="C173" i="1"/>
  <c r="D51" i="1"/>
  <c r="C51" i="1"/>
  <c r="D164" i="1"/>
  <c r="C164" i="1"/>
  <c r="D163" i="1"/>
  <c r="C163" i="1"/>
  <c r="D147" i="1"/>
  <c r="C147" i="1"/>
  <c r="C145" i="1"/>
  <c r="D142" i="1"/>
  <c r="C142" i="1"/>
  <c r="D141" i="1"/>
  <c r="C141" i="1"/>
  <c r="D139" i="1"/>
  <c r="C139" i="1"/>
  <c r="D138" i="1"/>
  <c r="C138" i="1"/>
  <c r="D136" i="1"/>
  <c r="C136" i="1"/>
  <c r="D134" i="1"/>
  <c r="C134" i="1"/>
  <c r="C133" i="1"/>
  <c r="D126" i="1"/>
  <c r="C126" i="1"/>
  <c r="C125" i="1"/>
  <c r="D124" i="1"/>
  <c r="C124" i="1"/>
  <c r="D122" i="1"/>
  <c r="C122" i="1"/>
  <c r="D121" i="1"/>
  <c r="C121" i="1"/>
  <c r="D120" i="1"/>
  <c r="C118" i="1"/>
  <c r="D117" i="1"/>
  <c r="C117" i="1"/>
  <c r="D114" i="1"/>
  <c r="C114" i="1"/>
  <c r="C113" i="1"/>
  <c r="D111" i="1"/>
  <c r="C111" i="1"/>
  <c r="D107" i="1"/>
  <c r="C107" i="1"/>
  <c r="C103" i="1"/>
  <c r="C99" i="1"/>
  <c r="D97" i="1"/>
  <c r="D96" i="1"/>
  <c r="C96" i="1"/>
  <c r="D95" i="1"/>
  <c r="C95" i="1"/>
  <c r="D94" i="1"/>
  <c r="C94" i="1"/>
  <c r="D91" i="1"/>
  <c r="C91" i="1"/>
  <c r="C90" i="1"/>
  <c r="D89" i="1"/>
  <c r="C89" i="1"/>
  <c r="D87" i="1"/>
  <c r="C87" i="1"/>
  <c r="D85" i="1"/>
  <c r="C85" i="1"/>
  <c r="D82" i="1"/>
  <c r="C82" i="1"/>
  <c r="D80" i="1"/>
  <c r="D79" i="1"/>
  <c r="D78" i="1"/>
  <c r="D77" i="1"/>
  <c r="C77" i="1"/>
  <c r="C76" i="1"/>
  <c r="D74" i="1"/>
  <c r="C74" i="1"/>
  <c r="D73" i="1"/>
  <c r="C73" i="1"/>
  <c r="C72" i="1"/>
  <c r="D70" i="1"/>
  <c r="C70" i="1"/>
  <c r="D68" i="1"/>
  <c r="C68" i="1"/>
  <c r="C129" i="1"/>
  <c r="D66" i="1"/>
  <c r="C66" i="1"/>
  <c r="D65" i="1"/>
  <c r="C65" i="1"/>
  <c r="D63" i="1"/>
  <c r="C63" i="1"/>
  <c r="D62" i="1"/>
  <c r="C62" i="1"/>
  <c r="D60" i="1"/>
  <c r="C60" i="1"/>
  <c r="D59" i="1"/>
  <c r="C59" i="1"/>
  <c r="D109" i="1"/>
  <c r="C109" i="1"/>
  <c r="C54" i="1"/>
  <c r="D53" i="1"/>
  <c r="C53" i="1"/>
  <c r="D50" i="1"/>
  <c r="C50" i="1"/>
  <c r="D40" i="1"/>
  <c r="C40" i="1"/>
  <c r="D39" i="1"/>
  <c r="C35" i="1"/>
  <c r="C34" i="1"/>
  <c r="D32" i="1"/>
  <c r="C32" i="1"/>
  <c r="C31" i="1"/>
  <c r="D27" i="1"/>
  <c r="C27" i="1"/>
  <c r="D26" i="1"/>
  <c r="C26" i="1"/>
  <c r="D24" i="1"/>
  <c r="D23" i="1"/>
  <c r="C23" i="1"/>
  <c r="C21" i="1"/>
  <c r="C19" i="1"/>
  <c r="C18" i="1"/>
  <c r="D17" i="1"/>
  <c r="C17" i="1"/>
  <c r="D16" i="1"/>
  <c r="C11" i="1"/>
  <c r="D10" i="1"/>
  <c r="C10" i="1"/>
  <c r="D8" i="1"/>
  <c r="E50" i="1" l="1"/>
  <c r="F52" i="1"/>
  <c r="F8" i="1"/>
  <c r="B9" i="70"/>
  <c r="E59" i="1"/>
  <c r="F59" i="1" s="1"/>
  <c r="B9" i="128"/>
  <c r="B9" i="274"/>
  <c r="F27" i="1"/>
  <c r="B9" i="63"/>
  <c r="B9" i="214"/>
  <c r="B9" i="109"/>
  <c r="E73" i="1"/>
  <c r="F73" i="1" s="1"/>
  <c r="B9" i="293"/>
  <c r="B9" i="79"/>
  <c r="B9" i="245"/>
  <c r="B9" i="40"/>
  <c r="B9" i="221"/>
  <c r="B9" i="154"/>
  <c r="B9" i="176"/>
  <c r="B9" i="287"/>
  <c r="B9" i="187"/>
  <c r="F145" i="1"/>
  <c r="F147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9"/>
  <c r="B9" i="105"/>
  <c r="B9" i="188"/>
  <c r="B9" i="137"/>
  <c r="B13" i="256"/>
  <c r="B9" i="242"/>
  <c r="F107" i="1"/>
  <c r="F40" i="1"/>
  <c r="B9" i="102"/>
  <c r="B9" i="65"/>
  <c r="F35" i="1"/>
  <c r="F133" i="1"/>
  <c r="F141" i="1"/>
  <c r="F85" i="1"/>
  <c r="F87" i="1"/>
  <c r="B9" i="146"/>
  <c r="F129" i="1"/>
  <c r="F186" i="1"/>
  <c r="B9" i="98"/>
  <c r="F136" i="1"/>
  <c r="F171" i="1"/>
  <c r="B9" i="253"/>
  <c r="B9" i="181"/>
  <c r="F17" i="1"/>
  <c r="F80" i="1"/>
  <c r="F95" i="1"/>
  <c r="F114" i="1"/>
  <c r="F117" i="1"/>
  <c r="B9" i="17"/>
  <c r="B9" i="21"/>
  <c r="F74" i="1"/>
  <c r="F24" i="1"/>
  <c r="F82" i="1"/>
  <c r="F90" i="1"/>
  <c r="B9" i="48"/>
  <c r="B9" i="135"/>
  <c r="F21" i="1"/>
  <c r="F53" i="1"/>
  <c r="F118" i="1"/>
  <c r="F134" i="1"/>
  <c r="B9" i="18"/>
  <c r="B9" i="7"/>
  <c r="B9" i="216"/>
  <c r="B9" i="205"/>
  <c r="B9" i="42"/>
  <c r="F97" i="1"/>
  <c r="F77" i="1"/>
  <c r="F79" i="1"/>
  <c r="F99" i="1"/>
  <c r="F139" i="1"/>
  <c r="F169" i="1"/>
  <c r="F180" i="1"/>
  <c r="F19" i="1"/>
  <c r="B9" i="41"/>
  <c r="B9" i="86"/>
  <c r="F72" i="1"/>
  <c r="F91" i="1"/>
  <c r="B9" i="108"/>
  <c r="F89" i="1"/>
  <c r="B9" i="215"/>
  <c r="B9" i="62"/>
  <c r="F60" i="1"/>
  <c r="B9" i="121"/>
  <c r="B9" i="97"/>
  <c r="B9" i="192"/>
  <c r="F10" i="1"/>
  <c r="F23" i="1"/>
  <c r="F78" i="1"/>
  <c r="F111" i="1"/>
  <c r="F119" i="1"/>
  <c r="F164" i="1"/>
  <c r="B9" i="37"/>
  <c r="B9" i="243"/>
  <c r="B9" i="84"/>
  <c r="F125" i="1"/>
  <c r="B9" i="155"/>
  <c r="F76" i="1"/>
  <c r="F62" i="1"/>
  <c r="B9" i="147"/>
  <c r="F126" i="1"/>
  <c r="F96" i="1"/>
  <c r="F50" i="1"/>
  <c r="F16" i="1"/>
  <c r="B9" i="166"/>
  <c r="B9" i="85"/>
  <c r="F26" i="1"/>
  <c r="B9" i="33"/>
  <c r="F113" i="1"/>
  <c r="F11" i="1"/>
  <c r="F103" i="1"/>
  <c r="B9" i="114"/>
  <c r="B9" i="239"/>
  <c r="F68" i="1"/>
  <c r="B9" i="265"/>
  <c r="B9" i="229"/>
  <c r="F120" i="1"/>
  <c r="B9" i="140"/>
  <c r="F31" i="1"/>
  <c r="B9" i="233"/>
  <c r="F70" i="1"/>
  <c r="F181" i="1"/>
  <c r="F121" i="1"/>
  <c r="F65" i="1"/>
  <c r="F34" i="1"/>
  <c r="B9" i="82"/>
  <c r="B9" i="130"/>
  <c r="F32" i="1"/>
  <c r="F39" i="1"/>
  <c r="F122" i="1"/>
  <c r="B9" i="142"/>
  <c r="F173" i="1"/>
  <c r="B9" i="277"/>
  <c r="F63" i="1"/>
  <c r="F66" i="1"/>
  <c r="F138" i="1"/>
  <c r="F187" i="1"/>
  <c r="B9" i="160"/>
  <c r="F37" i="1"/>
  <c r="B9" i="231"/>
  <c r="F163" i="1"/>
  <c r="F18" i="1"/>
  <c r="B8" i="200"/>
  <c r="B9" i="112"/>
  <c r="F94" i="1"/>
  <c r="B12" i="161"/>
  <c r="B9" i="94"/>
  <c r="F51" i="1"/>
  <c r="F124" i="1"/>
  <c r="B9" i="22"/>
  <c r="F54" i="1"/>
  <c r="B9" i="259"/>
  <c r="B9" i="77"/>
  <c r="F142" i="1"/>
  <c r="F109" i="1"/>
  <c r="B9" i="197" l="1"/>
  <c r="E185" i="1" l="1"/>
  <c r="E188" i="1" s="1"/>
  <c r="F185" i="1" l="1"/>
  <c r="C188" i="1" l="1"/>
  <c r="F172" i="1"/>
  <c r="F188" i="1"/>
  <c r="B9" i="4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tc={0A1FA028-B443-4A40-A1C9-6C0DF2A85A67}</author>
    <author>tc={ADB23AC6-B623-4E86-B4B7-3A993C7E650B}</author>
    <author>tc={24A117BD-126F-44A4-B580-430AFBE8DDF8}</author>
    <author>tc={3D1523CB-C21D-41CE-AB20-820A64C736BE}</author>
    <author>tc={0CB63FB4-F43E-4CC3-BA6F-87496FBED645}</author>
    <author>tc={40A4C7EB-6E65-4337-85F4-9596DC59F0D1}</author>
    <author>tc={02E1D264-485A-42F6-B815-7283CA670745}</author>
    <author>tc={CD865740-798E-4883-84B3-29AA27B86DA7}</author>
    <author>tc={F14D4027-3BB3-4174-B994-322C1870F46F}</author>
    <author>tc={5264A690-FE23-4BB4-94F5-787FE45CF491}</author>
    <author>tc={5118FF6E-CFF5-4F61-981A-8E6819CD3B78}</author>
    <author>tc={792291B7-10B6-41C1-91BE-FD13BF16702F}</author>
    <author>tc={16A46E62-C3E8-4498-AD43-D5F64E0EB305}</author>
    <author>tc={B17DEB15-EDAC-4DDD-B537-3C06844A011C}</author>
    <author>tc={B856DEEF-7DC6-47D9-8440-F6AB5CDB532E}</author>
    <author>tc={D02ED1F1-B05E-4A0D-9952-82958CF38CA7}</author>
    <author>tc={E72A8482-B809-4970-9D46-6A4DD6A0E40B}</author>
    <author>tc={284B89D1-BF95-4D86-876F-A97D5672ABE9}</author>
    <author>tc={AA54118A-5A12-4B43-BAD2-E65F34E63A53}</author>
    <author>tc={4268FC0B-6034-4CE8-8E7B-209CE9956134}</author>
    <author>tc={573B010A-F4FF-4E6A-8FCF-4483FE9B23D5}</author>
    <author>tc={D4C4201C-2635-45A2-9F23-BF4DE9E1623E}</author>
    <author>tc={D084026A-E21D-499D-9A29-DA3938A1C490}</author>
    <author>tc={9EB114F8-4942-4655-9C2D-B44C8D848A6B}</author>
    <author>tc={F0638F40-0FE5-495D-A9EF-E84EA95AF88F}</author>
    <author>tc={8EBEBC0B-02F6-4A3C-92CA-1549695D0BCB}</author>
    <author>tc={F9F509A5-1517-4FB0-8E06-F3F441C63A69}</author>
    <author>tc={DC52F1CA-26BB-4E2B-8E3C-83FA5DC6B69D}</author>
    <author>tc={4FC36C8B-3CC4-4118-9F9B-6CE6A570FB47}</author>
    <author>tc={BAADDB35-0705-46F2-83B0-AEDC90D8C1C0}</author>
    <author>tc={64CBE8BE-4F0A-454E-BFE5-A48E12C947CA}</author>
    <author>tc={E8F1CDB8-3D65-46A5-83B3-5B97E3820D83}</author>
    <author>tc={7ABC59AD-5E07-4CE6-96C9-2392C7670A00}</author>
    <author>tc={6E685527-F4CF-4806-814C-F863A47C1A17}</author>
    <author>tc={D387562B-0BC7-4564-B519-C0EB2218BADC}</author>
    <author>tc={DB14270C-CAC6-46BE-98E0-A10BC6054CD2}</author>
  </authors>
  <commentList>
    <comment ref="B16" authorId="0" shapeId="0" xr:uid="{0A1FA028-B443-4A40-A1C9-6C0DF2A85A6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" shapeId="0" xr:uid="{ADB23AC6-B623-4E86-B4B7-3A993C7E65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2" shapeId="0" xr:uid="{24A117BD-126F-44A4-B580-430AFBE8DDF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8" authorId="3" shapeId="0" xr:uid="{3D1523CB-C21D-41CE-AB20-820A64C736B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30" authorId="4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</t>
      </text>
    </comment>
    <comment ref="B54" authorId="5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7" authorId="6" shapeId="0" xr:uid="{02E1D264-485A-42F6-B815-7283CA6707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9" authorId="7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</t>
      </text>
    </comment>
    <comment ref="A62" authorId="8" shapeId="0" xr:uid="{F14D4027-3BB3-4174-B994-322C1870F46F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TIME APPLY FY23</t>
      </text>
    </comment>
    <comment ref="B63" authorId="9" shapeId="0" xr:uid="{5264A690-FE23-4BB4-94F5-787FE45CF49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75" authorId="10" shapeId="0" xr:uid="{5118FF6E-CFF5-4F61-981A-8E6819CD3B7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2" authorId="11" shapeId="0" xr:uid="{792291B7-10B6-41C1-91BE-FD13BF16702F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a tab</t>
      </text>
    </comment>
    <comment ref="G92" authorId="12" shapeId="0" xr:uid="{16A46E62-C3E8-4498-AD43-D5F64E0EB30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8" authorId="13" shapeId="0" xr:uid="{B17DEB15-EDAC-4DDD-B537-3C06844A01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1" authorId="14" shapeId="0" xr:uid="{B856DEEF-7DC6-47D9-8440-F6AB5CDB532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117" authorId="15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1" authorId="16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23" authorId="17" shapeId="0" xr:uid="{284B89D1-BF95-4D86-876F-A97D5672ABE9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Couldn’t find in TechConnect</t>
      </text>
    </comment>
    <comment ref="B127" authorId="18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1" authorId="19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2" authorId="20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7" authorId="21" shapeId="0" xr:uid="{D4C4201C-2635-45A2-9F23-BF4DE9E162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3" authorId="22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G143" authorId="23" shapeId="0" xr:uid="{9EB114F8-4942-4655-9C2D-B44C8D848A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4" shapeId="0" xr:uid="{F0638F40-0FE5-495D-A9EF-E84EA95AF88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6" authorId="25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8" authorId="26" shapeId="0" xr:uid="{F9F509A5-1517-4FB0-8E06-F3F441C63A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50" authorId="27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4" authorId="28" shapeId="0" xr:uid="{4FC36C8B-3CC4-4118-9F9B-6CE6A570FB4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62" authorId="29" shapeId="0" xr:uid="{BAADDB35-0705-46F2-83B0-AEDC90D8C1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They put “Not Applicable” both.</t>
      </text>
    </comment>
    <comment ref="A166" authorId="30" shapeId="0" xr:uid="{64CBE8BE-4F0A-454E-BFE5-A48E12C9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67" authorId="31" shapeId="0" xr:uid="{E8F1CDB8-3D65-46A5-83B3-5B97E3820D8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Didn't complete funding application</t>
      </text>
    </comment>
    <comment ref="B170" authorId="32" shapeId="0" xr:uid="{7ABC59AD-5E07-4CE6-96C9-2392C7670A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A172" authorId="33" shapeId="0" xr:uid="{6E685527-F4CF-4806-814C-F863A47C1A1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73" authorId="34" shapeId="0" xr:uid="{D387562B-0BC7-4564-B519-C0EB2218BA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Did not apply
</t>
      </text>
    </comment>
    <comment ref="A175" authorId="35" shapeId="0" xr:uid="{DB14270C-CAC6-46BE-98E0-A10BC6054CD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<sst xmlns="http://schemas.openxmlformats.org/spreadsheetml/2006/main" count="4004" uniqueCount="1534">
  <si>
    <t>September 2022-August 2023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</si>
  <si>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</si>
  <si>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</si>
  <si>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</si>
  <si>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</si>
  <si>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</si>
  <si>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</si>
  <si>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</si>
  <si>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 xml:space="preserve">Registered </t>
  </si>
  <si>
    <t>Risk Management</t>
  </si>
  <si>
    <t>1st officer</t>
  </si>
  <si>
    <t>2nd officer</t>
  </si>
  <si>
    <t>last YR active</t>
  </si>
  <si>
    <t>African Student Organization</t>
  </si>
  <si>
    <t>Agricultural Communicators of Tommor</t>
  </si>
  <si>
    <t>Alpha Phi Omega</t>
  </si>
  <si>
    <t>American Association of Drilling Engineers</t>
  </si>
  <si>
    <t>R10291779</t>
  </si>
  <si>
    <t>American Chemical Society-Student Affiliates</t>
  </si>
  <si>
    <t>American Institute of Chemical Engineers</t>
  </si>
  <si>
    <t>American Medical Student Association</t>
  </si>
  <si>
    <t>R10128329</t>
  </si>
  <si>
    <t>American Medical Women's Association</t>
  </si>
  <si>
    <t>America Mock World Health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</si>
  <si>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</si>
  <si>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</si>
  <si>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</si>
  <si>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</si>
  <si>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Animal and Food Science Academic Quadrathlon Club</t>
  </si>
  <si>
    <t xml:space="preserve">Army ROTC </t>
  </si>
  <si>
    <t>Arnold Air Society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</si>
  <si>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</si>
  <si>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</si>
  <si>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</si>
  <si>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</si>
  <si>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>Bayless Board  (Honors College Bayless Ele Mentoring Program</t>
  </si>
  <si>
    <t>Beta Beta Beta - Nu Alpha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</si>
  <si>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</si>
  <si>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</si>
  <si>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</si>
  <si>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</si>
  <si>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</si>
  <si>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Catholic Student Association</t>
  </si>
  <si>
    <t>Chi Rho Fraternity</t>
  </si>
  <si>
    <t>Child Rights and You</t>
  </si>
  <si>
    <t>Christians at Tech</t>
  </si>
  <si>
    <t>CISER Scholar Service Organizatin</t>
  </si>
  <si>
    <t>College of Arts &amp; Sciences Student Ambassadors</t>
  </si>
  <si>
    <t>Communication Studies Society</t>
  </si>
  <si>
    <t>Dancers with Soul</t>
  </si>
  <si>
    <t>Delta Sigma Pi</t>
  </si>
  <si>
    <t>Define American</t>
  </si>
  <si>
    <t>Destination Imagination</t>
  </si>
  <si>
    <t>Developer Student Club</t>
  </si>
  <si>
    <t>Diversity In Media</t>
  </si>
  <si>
    <t>Double T Locksport</t>
  </si>
  <si>
    <t>Double T Young Democratics Socialists</t>
  </si>
  <si>
    <t>Dr. Bernard A. Harris Jr. Pre-med society</t>
  </si>
  <si>
    <t>Eta Omicron Nu</t>
  </si>
  <si>
    <t>Food Science Club</t>
  </si>
  <si>
    <t>Filipino Student Association</t>
  </si>
  <si>
    <t>Finance Association</t>
  </si>
  <si>
    <t>Geoscience Leadership Org for Women</t>
  </si>
  <si>
    <t>Geoscience Student Society</t>
  </si>
  <si>
    <t>Genki Club</t>
  </si>
  <si>
    <t>Ghana Students Association</t>
  </si>
  <si>
    <t>Goin' Band from Raiderland</t>
  </si>
  <si>
    <t xml:space="preserve">Hispanic Student Society </t>
  </si>
  <si>
    <t>Human Development &amp; Family Sci/Early Childhood Ambassadors</t>
  </si>
  <si>
    <t>Human Sciences Ambassadors</t>
  </si>
  <si>
    <t>FY23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</si>
  <si>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</si>
  <si>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</si>
  <si>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</si>
  <si>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</si>
  <si>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</si>
  <si>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</si>
  <si>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</si>
  <si>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</si>
  <si>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</si>
  <si>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</si>
  <si>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</si>
  <si>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Livestock Judging Team</t>
  </si>
  <si>
    <t>Lubbock Public Health Initiative</t>
  </si>
  <si>
    <t>Lubbock Youth Outreach</t>
  </si>
  <si>
    <t>Meat Animal Evaluation Team</t>
  </si>
  <si>
    <t>Meat Judging Team</t>
  </si>
  <si>
    <t>Meat Science Academic Quiz Bowl Team</t>
  </si>
  <si>
    <t>Meat Science Association</t>
  </si>
  <si>
    <t>Medical &amp; Dental Global Brigades</t>
  </si>
  <si>
    <t>Metals Club</t>
  </si>
  <si>
    <t>Minorities in Agriculture Natural Resources and Related Sciences</t>
  </si>
  <si>
    <t>Model United Nations</t>
  </si>
  <si>
    <t>Mortar Board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</si>
  <si>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</si>
  <si>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</si>
  <si>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</si>
  <si>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</si>
  <si>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</si>
  <si>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No Mind Left Behind</t>
  </si>
  <si>
    <t>One World</t>
  </si>
  <si>
    <t>Personal Financial Planning Association</t>
  </si>
  <si>
    <t>Phi Alpha Delta Pre-Law Fraternity</t>
  </si>
  <si>
    <t>Physician Assistant Student Organization</t>
  </si>
  <si>
    <t>Pi Tau Sigma</t>
  </si>
  <si>
    <t>Providing the Outside World w/Empowerment &amp; Resouces - POWER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</si>
  <si>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</si>
  <si>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</si>
  <si>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</si>
  <si>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</si>
  <si>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</si>
  <si>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</si>
  <si>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</si>
  <si>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</si>
  <si>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</si>
  <si>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Rawls Banking Association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</si>
  <si>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</si>
  <si>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</si>
  <si>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</si>
  <si>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</si>
  <si>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</si>
  <si>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</si>
  <si>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Silver Wings</t>
  </si>
  <si>
    <t>SkyRaiders</t>
  </si>
  <si>
    <t>Society for the Advancement of Chicanos &amp; Native Americans in Science</t>
  </si>
  <si>
    <t>Society of Environmental Professionals</t>
  </si>
  <si>
    <t>Society of Hispanic Professional Engineers</t>
  </si>
  <si>
    <t>Society of Petroleum Engineers</t>
  </si>
  <si>
    <t>Society of Petrophysicists &amp; Well Log Analysts</t>
  </si>
  <si>
    <t>Society of Women Engineers</t>
  </si>
  <si>
    <t>Spanish Club</t>
  </si>
  <si>
    <t>Sri Lankan Students' Association</t>
  </si>
  <si>
    <t>Davis College Student Agricultural Council</t>
  </si>
  <si>
    <t>Student American Society of Landscape Arch</t>
  </si>
  <si>
    <t>Student Association of Fire Ecology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</si>
  <si>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</si>
  <si>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 Intersectional Leadership</t>
  </si>
  <si>
    <t>Student Made Initiatives in Leadership &amp; Equality</t>
  </si>
  <si>
    <t>Student Makerspace Org</t>
  </si>
  <si>
    <t>Tau Beta Sigma</t>
  </si>
  <si>
    <t>Tech Book History Club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</si>
  <si>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</si>
  <si>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</si>
  <si>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</si>
  <si>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</si>
  <si>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</si>
  <si>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Food Recovery Network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</si>
  <si>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</si>
  <si>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</si>
  <si>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</si>
  <si>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</si>
  <si>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</si>
  <si>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</si>
  <si>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</si>
  <si>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</si>
  <si>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</si>
  <si>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</si>
  <si>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</si>
  <si>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</si>
  <si>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</si>
  <si>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</si>
  <si>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She's the First</t>
  </si>
  <si>
    <t>Tech Secular Student Alliance</t>
  </si>
  <si>
    <t>Tech Sport Management Group</t>
  </si>
  <si>
    <t>Tech Students for Mental Health</t>
  </si>
  <si>
    <t>Tech Student Subunit of the TX Chapter of the American Fisheries</t>
  </si>
  <si>
    <t>Tech Supply Chain Asso</t>
  </si>
  <si>
    <t>Tech Team Luke Hope for Minds</t>
  </si>
  <si>
    <t>Tech Women in High Perforamce Computing</t>
  </si>
  <si>
    <t>Texas Society of Professional Engineers</t>
  </si>
  <si>
    <t>Texas State Teachers Association</t>
  </si>
  <si>
    <t>The Biochemical Society</t>
  </si>
  <si>
    <t>The Electrochemical Society</t>
  </si>
  <si>
    <t>The Math Club</t>
  </si>
  <si>
    <t>The Masked Bakers</t>
  </si>
  <si>
    <t>The STEM &amp; Leaf Corp</t>
  </si>
  <si>
    <t>The Student Chapter of the Society for Range Management at Tech</t>
  </si>
  <si>
    <t>Unidos Por Un Mismo Idioma - Spanish Speaking Society</t>
  </si>
  <si>
    <t>Ukrainian Club</t>
  </si>
  <si>
    <t>Veteran's Association</t>
  </si>
  <si>
    <t>Vietnamese Student Association</t>
  </si>
  <si>
    <t>WEB3 Acceleration Association</t>
  </si>
  <si>
    <t>Wesley Foundation at TTU</t>
  </si>
  <si>
    <t>West Texas Asso for Botany</t>
  </si>
  <si>
    <t>Wildlife Society at Tech</t>
  </si>
  <si>
    <t>Wildening Horizons</t>
  </si>
  <si>
    <t>WishMakers on Campus</t>
  </si>
  <si>
    <t>Women in Business</t>
  </si>
  <si>
    <t>Women in Physics</t>
  </si>
  <si>
    <t>Women in STEM</t>
  </si>
  <si>
    <t>Women's Service Organization</t>
  </si>
  <si>
    <t>Wool Judging Team</t>
  </si>
  <si>
    <t>Miscellaneous</t>
  </si>
  <si>
    <t xml:space="preserve">Contingency </t>
  </si>
  <si>
    <t>Undergraduate Fund Total</t>
  </si>
  <si>
    <t>Legend:</t>
  </si>
  <si>
    <t>Requirements not met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</si>
  <si>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</si>
  <si>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</si>
  <si>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</si>
  <si>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</si>
  <si>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</si>
  <si>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</si>
  <si>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</si>
  <si>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</si>
  <si>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</si>
  <si>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</si>
  <si>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Agricultural Communicator of Tomorrow</t>
  </si>
  <si>
    <t>American Association of Family &amp; Consumer Science</t>
  </si>
  <si>
    <t>American Association of Petroleum Geologists</t>
  </si>
  <si>
    <t>American Chemical Society - Student Affiliates</t>
  </si>
  <si>
    <t>Witte, Savannah &lt;Savannah.Witte@ttu.edu&gt; treasure</t>
  </si>
  <si>
    <t>Elizabeth Antohi</t>
  </si>
  <si>
    <t>American Monk World Health</t>
  </si>
  <si>
    <t>Total Orgs'!A1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</si>
  <si>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</si>
  <si>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</si>
  <si>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</si>
  <si>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</si>
  <si>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</si>
  <si>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Animal &amp; Food Science Academic Quadrathlon Club</t>
  </si>
  <si>
    <t>Army ROTC</t>
  </si>
  <si>
    <t>Association of Information Technology Professionals</t>
  </si>
  <si>
    <t>Association of Latino Professionals in America</t>
  </si>
  <si>
    <t>Association of Students About Service</t>
  </si>
  <si>
    <t>Atlas Campus Fellowship</t>
  </si>
  <si>
    <t xml:space="preserve">Bayless Board </t>
  </si>
  <si>
    <t>Biotechnology Organization for Student Success</t>
  </si>
  <si>
    <t>Black Business Students Associaiton</t>
  </si>
  <si>
    <t>Block &amp; Bridle</t>
  </si>
  <si>
    <t>Campus Crusade for Christ</t>
  </si>
  <si>
    <t>Canterbury Episocopal Campus</t>
  </si>
  <si>
    <t>Chi Rho</t>
  </si>
  <si>
    <t xml:space="preserve">CISER </t>
  </si>
  <si>
    <t>Collegiate 100</t>
  </si>
  <si>
    <t>Giselle Guzman  president</t>
  </si>
  <si>
    <t>Computational Thinkng Club</t>
  </si>
  <si>
    <t>Dancer With Soul</t>
  </si>
  <si>
    <t>NEED TO FILL OUT VENDOR SET UP FORMS</t>
  </si>
  <si>
    <t>Define America</t>
  </si>
  <si>
    <t>Diversity In Medica</t>
  </si>
  <si>
    <t>Dr. Bernard Harris Pre-Med Society</t>
  </si>
  <si>
    <t>Double T LockSport</t>
  </si>
  <si>
    <t>Merchandize</t>
  </si>
  <si>
    <t>Sales tax</t>
  </si>
  <si>
    <t>Eta Sigma Delta International Hospitality Management Society</t>
  </si>
  <si>
    <t>Geoscience Leadership for Women</t>
  </si>
  <si>
    <t>Geoscience Society</t>
  </si>
  <si>
    <t>Genki</t>
  </si>
  <si>
    <t>Red Theatre Company</t>
  </si>
  <si>
    <t>Goin' Band From Raiderland</t>
  </si>
  <si>
    <t>Human Development Family Studies/ Early Childhood Ambassadors</t>
  </si>
  <si>
    <t>Institute of Industrial Engineers</t>
  </si>
  <si>
    <t>Student for Global Connections</t>
  </si>
  <si>
    <t>Contact:   Beth Mora</t>
  </si>
  <si>
    <t>Contact:    James Decker</t>
  </si>
  <si>
    <t>Kinesiology &amp; Sport Mgmt Dept Ambassadors</t>
  </si>
  <si>
    <t>Knight Raider Chess Club</t>
  </si>
  <si>
    <t>Ryan Rathmann</t>
  </si>
  <si>
    <t>Maci Wisdom</t>
  </si>
  <si>
    <t>Animal Food Sci</t>
  </si>
  <si>
    <t xml:space="preserve">Lubbock Youth Outreach </t>
  </si>
  <si>
    <t>STUDENT MAKERSPACE ORGANIZATION</t>
  </si>
  <si>
    <t>Mark Miller - Advisor</t>
  </si>
  <si>
    <t>Cole Perkins</t>
  </si>
  <si>
    <t>TAC 1619</t>
  </si>
  <si>
    <t>TAC 5704   TTU579</t>
  </si>
  <si>
    <t>TAC MJ Team    card ends in 8041</t>
  </si>
  <si>
    <t>MJT FOP 31A105-B51004-A10</t>
  </si>
  <si>
    <t>Minorities in Agriculture, Natural Resources and Related Sciences</t>
  </si>
  <si>
    <t>Multicultural Asso of PerMed Scholars</t>
  </si>
  <si>
    <t>National Panhellenic Council</t>
  </si>
  <si>
    <t>ADDED 9-1-2021</t>
  </si>
  <si>
    <t>Tech National Retail Federation</t>
  </si>
  <si>
    <t>Alexandra Lavorato, president</t>
  </si>
  <si>
    <t>Laci Johnson, treasurer</t>
  </si>
  <si>
    <t>National Society of Collegiate Scholars</t>
  </si>
  <si>
    <t>Nepal Student Association</t>
  </si>
  <si>
    <t>The STEM &amp; Leaf Corps (pride)</t>
  </si>
  <si>
    <t>Raiderland Native American Student Asso</t>
  </si>
  <si>
    <t>Raider Medcial Screening Society</t>
  </si>
  <si>
    <t>Raider Hacks</t>
  </si>
  <si>
    <t>Raider Sailing</t>
  </si>
  <si>
    <t>9-15-</t>
  </si>
  <si>
    <t>TB - Local Legends Print Factory</t>
  </si>
  <si>
    <t xml:space="preserve">req </t>
  </si>
  <si>
    <t>Rawls Information Security Administration</t>
  </si>
  <si>
    <t>Restaurant Hotel &amp; Institutional Mgmt</t>
  </si>
  <si>
    <t>Sigma Delta Pi</t>
  </si>
  <si>
    <t>Andrew Relyea</t>
  </si>
  <si>
    <t>Org Contact:</t>
  </si>
  <si>
    <t>Douglas Guberman - douglas.guberman@ttu.edu</t>
  </si>
  <si>
    <t>expenses must have written approval from the advisor - including copy services</t>
  </si>
  <si>
    <t>Student Made Initiatives in Leadership and Equality</t>
  </si>
  <si>
    <t>Per Advisor - this org may NOT use funds for travel</t>
  </si>
  <si>
    <t>missael Duarte</t>
  </si>
  <si>
    <t>Gilberto Garcia</t>
  </si>
  <si>
    <t>Garlihevage, Isankaupul &lt;Isankaupul.Garlihevage@ttu.edu&gt;</t>
  </si>
  <si>
    <t>treasurer 20-21</t>
  </si>
  <si>
    <t>Student Agricultural Council</t>
  </si>
  <si>
    <t>Student American Society of Landscape Architects</t>
  </si>
  <si>
    <t>International Student Council</t>
  </si>
  <si>
    <t>The Magic Club</t>
  </si>
  <si>
    <t>Tech Chinese Language and Culture Association</t>
  </si>
  <si>
    <t>Alexis Everett FY22</t>
  </si>
  <si>
    <t>Danica Jorgeanson</t>
  </si>
  <si>
    <t>Kelly Riccitelli</t>
  </si>
  <si>
    <t>Leslie Thompson</t>
  </si>
  <si>
    <t>Christina Butler  president</t>
  </si>
  <si>
    <t>Kelly Riccitelli    834-8133</t>
  </si>
  <si>
    <t>Tech Kaahani Bollywood Dance Team</t>
  </si>
  <si>
    <t xml:space="preserve">Penalty </t>
  </si>
  <si>
    <t>Tech Minorities &amp; Philosophy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</si>
  <si>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</si>
  <si>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</si>
  <si>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</si>
  <si>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</si>
  <si>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</si>
  <si>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</si>
  <si>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</si>
  <si>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Tech Supply Chain Association</t>
  </si>
  <si>
    <t>Tech Women in High Performace computing</t>
  </si>
  <si>
    <t>Tech Math Club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</si>
  <si>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</si>
  <si>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</si>
  <si>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</si>
  <si>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</si>
  <si>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</si>
  <si>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Stephanie Goodrich</t>
  </si>
  <si>
    <t>10-1-2022 had a turnover of officers</t>
  </si>
  <si>
    <t>Sam Jackson</t>
  </si>
  <si>
    <t>Mariah Beyers</t>
  </si>
  <si>
    <t>Jenna Frink</t>
  </si>
  <si>
    <t>Contingency Funding</t>
  </si>
  <si>
    <t>ORG THAT HAVE NOT APPLY IN LAST 2 YEARS</t>
  </si>
  <si>
    <t>As of 9-1-2022</t>
  </si>
  <si>
    <t>Alpha Phi Alpha</t>
  </si>
  <si>
    <t>X</t>
  </si>
  <si>
    <t>American Asso of Family &amp; Consumer Sciences</t>
  </si>
  <si>
    <t>R10280553</t>
  </si>
  <si>
    <t>American Public Works Association</t>
  </si>
  <si>
    <t>20; 21</t>
  </si>
  <si>
    <t>Biotechnology for Student Success</t>
  </si>
  <si>
    <t>Chi Epsilon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</si>
  <si>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</si>
  <si>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</si>
  <si>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</si>
  <si>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</si>
  <si>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</si>
  <si>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</si>
  <si>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</si>
  <si>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</si>
  <si>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</si>
  <si>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</si>
  <si>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</si>
  <si>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</si>
  <si>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</si>
  <si>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</si>
  <si>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</si>
  <si>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</si>
  <si>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</si>
  <si>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</si>
  <si>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</si>
  <si>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</si>
  <si>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</si>
  <si>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</si>
  <si>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</si>
  <si>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</si>
  <si>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</si>
  <si>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</si>
  <si>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</si>
  <si>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</si>
  <si>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</si>
  <si>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</si>
  <si>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</si>
  <si>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</si>
  <si>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</si>
  <si>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</si>
  <si>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</si>
  <si>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</si>
  <si>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</si>
  <si>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</si>
  <si>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</si>
  <si>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</si>
  <si>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</si>
  <si>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</si>
  <si>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</si>
  <si>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</si>
  <si>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</si>
  <si>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</si>
  <si>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</si>
  <si>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GS Paul Kim</t>
  </si>
  <si>
    <t>req 189988856</t>
  </si>
  <si>
    <t>Student Nutrition Organization</t>
  </si>
  <si>
    <t>MEMBERS - OFFICERS</t>
  </si>
  <si>
    <t>Barbara Castillo</t>
  </si>
  <si>
    <t xml:space="preserve">Attended FT </t>
  </si>
  <si>
    <t>Priti Silifatu Anifowashe</t>
  </si>
  <si>
    <t>OFFICERS</t>
  </si>
  <si>
    <t>Ethan Dietschy</t>
  </si>
  <si>
    <t>Attended FT 9-11-2024</t>
  </si>
  <si>
    <t>Kate Vasquce</t>
  </si>
  <si>
    <t>Super Smash Bros Club</t>
  </si>
  <si>
    <t>TechConnect compliant</t>
  </si>
  <si>
    <t>Kevin Shu; Yophett Tesfatsian</t>
  </si>
  <si>
    <t>Developer Student Club - GOOGLE</t>
  </si>
  <si>
    <t>Celeste Medrano</t>
  </si>
  <si>
    <t>OFFICER</t>
  </si>
  <si>
    <t>Isabella Hansen</t>
  </si>
  <si>
    <t>Jason Hamdan</t>
  </si>
  <si>
    <t>JOHN GOMEZ</t>
  </si>
  <si>
    <t>John Mann</t>
  </si>
  <si>
    <t>Jullette Cloutler</t>
  </si>
  <si>
    <t>Sofiya Mykhaylova</t>
  </si>
  <si>
    <t>JULIE GOWDY</t>
  </si>
  <si>
    <t>Viktor Matviishen</t>
  </si>
  <si>
    <t>Mackenzie Watson</t>
  </si>
  <si>
    <t xml:space="preserve">Tech Theme Park </t>
  </si>
  <si>
    <t>attended FT 9-13-2024</t>
  </si>
  <si>
    <t>Lydia Wilde</t>
  </si>
  <si>
    <t>Sebastian Guzman</t>
  </si>
  <si>
    <t>John Teague</t>
  </si>
  <si>
    <t>Austin Sedtasl</t>
  </si>
  <si>
    <t>Alexei Zareva</t>
  </si>
  <si>
    <t>Travis Aguilar</t>
  </si>
  <si>
    <t>Jayce Meyring</t>
  </si>
  <si>
    <t>Attending FT 9-13</t>
  </si>
  <si>
    <t>Collegiate Cattleman's Association</t>
  </si>
  <si>
    <t>TECHCONNECT CURRENT</t>
  </si>
  <si>
    <t>Delight Ministries</t>
  </si>
  <si>
    <t>Attended FT 9-13-24</t>
  </si>
  <si>
    <t>Deanna Houpy</t>
  </si>
  <si>
    <t>Marin Casey</t>
  </si>
  <si>
    <t>Rubin Reyes</t>
  </si>
  <si>
    <t>Anum Javeed</t>
  </si>
  <si>
    <t>Adil Miah</t>
  </si>
  <si>
    <t>Cade Haggard</t>
  </si>
  <si>
    <t>Edward Onasanya</t>
  </si>
  <si>
    <t>Jedidian Adjei</t>
  </si>
  <si>
    <t>Kelci Venison</t>
  </si>
  <si>
    <t>Kirsten Kuper</t>
  </si>
  <si>
    <t>Lauryn Brandt</t>
  </si>
  <si>
    <t>Monesie Okendza</t>
  </si>
  <si>
    <t>Leeson Weaver</t>
  </si>
  <si>
    <t>Maddy Boone</t>
  </si>
  <si>
    <t>Mahmoud Sabouni</t>
  </si>
  <si>
    <t>Marshall Francis</t>
  </si>
  <si>
    <t>Robert DeWolfe</t>
  </si>
  <si>
    <t>Toby Erua</t>
  </si>
  <si>
    <t>Juliana Walteros</t>
  </si>
  <si>
    <t>Kamila Apter</t>
  </si>
  <si>
    <t>Brazilian Student Association</t>
  </si>
  <si>
    <t>Attneding FT 9-13-24</t>
  </si>
  <si>
    <t>Rapbael Aravto</t>
  </si>
  <si>
    <t>Gui De Moura</t>
  </si>
  <si>
    <t>FROZEN IN TECHCONNECT</t>
  </si>
  <si>
    <t>Abran Gomez    attending FT 9-13</t>
  </si>
  <si>
    <t>Luke Cellars</t>
  </si>
  <si>
    <t>Ryan Romero</t>
  </si>
  <si>
    <t>TrUE Scholars Student Organization</t>
  </si>
  <si>
    <t>attending FT 9-13-24</t>
  </si>
  <si>
    <t>Chase Drucker</t>
  </si>
  <si>
    <t>Brett Romirez</t>
  </si>
  <si>
    <t>Jack Hbjan</t>
  </si>
  <si>
    <t>Jack Habjan</t>
  </si>
  <si>
    <t>Arab Student Association</t>
  </si>
  <si>
    <t>Rashuel Gradalla</t>
  </si>
  <si>
    <t>Jack Mellinger</t>
  </si>
  <si>
    <t>Ghufran Murtuza</t>
  </si>
  <si>
    <t>Megan Knudtson</t>
  </si>
  <si>
    <t>Madison Phillips</t>
  </si>
  <si>
    <t>IHSA horse show</t>
  </si>
  <si>
    <t>University of Oklahoma</t>
  </si>
  <si>
    <t>Purcell, OK</t>
  </si>
  <si>
    <t>10-4 to 10-6</t>
  </si>
  <si>
    <t>Kritnika Maki</t>
  </si>
  <si>
    <t>Jade Jordan</t>
  </si>
  <si>
    <t>Bradie Midcap</t>
  </si>
  <si>
    <t>Toby Szustak</t>
  </si>
  <si>
    <t>Alexia Nichols</t>
  </si>
  <si>
    <t>Madeline Lavery</t>
  </si>
  <si>
    <t>MdSajedul Islam</t>
  </si>
  <si>
    <t>AKM Ahasun Habib</t>
  </si>
  <si>
    <t>9.16.2024</t>
  </si>
  <si>
    <t>Registratin for national conference</t>
  </si>
  <si>
    <t>Erica Rosales</t>
  </si>
  <si>
    <t>charged on Pcard 9-13-2024</t>
  </si>
  <si>
    <t>TB - Brandability</t>
  </si>
  <si>
    <t>req 191820683</t>
  </si>
  <si>
    <t>organization is paying difference</t>
  </si>
  <si>
    <t>Akexander Urban</t>
  </si>
  <si>
    <t>Collin Owenby</t>
  </si>
  <si>
    <t>Ethan Rojas Tovar</t>
  </si>
  <si>
    <t>9-6.24</t>
  </si>
  <si>
    <t>Pcard - Walmart</t>
  </si>
  <si>
    <t>CONTACT</t>
  </si>
  <si>
    <t>Hannah Ziskrout</t>
  </si>
  <si>
    <t>Alicia Mora</t>
  </si>
  <si>
    <t>Vinent Micus</t>
  </si>
  <si>
    <t>Andrew Ostermeier</t>
  </si>
  <si>
    <t>Juan Jungo</t>
  </si>
  <si>
    <t>Samanthan Duarte</t>
  </si>
  <si>
    <t>Minh Mguyen</t>
  </si>
  <si>
    <t>Sujith Kasagani</t>
  </si>
  <si>
    <t>Jaiden Hart</t>
  </si>
  <si>
    <t>Jordan King</t>
  </si>
  <si>
    <t>Erik Bishop</t>
  </si>
  <si>
    <t>Caribbean Student Association</t>
  </si>
  <si>
    <t>Logan Hutton</t>
  </si>
  <si>
    <t>attended FT   9-6</t>
  </si>
  <si>
    <t>Yourie Hamilton</t>
  </si>
  <si>
    <t>Genevieve Wheeler</t>
  </si>
  <si>
    <t>Trevor Davis</t>
  </si>
  <si>
    <t>Gina Solberg</t>
  </si>
  <si>
    <t>Faith Obamehinti</t>
  </si>
  <si>
    <t>Jason Rinaldo, advisor</t>
  </si>
  <si>
    <t>Sophia Orozco</t>
  </si>
  <si>
    <t>Ty Halligan</t>
  </si>
  <si>
    <t>TB - Advance Graphix</t>
  </si>
  <si>
    <t xml:space="preserve"> FY25 UNDERGRAD</t>
  </si>
  <si>
    <t>Travel to Plains Baptist Camp, Floydada, TX</t>
  </si>
  <si>
    <t>Evenue rental - Frazier Alumni</t>
  </si>
  <si>
    <t>event on 10-1-2024</t>
  </si>
  <si>
    <t>BAJA - deco</t>
  </si>
  <si>
    <t>for event on 10.1.2024</t>
  </si>
  <si>
    <t xml:space="preserve">Southwest </t>
  </si>
  <si>
    <t>Kelci Venson</t>
  </si>
  <si>
    <t>Thalia Ponce Serrano</t>
  </si>
  <si>
    <t>Phi Upsilon Omicron</t>
  </si>
  <si>
    <t>attended FT 9-9</t>
  </si>
  <si>
    <t>TECHCONNECT6 CURRENT</t>
  </si>
  <si>
    <t>Ryan Alexis Tarango</t>
  </si>
  <si>
    <t>Isabella Baez</t>
  </si>
  <si>
    <t>James Nova - GS</t>
  </si>
  <si>
    <t>req 191884563</t>
  </si>
  <si>
    <t>req 191882821</t>
  </si>
  <si>
    <t>GS - Karyn Martin</t>
  </si>
  <si>
    <t>2024 Annual Student Convernece  in San Diego, CA</t>
  </si>
  <si>
    <t>10-25 to 10-28</t>
  </si>
  <si>
    <t>Hotel</t>
  </si>
  <si>
    <t>American Airlines</t>
  </si>
  <si>
    <t>Jenifer Gomez</t>
  </si>
  <si>
    <t>Caio Cestari Menegusso</t>
  </si>
  <si>
    <t>ccmen</t>
  </si>
  <si>
    <t>kkuper@ttu.edu</t>
  </si>
  <si>
    <t>Womens retreat - Ruidoso, NM</t>
  </si>
  <si>
    <t>Men's retreat - Ruidoso, NM</t>
  </si>
  <si>
    <t>Brook Phillips</t>
  </si>
  <si>
    <t>10.11.24 to 10.13.24</t>
  </si>
  <si>
    <t>10.8 to 10.11.24</t>
  </si>
  <si>
    <t>Industrial trip  -   3 rooms</t>
  </si>
  <si>
    <t>Oklahoma City</t>
  </si>
  <si>
    <t>10.18 to 10.20</t>
  </si>
  <si>
    <t>paid with Pcard on 9-26-24</t>
  </si>
  <si>
    <t>paid with Travel Card 7069</t>
  </si>
  <si>
    <t>TB - Staybridge</t>
  </si>
  <si>
    <t>req 192311410 - GS Karyn Martin</t>
  </si>
  <si>
    <t>Minorities in Pre Law Alliance</t>
  </si>
  <si>
    <t>attended FT 9-26</t>
  </si>
  <si>
    <t>Carolina Mota</t>
  </si>
  <si>
    <t>attended FT 9-24</t>
  </si>
  <si>
    <t>Ibrahim Tiamiyu</t>
  </si>
  <si>
    <t>Opetemi Oguntomi</t>
  </si>
  <si>
    <t>BNB</t>
  </si>
  <si>
    <t>charged on 3126   9-27</t>
  </si>
  <si>
    <t>Badri Ghimire</t>
  </si>
  <si>
    <t>George Gyan</t>
  </si>
  <si>
    <t>Nathan Gill</t>
  </si>
  <si>
    <t>Southwest - 16 tickets</t>
  </si>
  <si>
    <t>TB -= Advance Graphix</t>
  </si>
  <si>
    <t>req 192430677</t>
  </si>
  <si>
    <t>ordered by Collin</t>
  </si>
  <si>
    <t>Diana Maury</t>
  </si>
  <si>
    <t>New Orleans - 9-22 to 9-26</t>
  </si>
  <si>
    <t>TAC   8490  &amp; 2565</t>
  </si>
  <si>
    <t>Grace Sun</t>
  </si>
  <si>
    <t>Grace Hudson</t>
  </si>
  <si>
    <t>Lubbock Rotaract Club</t>
  </si>
  <si>
    <t>attended FT 9-27</t>
  </si>
  <si>
    <t>Daven Denney</t>
  </si>
  <si>
    <t>Amelia Castillo</t>
  </si>
  <si>
    <t>Lorraine Johnson</t>
  </si>
  <si>
    <t>Sofia Rodriguez</t>
  </si>
  <si>
    <t>Ivory Villegas</t>
  </si>
  <si>
    <t>Rental Car</t>
  </si>
  <si>
    <t>Cassandra Perales</t>
  </si>
  <si>
    <t>Preston Twiligear</t>
  </si>
  <si>
    <t>TAC card - Walmart</t>
  </si>
  <si>
    <t>American Association of Family &amp; Consumer Science - Family, Career and Community Leaders of America</t>
  </si>
  <si>
    <t>Ruiz Christoper</t>
  </si>
  <si>
    <t>Melanie Schmitt</t>
  </si>
  <si>
    <t>Maddie Barrington</t>
  </si>
  <si>
    <t>Albin Thomas</t>
  </si>
  <si>
    <t>Ishitaa Shevate</t>
  </si>
  <si>
    <t>Eyob Kebede</t>
  </si>
  <si>
    <t>Tijana Lekic</t>
  </si>
  <si>
    <t>IH - Kent Hence rental</t>
  </si>
  <si>
    <t>semester each Wednesday night</t>
  </si>
  <si>
    <t>10.02.24</t>
  </si>
  <si>
    <t>10.9.2024</t>
  </si>
  <si>
    <t>Charged on 3126     9-27   $2500.00</t>
  </si>
  <si>
    <t>Charged on 0693 on 10.01.24      $648.00</t>
  </si>
  <si>
    <t>charged on 7069     10-9    $1200?</t>
  </si>
  <si>
    <t>TAC 8490 - hotel</t>
  </si>
  <si>
    <t>Convention - mock trial</t>
  </si>
  <si>
    <t>Addison Smith   830-431-6261</t>
  </si>
  <si>
    <t>10.10.2024</t>
  </si>
  <si>
    <t>TB - 4imprint</t>
  </si>
  <si>
    <t>req 192879327</t>
  </si>
  <si>
    <t>pens and spatulates</t>
  </si>
  <si>
    <t>10.10.24</t>
  </si>
  <si>
    <t>PCARD - KK Craft mall</t>
  </si>
  <si>
    <t>stoles embroiled</t>
  </si>
  <si>
    <t>TRAVEL - to College Station, TX</t>
  </si>
  <si>
    <t>10.18.24 to 10.20.24</t>
  </si>
  <si>
    <t>reimburse parcialt BNB expense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</si>
  <si>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</si>
  <si>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Empire A Cappella</t>
  </si>
  <si>
    <t>ttuempiracappella@gmail.com</t>
  </si>
  <si>
    <t>changed name on 7-24-2024</t>
  </si>
  <si>
    <t>TechTones A Cappella</t>
  </si>
  <si>
    <t>Travel to St. Louis, Missouri</t>
  </si>
  <si>
    <t>fall regional conf region V</t>
  </si>
  <si>
    <t>TAC 06393 for hotel</t>
  </si>
  <si>
    <t>10.11.24</t>
  </si>
  <si>
    <t>Travel to Austin, TX</t>
  </si>
  <si>
    <t>11-1 to 11-2      TAC 8490</t>
  </si>
  <si>
    <t>Travel to San Antonio</t>
  </si>
  <si>
    <t>11-3 to 11.4      TAC 8490    hotel</t>
  </si>
  <si>
    <t>gas and food charge on TAC</t>
  </si>
  <si>
    <t>10.17.2024</t>
  </si>
  <si>
    <t>TB - Nunez Professoinal Services</t>
  </si>
  <si>
    <t>req 193183119</t>
  </si>
  <si>
    <t>provide guitar music for event</t>
  </si>
  <si>
    <t>TAC 8490 AND 2565</t>
  </si>
  <si>
    <t>industrial trip to Amarillo   10.22.2024</t>
  </si>
  <si>
    <t>Jamie Meuth</t>
  </si>
  <si>
    <t>10.18.2024</t>
  </si>
  <si>
    <t>11.8 toi 11.10 - Buffalo Trail Scout Ranch</t>
  </si>
  <si>
    <t>Ft. Davis, TX</t>
  </si>
  <si>
    <t>use TAC card</t>
  </si>
  <si>
    <t>Gwen Moore (advisor)</t>
  </si>
  <si>
    <t>Faith of Friends</t>
  </si>
  <si>
    <t>Teagan Stubblefield</t>
  </si>
  <si>
    <t>Amazon</t>
  </si>
  <si>
    <t>Techconnect current - attended funding training</t>
  </si>
  <si>
    <t>req 193259554 - tshirts</t>
  </si>
  <si>
    <t>10.21.2024</t>
  </si>
  <si>
    <t>TB - Bateswells</t>
  </si>
  <si>
    <t>req 193238283</t>
  </si>
  <si>
    <t>David Omodolapo Ajayi</t>
  </si>
  <si>
    <t>10.22.24</t>
  </si>
  <si>
    <t>req 193341529 - POLOs and jackets</t>
  </si>
  <si>
    <t>The Structural Engineers Association of Texas</t>
  </si>
  <si>
    <t>Maria Gutierrez Broche  -  mariaf.gutierez@ttu.edu</t>
  </si>
  <si>
    <t>Isabella Falcon Gonzalez   -   ifalcogn@ttu.edu</t>
  </si>
  <si>
    <t>Tech Yugioh Club</t>
  </si>
  <si>
    <t>Techconnect current</t>
  </si>
  <si>
    <t>attended funding training 10-18-24</t>
  </si>
  <si>
    <t>Tanner Livin       tanner.a.livin@ttu.edu</t>
  </si>
  <si>
    <t>Jack Denniy    jackdenn@ttu.edu</t>
  </si>
  <si>
    <t>req 193363195</t>
  </si>
  <si>
    <t>order was for 977.90 org is paying difference</t>
  </si>
  <si>
    <t>Travel to Ann Arbor Michigan</t>
  </si>
  <si>
    <t>Tac 7069</t>
  </si>
  <si>
    <t>Kaleb Debele</t>
  </si>
  <si>
    <t>David Hodge</t>
  </si>
  <si>
    <t>hotel</t>
  </si>
  <si>
    <t>gas</t>
  </si>
  <si>
    <t>Walmart</t>
  </si>
  <si>
    <t>10.23.2024</t>
  </si>
  <si>
    <t>IH - Top Tier - chaple rental</t>
  </si>
  <si>
    <t>E56362 to E56374</t>
  </si>
  <si>
    <t>Cole Robertson</t>
  </si>
  <si>
    <t>CONTACTS</t>
  </si>
  <si>
    <t>10.29.24</t>
  </si>
  <si>
    <t>IHSA Show</t>
  </si>
  <si>
    <t>West TX A&amp;M Univeristy</t>
  </si>
  <si>
    <t>11.22.24 to 11.24.24</t>
  </si>
  <si>
    <t>Canyon City, TX</t>
  </si>
  <si>
    <t>Texas Tech Horticulture Society</t>
  </si>
  <si>
    <t>Julianne Bullock  jubulloc@ttu.edu</t>
  </si>
  <si>
    <t>Hannah Monoya   hannah.momoya@ttu.edu</t>
  </si>
  <si>
    <t>attended funding training on 10-25-2024</t>
  </si>
  <si>
    <t>attended Funding Training 10-22-24</t>
  </si>
  <si>
    <t>Mackenzie Martin   mar66168@ttu.edu</t>
  </si>
  <si>
    <t>Latino Medical Student Association</t>
  </si>
  <si>
    <t>Attended Funding Trianing on 10.25.24</t>
  </si>
  <si>
    <t>Sergio Marquez    sergimar@tttu.edu</t>
  </si>
  <si>
    <t>Robert Garcia      gar36913@ttu.edu</t>
  </si>
  <si>
    <t>10.28.24</t>
  </si>
  <si>
    <t>Travel to Tempe, AR</t>
  </si>
  <si>
    <t>11.8.24 to 11.10.24</t>
  </si>
  <si>
    <t>Justin Keene</t>
  </si>
  <si>
    <t>Alyson Friesen</t>
  </si>
  <si>
    <t>Ainsley Paas</t>
  </si>
  <si>
    <t>Trip to Davis Campground, Lawton, OK</t>
  </si>
  <si>
    <t>Kyle Baronia</t>
  </si>
  <si>
    <t>Advance Graphix</t>
  </si>
  <si>
    <t xml:space="preserve">tshirts for retreat   </t>
  </si>
  <si>
    <t>Christian College conference</t>
  </si>
  <si>
    <t>11.1.24 to 11.3.24</t>
  </si>
  <si>
    <t>Ocsar    0100-4067-3566</t>
  </si>
  <si>
    <t>entry fee for Veteran's day parade</t>
  </si>
  <si>
    <t>Elham Hojati</t>
  </si>
  <si>
    <t>Samuel Abiola</t>
  </si>
  <si>
    <t>Travel to OK City 11.22.24 to 11.24.24</t>
  </si>
  <si>
    <t>participate and play in Yugioh regional event</t>
  </si>
  <si>
    <t>Connor christian</t>
  </si>
  <si>
    <t>total trip was 15,596.70 - dept paid for difference</t>
  </si>
  <si>
    <t>Alexander Urben   submit in CR</t>
  </si>
  <si>
    <t>Jeff Hanson  submitt in CR</t>
  </si>
  <si>
    <t>Colin Owenby  submitt in CR</t>
  </si>
  <si>
    <t>Jeremy Lee  submitt in CR</t>
  </si>
  <si>
    <t>order was for 870.50 org paid different 220.00</t>
  </si>
  <si>
    <t>email credit authorization to Sarah on 10.31</t>
  </si>
  <si>
    <t>11.1.24 to 11.2.24 tour facility</t>
  </si>
  <si>
    <t>10.24.24</t>
  </si>
  <si>
    <t>JINXX -             9-11-2024          contingency approved 11.1</t>
  </si>
  <si>
    <t>Nigerian Students Association    contingency app 11-1-24</t>
  </si>
  <si>
    <t>10.1.24</t>
  </si>
  <si>
    <t>TRAVEL to Columbus, Ohio</t>
  </si>
  <si>
    <t>10.13.24 to 10.17.24</t>
  </si>
  <si>
    <t xml:space="preserve">AIR TRAVEL </t>
  </si>
  <si>
    <t>ABNB</t>
  </si>
  <si>
    <t>GAS</t>
  </si>
  <si>
    <t>PARKING</t>
  </si>
  <si>
    <t>FOOD</t>
  </si>
  <si>
    <t>req 193901331  -  t shirts</t>
  </si>
  <si>
    <t>Karagan Lynn</t>
  </si>
  <si>
    <t xml:space="preserve">PAID </t>
  </si>
  <si>
    <t>11.1.2024</t>
  </si>
  <si>
    <t>IH - Copy mail</t>
  </si>
  <si>
    <t>print brouchure</t>
  </si>
  <si>
    <t>Angel Hernandez   her18244@ttu.edu</t>
  </si>
  <si>
    <t>order by Angel Herenandez</t>
  </si>
  <si>
    <t>x</t>
  </si>
  <si>
    <t>11.3.2024</t>
  </si>
  <si>
    <t>TB - Staples</t>
  </si>
  <si>
    <t>req 193913035   supplies for conf event</t>
  </si>
  <si>
    <t>Audrey Heller</t>
  </si>
  <si>
    <t>printing banner pending</t>
  </si>
  <si>
    <t>11.5.2024</t>
  </si>
  <si>
    <t>req 193929951</t>
  </si>
  <si>
    <t>Larry Landusky - GS</t>
  </si>
  <si>
    <t>PENDING</t>
  </si>
  <si>
    <t>11.5.24</t>
  </si>
  <si>
    <t>TTU - Copy mail</t>
  </si>
  <si>
    <t>for postage through out year</t>
  </si>
  <si>
    <t>Luis Fred - GS</t>
  </si>
  <si>
    <t>req 193939279</t>
  </si>
  <si>
    <t>Andria Fennig - GS</t>
  </si>
  <si>
    <t>American Airlines on TAC 8490</t>
  </si>
  <si>
    <t>Staybridge - Andria Fennig</t>
  </si>
  <si>
    <t>req 193964790</t>
  </si>
  <si>
    <t>Stephen Pijnnaken</t>
  </si>
  <si>
    <t>Riley Byrce</t>
  </si>
  <si>
    <t>Devin Folman</t>
  </si>
  <si>
    <t>use TAC 5464</t>
  </si>
  <si>
    <t>Copy Outlet</t>
  </si>
  <si>
    <t>printing certificates on cardstock</t>
  </si>
  <si>
    <t>11.7.24</t>
  </si>
  <si>
    <t>11.8.24</t>
  </si>
  <si>
    <t>TB - Advance Grahix</t>
  </si>
  <si>
    <t>req 193970435</t>
  </si>
  <si>
    <t>Attended Funding Train  on 11.8.2024</t>
  </si>
  <si>
    <t>Andrew McFearin</t>
  </si>
  <si>
    <t>Allie Sparks</t>
  </si>
  <si>
    <t>The Collegiate Companions for Hospice</t>
  </si>
  <si>
    <t>Attended Funding Training on 11.8.24</t>
  </si>
  <si>
    <t>Sreevalli Kolli</t>
  </si>
  <si>
    <t>Jeweljiana Helm</t>
  </si>
  <si>
    <t>Black Arts Soceity</t>
  </si>
  <si>
    <t>Trevor Carter - president</t>
  </si>
  <si>
    <t>Jordan Keys - treasurer</t>
  </si>
  <si>
    <t>Attended Funding Training on 11.1.24</t>
  </si>
  <si>
    <t>Students for Justics in Palestine</t>
  </si>
  <si>
    <t>Hezem Alhattawi</t>
  </si>
  <si>
    <t>Irene Bernudez - treasure</t>
  </si>
  <si>
    <t>Fursan Abusaad</t>
  </si>
  <si>
    <t>Lost entire balance FY25</t>
  </si>
  <si>
    <t>TTU Copy mail - printing Spelling Bee brouchersd</t>
  </si>
  <si>
    <t>11.11.24</t>
  </si>
  <si>
    <t>event on 11-16-24</t>
  </si>
  <si>
    <t>IH - Rental Agreemtn - International Affirs</t>
  </si>
  <si>
    <t>rental TTU auditorium and east gallery</t>
  </si>
  <si>
    <t>req 194174618   tshirts</t>
  </si>
  <si>
    <t>PAID</t>
  </si>
  <si>
    <t>enterprise rental and hotel parking</t>
  </si>
  <si>
    <t>amount covered by department Chance Riggens</t>
  </si>
  <si>
    <t>on 10.3 statement</t>
  </si>
  <si>
    <t>Leeson Weaver  0100-4090-0123</t>
  </si>
  <si>
    <t>11.12.24</t>
  </si>
  <si>
    <t>req 194199938  -  Gavin Jones</t>
  </si>
  <si>
    <t>CANCELED P1161198 WAS PAID ON TAC 7069</t>
  </si>
  <si>
    <t>STATEMENT 10-3-24</t>
  </si>
  <si>
    <t>Reimburse ms. Kelly  0100-4082-9579</t>
  </si>
  <si>
    <t>TAC 2396  10.3.2024</t>
  </si>
  <si>
    <t>TAC 2396 11.3.2024</t>
  </si>
  <si>
    <t>Hotel - Hilton, Phonix    TAC 8490</t>
  </si>
  <si>
    <t>add to FY26</t>
  </si>
  <si>
    <t>ADDED</t>
  </si>
  <si>
    <t>ADDED 11-15</t>
  </si>
  <si>
    <t>Wesley at Texas Tech</t>
  </si>
  <si>
    <t>ADDED 11.15</t>
  </si>
  <si>
    <t>ADDED  11.15</t>
  </si>
  <si>
    <t>added 11.15</t>
  </si>
  <si>
    <t>ADD 11.15</t>
  </si>
  <si>
    <t>Contingency approved 11-15.24</t>
  </si>
  <si>
    <t xml:space="preserve">ADDED 11.15 </t>
  </si>
  <si>
    <t>hotel on 8490 Wynham Hilton and registration</t>
  </si>
  <si>
    <t>Ainsley Paas   0100-4109-9308</t>
  </si>
  <si>
    <t>Genesis Castillo   0100-4109-8049</t>
  </si>
  <si>
    <t>Ezra Garcia  0100-4109-9050</t>
  </si>
  <si>
    <t>11.18.24</t>
  </si>
  <si>
    <t>Travel to Austin for conpetition</t>
  </si>
  <si>
    <t>Benjamin Haggard   0100-4110-1824</t>
  </si>
  <si>
    <t>Parth Botre    0100-4110-0754</t>
  </si>
  <si>
    <t>Travel to Indianapolis, IN to attend FFA Convention</t>
  </si>
  <si>
    <t>\</t>
  </si>
  <si>
    <t>10.21.24 to 10.25.24</t>
  </si>
  <si>
    <t>Beyond Barriers</t>
  </si>
  <si>
    <t>Kevin Allen  kevialle@ttu.edu</t>
  </si>
  <si>
    <t>attednding training</t>
  </si>
  <si>
    <t>Techconect current</t>
  </si>
  <si>
    <t>contingency approved 11.25.24</t>
  </si>
  <si>
    <t>11.26.24</t>
  </si>
  <si>
    <t>`</t>
  </si>
  <si>
    <t xml:space="preserve">req 194742189    </t>
  </si>
  <si>
    <t>order was for 1063.20  org is paying the difference</t>
  </si>
  <si>
    <t>Amazon - group project</t>
  </si>
  <si>
    <t>11.25.24</t>
  </si>
  <si>
    <t>addiditional supplies</t>
  </si>
  <si>
    <t>Travel to Charlotte, NC</t>
  </si>
  <si>
    <t>1.2 to 1.5.25 chess cmpetition</t>
  </si>
  <si>
    <t>Hotel - Hilton</t>
  </si>
  <si>
    <t>air SW   charged on 8490</t>
  </si>
  <si>
    <t>req 194734727</t>
  </si>
  <si>
    <t>TB - 4IMPRINT</t>
  </si>
  <si>
    <t>req 195003368</t>
  </si>
  <si>
    <t>tshirts</t>
  </si>
  <si>
    <t>TRAVEL to Oklahoma City</t>
  </si>
  <si>
    <t xml:space="preserve">11.6 to 11.10     </t>
  </si>
  <si>
    <t xml:space="preserve">Am Quarter Horse Asso World Show </t>
  </si>
  <si>
    <t>TAC 2396   MS KELLYS CARD</t>
  </si>
  <si>
    <t xml:space="preserve"> </t>
  </si>
  <si>
    <t>FOLDER</t>
  </si>
  <si>
    <t>attended training</t>
  </si>
  <si>
    <t>techconnect current</t>
  </si>
  <si>
    <t xml:space="preserve">contingency approved </t>
  </si>
  <si>
    <t>ADDED 12-3</t>
  </si>
  <si>
    <t>ADDED 12.3.24</t>
  </si>
  <si>
    <t>Friends of Medicines Sans Frontiares</t>
  </si>
  <si>
    <t>12.3.24</t>
  </si>
  <si>
    <t>TRAVEL - to Austin, TX   10.23.24 to 10.28.24</t>
  </si>
  <si>
    <t>Kaylee Bartz</t>
  </si>
  <si>
    <t>Leanne</t>
  </si>
  <si>
    <t>Bryce</t>
  </si>
  <si>
    <t>Abby</t>
  </si>
  <si>
    <t>req 195137900   -   tshirts</t>
  </si>
  <si>
    <t>12.4.24</t>
  </si>
  <si>
    <t>Hotel  on TAC 2565  10.3.2024</t>
  </si>
  <si>
    <t>department paying    2500.00 on TAC 8490</t>
  </si>
  <si>
    <t>Food and gas    TAC 8490 10.3.24</t>
  </si>
  <si>
    <t>Food and gas    TAC 2565  10.3.24</t>
  </si>
  <si>
    <t xml:space="preserve">Ashley leon    </t>
  </si>
  <si>
    <t>Charlotte Stocktop      1500. on 2565   10.3.2024</t>
  </si>
  <si>
    <t>10.25.24</t>
  </si>
  <si>
    <t>9.27.24</t>
  </si>
  <si>
    <t>Geneeva Pavlosa            4IMPRINT stress balls req 195253211</t>
  </si>
  <si>
    <t>8490   -  gas   on 11.3.24</t>
  </si>
  <si>
    <t>2565 - gas   on 11.3.24</t>
  </si>
  <si>
    <t>Gas on 8490  11.3.24</t>
  </si>
  <si>
    <t>GAS 12.2</t>
  </si>
  <si>
    <t>GAS on -5464    PENDING</t>
  </si>
  <si>
    <t>3 rental vehicles - B.Divelgama 0100-4089-8900</t>
  </si>
  <si>
    <t>Kalana Archchige 0100-4089-8589   parking</t>
  </si>
  <si>
    <t>Dilmi Kankanamalage 0100-4089-8418   parkimg</t>
  </si>
  <si>
    <t>TAC 5464   11.3.24 STATEMENT</t>
  </si>
  <si>
    <t>Printing at huckabee College</t>
  </si>
  <si>
    <t>12.11.24</t>
  </si>
  <si>
    <t>TB - ADVANCE GRAPHIX</t>
  </si>
  <si>
    <t>REQ 195365861</t>
  </si>
  <si>
    <t>40 T-SHIRTS</t>
  </si>
  <si>
    <t>TB - VWR</t>
  </si>
  <si>
    <t>req 194429291</t>
  </si>
  <si>
    <t xml:space="preserve">lab coats, goggles, </t>
  </si>
  <si>
    <t>12.12.24</t>
  </si>
  <si>
    <t>REQ 195432201   30 TSHIRTS</t>
  </si>
  <si>
    <t>TB - Kienle Alexander</t>
  </si>
  <si>
    <t>req 195538819</t>
  </si>
  <si>
    <t>guest speaker on 2.17.25</t>
  </si>
  <si>
    <t>12.16.2024</t>
  </si>
  <si>
    <t>req 195536012</t>
  </si>
  <si>
    <t>P1165698</t>
  </si>
  <si>
    <t>TB - Advance Graphi</t>
  </si>
  <si>
    <t>req 195188123</t>
  </si>
  <si>
    <t>12.16.24</t>
  </si>
  <si>
    <t>Southwest - guest speaker</t>
  </si>
  <si>
    <t>TAC 8490   Ceasar Molina</t>
  </si>
  <si>
    <t>TAC 8490 - Leonal Cambronero</t>
  </si>
  <si>
    <t>American Air - Guest speaker</t>
  </si>
  <si>
    <t>TAC 8490 - Luis Fred</t>
  </si>
  <si>
    <t>Ilan Morgenstem - guest speaker</t>
  </si>
  <si>
    <t>req 195573692</t>
  </si>
  <si>
    <t>Martin Moya - guest speaker</t>
  </si>
  <si>
    <t>TAC 8490   southwest</t>
  </si>
  <si>
    <t xml:space="preserve">Pcard - Walmart </t>
  </si>
  <si>
    <t>supplies for meeting</t>
  </si>
  <si>
    <t>req 195602992</t>
  </si>
  <si>
    <t>TAC 1567 - 10.3.24 statement</t>
  </si>
  <si>
    <t>several trips (Oklahoma, Indianpollis, Kansas</t>
  </si>
  <si>
    <t>Southwest   PAID ON DEPT  (Madison McCleskey</t>
  </si>
  <si>
    <t>PAID ON 11.3 STATEMENT -3126</t>
  </si>
  <si>
    <t>FINAL HOTEL</t>
  </si>
  <si>
    <t>hotel   SpringHill Suites Austin Parmer  2 rooms</t>
  </si>
  <si>
    <t>Individual travel report 0100-4058-9519</t>
  </si>
  <si>
    <t>Individual travel report 0100-4058-9951</t>
  </si>
  <si>
    <t>TOTEL TRIP</t>
  </si>
  <si>
    <t>TAC charged on 3126   posted on 11.3.24 stmt</t>
  </si>
  <si>
    <t>12.20.24</t>
  </si>
  <si>
    <t>2.7.2025 to 2.8.2025</t>
  </si>
  <si>
    <t>Travel to Dakota City Nebraska</t>
  </si>
  <si>
    <t>11.4.24 to 11.11.24</t>
  </si>
  <si>
    <t>TAC 8041 AgFS - 12.03.24 statement</t>
  </si>
  <si>
    <t>11.3.24</t>
  </si>
  <si>
    <t>Travel to Omaha, NE</t>
  </si>
  <si>
    <t>10.7.24 to 10.14.24</t>
  </si>
  <si>
    <t>TAC 8041 AgFS - 11.3.24 stmt</t>
  </si>
  <si>
    <t>10.3.24</t>
  </si>
  <si>
    <t>Travel to Friona, TX</t>
  </si>
  <si>
    <t>10.26.24 to 10.27.24</t>
  </si>
  <si>
    <t>TAC 8041 AgFS    10.3.2024 stmt</t>
  </si>
  <si>
    <t>total sga funding</t>
  </si>
  <si>
    <t>hotel on TAC 0693 m  posted on 11.3.2024</t>
  </si>
  <si>
    <t>gas  on -7721  mailed stmt 12.23.24</t>
  </si>
  <si>
    <t>TAC 7721 - 11.3.2024 mailed stmt 12.23.2024</t>
  </si>
  <si>
    <t>10.31.2024</t>
  </si>
  <si>
    <t>PAID ON PCARD</t>
  </si>
  <si>
    <t>charged on 1.2.25</t>
  </si>
  <si>
    <t>REIM ORG - Event rental for quartly meeting</t>
  </si>
  <si>
    <t>2565 - gas on 12.3.24 stmt</t>
  </si>
  <si>
    <t>11.12.2024</t>
  </si>
  <si>
    <t>TAC 2565 on 12.24 stmt</t>
  </si>
  <si>
    <t>airfare for Melissa Moreno guest speaker for Spelling Bee</t>
  </si>
  <si>
    <t>Southwest airlines</t>
  </si>
  <si>
    <t>1.8.2024</t>
  </si>
  <si>
    <t>Travel to Ft. Davis, TX</t>
  </si>
  <si>
    <t>11.8 to 11.10  scout camp help clean up</t>
  </si>
  <si>
    <t>charged expense on TAC 5464   12.3.24 stmt</t>
  </si>
  <si>
    <t>Travel to Bellevue, WA    11.19. to 11.24</t>
  </si>
  <si>
    <t>TAC 7721   hotel</t>
  </si>
  <si>
    <t>Travel to Santa Fe, NM</t>
  </si>
  <si>
    <t>Philmont training center</t>
  </si>
  <si>
    <t>1.8.2025</t>
  </si>
  <si>
    <t>1.9.2025</t>
  </si>
  <si>
    <t>TAC 156+7 - 12.3.2024 stmt</t>
  </si>
  <si>
    <t>TAC 8490</t>
  </si>
  <si>
    <t xml:space="preserve">venue rental w/city of Lubbock on </t>
  </si>
  <si>
    <t>req 196221234</t>
  </si>
  <si>
    <t>1.10.2025</t>
  </si>
  <si>
    <t>Minority Asso. Of Pre-Med Students MAPS</t>
  </si>
  <si>
    <t>TB Advance Graphix</t>
  </si>
  <si>
    <t>req 196390139    tshirts</t>
  </si>
  <si>
    <t>req 196695050</t>
  </si>
  <si>
    <t>short sleeve tees</t>
  </si>
  <si>
    <t>REQ 196698516</t>
  </si>
  <si>
    <t>1.24.25</t>
  </si>
  <si>
    <t>IH - Copy/Mail</t>
  </si>
  <si>
    <t>printing poster</t>
  </si>
  <si>
    <t>REQ 196821315</t>
  </si>
  <si>
    <t>TSHIRTS - org is paying difference $60.00</t>
  </si>
  <si>
    <t>TB 196832814 - reimb</t>
  </si>
  <si>
    <t>Buhlebenkosi Mpofu</t>
  </si>
  <si>
    <t>1.28.2025</t>
  </si>
  <si>
    <t>REQ 196881140</t>
  </si>
  <si>
    <t>TSHIRTS</t>
  </si>
  <si>
    <t>req 196882762</t>
  </si>
  <si>
    <t>charging cable; flyer; sylus pen</t>
  </si>
  <si>
    <t>10.30.2024</t>
  </si>
  <si>
    <t>P1171181</t>
  </si>
  <si>
    <t>PAID for retreat housing - 10.4.2024 to 10.6.2024</t>
  </si>
  <si>
    <t>Ilan Morgenstern - GS</t>
  </si>
  <si>
    <t>air on TAC 8490</t>
  </si>
  <si>
    <t>1.30.2025</t>
  </si>
  <si>
    <t>Jonathan DeAnda</t>
  </si>
  <si>
    <t>TB - Emilee Hall-Rocha - GS</t>
  </si>
  <si>
    <t>req 197024959</t>
  </si>
  <si>
    <t>event on 2.28.2025</t>
  </si>
  <si>
    <t>TB - FASTSIGNS</t>
  </si>
  <si>
    <t>REQ 197028914</t>
  </si>
  <si>
    <t>table cloths; banners</t>
  </si>
  <si>
    <t>Joyadittya Barno</t>
  </si>
  <si>
    <t>guest speakers - Angela Carter</t>
  </si>
  <si>
    <t>req 197208032</t>
  </si>
  <si>
    <t>Additional charges on 7069 11.3.2024 statement</t>
  </si>
  <si>
    <t>2.5.2025</t>
  </si>
  <si>
    <t>TB -  Advance Graphix</t>
  </si>
  <si>
    <t>req 197278509</t>
  </si>
  <si>
    <t>postage to mail box</t>
  </si>
  <si>
    <t>2.6.2025</t>
  </si>
  <si>
    <t>IH - Skyviews - rental</t>
  </si>
  <si>
    <t>req 197421895</t>
  </si>
  <si>
    <t>banner</t>
  </si>
  <si>
    <t>req 197420690</t>
  </si>
  <si>
    <t>leather pad</t>
  </si>
  <si>
    <t>IH - Huckabee College of Arch print</t>
  </si>
  <si>
    <t>printing posters</t>
  </si>
  <si>
    <t>req 197423069</t>
  </si>
  <si>
    <t>IH - Sub Guest Services</t>
  </si>
  <si>
    <t>Rental for 3.8.2025</t>
  </si>
  <si>
    <t>2.11.2025</t>
  </si>
  <si>
    <t>req 197549752</t>
  </si>
  <si>
    <t>TB - Roy Paramo de Llano</t>
  </si>
  <si>
    <t>req 197552163   guest speaker ZOOM</t>
  </si>
  <si>
    <t>IH - Top Tier</t>
  </si>
  <si>
    <t>event rental</t>
  </si>
  <si>
    <t>req 197560987</t>
  </si>
  <si>
    <t>req 197562737</t>
  </si>
  <si>
    <t>Travel to Chicago, ILL</t>
  </si>
  <si>
    <t>2.12.2025</t>
  </si>
  <si>
    <t>Southwest - 3.5.2025 to 3.9.2025</t>
  </si>
  <si>
    <t>Hotel - Holiday inn and Suites by Expedia</t>
  </si>
  <si>
    <t>airline ticket for Lana Atamian - GS</t>
  </si>
  <si>
    <t>2.28 to 3.2</t>
  </si>
  <si>
    <t>hotel for Lana Atamian - GS</t>
  </si>
  <si>
    <t>conf:   827805080</t>
  </si>
  <si>
    <t>TB - ADVANCE GRAPHIC</t>
  </si>
  <si>
    <t>Req 197565278</t>
  </si>
  <si>
    <t>req 197658481</t>
  </si>
  <si>
    <t>2.13.25</t>
  </si>
  <si>
    <t>approved</t>
  </si>
  <si>
    <t>2.14.2025</t>
  </si>
  <si>
    <t>Travel - Monterey, Mexico</t>
  </si>
  <si>
    <t>3.28 to 3.30.25</t>
  </si>
  <si>
    <t>hotel Fiesta Inn Montery</t>
  </si>
  <si>
    <t>Air Expedia</t>
  </si>
  <si>
    <t>Air - Expedia</t>
  </si>
  <si>
    <t>IH - ICC rental</t>
  </si>
  <si>
    <t>room rental for event on 2.22.2025</t>
  </si>
  <si>
    <t>TAC 1567   11.3.2024 stmt</t>
  </si>
  <si>
    <t>TAC 8490   - Charlotte, NC</t>
  </si>
  <si>
    <t>The Keffiyeh Studio</t>
  </si>
  <si>
    <t>2.17.2025</t>
  </si>
  <si>
    <t>Los Angles, CA  to attend Am Student Symposium</t>
  </si>
  <si>
    <t>air only</t>
  </si>
  <si>
    <t>2.17.25</t>
  </si>
  <si>
    <t>Travel to Bell Helicopter, Dallas, TX</t>
  </si>
  <si>
    <t>3.7.2025 to 3.9.205</t>
  </si>
  <si>
    <t>paid on 2.3.25 stmt</t>
  </si>
  <si>
    <t>over 207.72</t>
  </si>
  <si>
    <t>HOTEL</t>
  </si>
  <si>
    <t>mailed 2.18.2025</t>
  </si>
  <si>
    <t>Cleaning fee for event on 2.15.25 at Frazier</t>
  </si>
  <si>
    <t>9.1.2024</t>
  </si>
  <si>
    <t>Cow Creek South Campground, CO</t>
  </si>
  <si>
    <t>8.30 to 9.2.2024</t>
  </si>
  <si>
    <t>Oscar never approved in the system after numous emails</t>
  </si>
  <si>
    <t>on stmt 12.03.2024</t>
  </si>
  <si>
    <t>available balance</t>
  </si>
  <si>
    <t>FOOD AND GAS on 12-2  -8490    post stmt 12.3.2024</t>
  </si>
  <si>
    <t>one room  rm 124   posted on stmt 12.3.2024</t>
  </si>
  <si>
    <t>second room  rm 284  posted on stmt 12.3.2024</t>
  </si>
  <si>
    <t>IIHSA Show</t>
  </si>
  <si>
    <t>West Texas A&amp;M</t>
  </si>
  <si>
    <t>2.15.2025 to 2.16.2025</t>
  </si>
  <si>
    <t>2.21.2025 to 2.23.2025</t>
  </si>
  <si>
    <t>IHSA Western regrads</t>
  </si>
  <si>
    <t>Las Cruces, NM</t>
  </si>
  <si>
    <t>2.18.2025</t>
  </si>
  <si>
    <t>2.18.205</t>
  </si>
  <si>
    <t>2.28.2025 to 3.2.2025</t>
  </si>
  <si>
    <t>Okalamona City</t>
  </si>
  <si>
    <t>IH Huckabee College of Art</t>
  </si>
  <si>
    <t>2.20.2025</t>
  </si>
  <si>
    <t>paid on Pcard</t>
  </si>
  <si>
    <t>TB - Catholic Student Association</t>
  </si>
  <si>
    <t>req 198012802</t>
  </si>
  <si>
    <t>reimburse Paul Kim travel expenses</t>
  </si>
  <si>
    <t>2.21.2025</t>
  </si>
  <si>
    <t>Travel - Denver, CO</t>
  </si>
  <si>
    <t xml:space="preserve">mission trip   </t>
  </si>
  <si>
    <t>Skyraiders</t>
  </si>
  <si>
    <t>2.24.2025</t>
  </si>
  <si>
    <t>Jamie Bosse - Milton books</t>
  </si>
  <si>
    <t>req 198057180  order 200 books</t>
  </si>
  <si>
    <t>4IMPRINT</t>
  </si>
  <si>
    <t>REQ 198079579</t>
  </si>
  <si>
    <t>beginning balance</t>
  </si>
  <si>
    <t>2.25.2025</t>
  </si>
  <si>
    <t>AG - Tshirts</t>
  </si>
  <si>
    <t>req 198106681</t>
  </si>
  <si>
    <t>order is for 781.50 org is paying difference</t>
  </si>
  <si>
    <t>2.25.25</t>
  </si>
  <si>
    <t>3.14.2025 to 3.15.2025</t>
  </si>
  <si>
    <t>hotel for Chris Ritter - GS</t>
  </si>
  <si>
    <t>conf 46957439</t>
  </si>
  <si>
    <t>req 198112078</t>
  </si>
  <si>
    <t>3.16.2025 to 3.22.2025</t>
  </si>
  <si>
    <t>Travel to Univ of Ok</t>
  </si>
  <si>
    <t>2.14 to 2.17.2025</t>
  </si>
  <si>
    <t>1.31.2025</t>
  </si>
  <si>
    <t>Industrial Trip</t>
  </si>
  <si>
    <t>2.11 to 2.15.2025</t>
  </si>
  <si>
    <t xml:space="preserve">Travel - SGA Group </t>
  </si>
  <si>
    <t>Star Dallas Lot</t>
  </si>
  <si>
    <t>Shell</t>
  </si>
  <si>
    <t>Strips</t>
  </si>
  <si>
    <t>Race Trace</t>
  </si>
  <si>
    <t>used TAC 5464 12.3.24 statement</t>
  </si>
  <si>
    <t>IHSA horse show  charges on this trip are include in 3007.67</t>
  </si>
  <si>
    <t>TAC 3126</t>
  </si>
  <si>
    <t>TAC 0693</t>
  </si>
  <si>
    <t>Org paid 486.80 on 2.25.25 ck #1099</t>
  </si>
  <si>
    <t>Registartion for confernce at Big 12 in Oklahoma</t>
  </si>
  <si>
    <t>Pcard - CRP Training event</t>
  </si>
  <si>
    <t>3.3.2025</t>
  </si>
  <si>
    <t>Pcard - Amzon</t>
  </si>
  <si>
    <t>cords</t>
  </si>
  <si>
    <t>Travel to Austin, TX on 3.28 to 3.30 for competion</t>
  </si>
  <si>
    <t>Travel to Houston, TX for Livestock Show &amp; Rodeo</t>
  </si>
  <si>
    <t>charge air to department TAC need to provide FOP</t>
  </si>
  <si>
    <t>Pcard - Amazon</t>
  </si>
  <si>
    <t>112-9269794-3750608</t>
  </si>
  <si>
    <t>112-0824994-1301065</t>
  </si>
  <si>
    <t>112-2160209-4382640</t>
  </si>
  <si>
    <t>req 198423240    tshirts</t>
  </si>
  <si>
    <t>Travel to San Diego, CA</t>
  </si>
  <si>
    <t>3.15 to 3.22.2025</t>
  </si>
  <si>
    <t>National Organization speakers</t>
  </si>
  <si>
    <t>3.4.2025</t>
  </si>
  <si>
    <t>ColorStack</t>
  </si>
  <si>
    <t>Advisor:   Justin Jones</t>
  </si>
  <si>
    <t>Treasure:   Onyeka Onwubiko</t>
  </si>
  <si>
    <t>Travel to Chicago, Ilinois</t>
  </si>
  <si>
    <t>3.5.2025 to 3.9.2025</t>
  </si>
  <si>
    <t>Nicholas Vassilellis  010042751355</t>
  </si>
  <si>
    <t>Dylan Dean    0100-4271-7291</t>
  </si>
  <si>
    <t>Ayin Lewis   0100-4235-0780</t>
  </si>
  <si>
    <t>Allegra Rojas-Antillon</t>
  </si>
  <si>
    <t>Trnity Hoover  0100-4234-9545</t>
  </si>
  <si>
    <t>Kelci Venson   0100-4235-0575</t>
  </si>
  <si>
    <t>Keely Esch  0100-4234-9127</t>
  </si>
  <si>
    <t>Christian Connor</t>
  </si>
  <si>
    <t>Travel to San Jose, CA</t>
  </si>
  <si>
    <t>United air  conf LGBKXX</t>
  </si>
  <si>
    <t>United air conf LDP314</t>
  </si>
  <si>
    <t>3.6.2025</t>
  </si>
  <si>
    <t>TB - Advance Graphic</t>
  </si>
  <si>
    <t>req 198560553   hoodies</t>
  </si>
  <si>
    <t>req 198561542  tshirts</t>
  </si>
  <si>
    <t>req 198562558   hoodies</t>
  </si>
  <si>
    <t>IHSA horse show   CHECKED</t>
  </si>
  <si>
    <t>John Ripkin   806-433-3729</t>
  </si>
  <si>
    <t>TB - Justo Boleka</t>
  </si>
  <si>
    <t>req 198625642 - GS ZOOM</t>
  </si>
  <si>
    <t>3.7.2025</t>
  </si>
  <si>
    <t>Travel - Austn, TX</t>
  </si>
  <si>
    <t>PAID on TAC 7721 3.3.2025</t>
  </si>
  <si>
    <t>DEPT</t>
  </si>
  <si>
    <t>air   PAID on TAC 7721 stmt 3.3.2025</t>
  </si>
  <si>
    <t>TAC 2565 - SW   PAID on 3.3.2025 stmt</t>
  </si>
  <si>
    <t>order was for 1336.00 org paid 630.00</t>
  </si>
  <si>
    <t>IH - TTU Copy/Mail</t>
  </si>
  <si>
    <t>print programs flyers</t>
  </si>
  <si>
    <t>3.10.2025</t>
  </si>
  <si>
    <t>0693    TAC   stmt 3.3.2025</t>
  </si>
  <si>
    <t>Ubers  paid on SGA funds - stmt 3.3 -0693</t>
  </si>
  <si>
    <t>3.11.2025</t>
  </si>
  <si>
    <t>Travel to Colorado Springs, CO</t>
  </si>
  <si>
    <t>req 198775579</t>
  </si>
  <si>
    <t>Travel - Georgetown, GA</t>
  </si>
  <si>
    <t>reimburse through Purchasing</t>
  </si>
  <si>
    <t>3.1.2025</t>
  </si>
  <si>
    <t>Travel to Carlsbad, NM</t>
  </si>
  <si>
    <t>3.14.2025 to 3.16.2025</t>
  </si>
  <si>
    <t>Hotel - Confort Suites - TAC 5464</t>
  </si>
  <si>
    <t>Bhathiya Divelgama - travel reimbursemnt</t>
  </si>
  <si>
    <t>TRAVEL to Houston, TX</t>
  </si>
  <si>
    <t>4.9.2025 to 4.12.2025</t>
  </si>
  <si>
    <t>for overaverage Mechanical Eng paying</t>
  </si>
  <si>
    <t>Ronda Ingle</t>
  </si>
  <si>
    <t>3.24.2025</t>
  </si>
  <si>
    <t>Vichithra Amunugama - travel reimbursment</t>
  </si>
  <si>
    <t>Kalana Munasinghe - travel reimbursement</t>
  </si>
  <si>
    <t>Alexander Koning  R11885311</t>
  </si>
  <si>
    <t>Thomson Himes</t>
  </si>
  <si>
    <t xml:space="preserve"> thimes@ttu.edu                  928.897.4083</t>
  </si>
  <si>
    <t>3.25.2025</t>
  </si>
  <si>
    <t>3.26.25</t>
  </si>
  <si>
    <t>IH - Allen Theatre rental on 4.12.25</t>
  </si>
  <si>
    <t xml:space="preserve">Total rental 1800.00; $900.00 will come out of </t>
  </si>
  <si>
    <t>Core Values</t>
  </si>
  <si>
    <t>3.27.25</t>
  </si>
  <si>
    <t>AIR</t>
  </si>
  <si>
    <t>3.26.2025</t>
  </si>
  <si>
    <t>3.28.2025</t>
  </si>
  <si>
    <t>req 199316940   laptop backpacks</t>
  </si>
  <si>
    <t>TB - FiberMax</t>
  </si>
  <si>
    <t>req 199553332  -  year end awards ceremony</t>
  </si>
  <si>
    <t>4IMPRINT  REQ 199589663</t>
  </si>
  <si>
    <t>3.31.2025</t>
  </si>
  <si>
    <t>req 199609580</t>
  </si>
  <si>
    <t>req 199614790</t>
  </si>
  <si>
    <t>req 199616919</t>
  </si>
  <si>
    <t>supplies for children program</t>
  </si>
  <si>
    <t>req 199650858</t>
  </si>
  <si>
    <t>Raider Trumpet Guild</t>
  </si>
  <si>
    <t>Andrew Reynolds</t>
  </si>
  <si>
    <t>Thomas Rupsis</t>
  </si>
  <si>
    <t>cooking class</t>
  </si>
  <si>
    <t>paid on pcarfd</t>
  </si>
  <si>
    <t>cooking class on 2.21.25</t>
  </si>
  <si>
    <t>cooking class on 11-2-24</t>
  </si>
  <si>
    <t>cooking class on 10-5</t>
  </si>
  <si>
    <t>4.4.2025</t>
  </si>
  <si>
    <t>4.5.2025</t>
  </si>
  <si>
    <t>req 199848683</t>
  </si>
  <si>
    <t>year end awards ceremony</t>
  </si>
  <si>
    <t>TB - Stone Creek Events Center - 4.25.2025</t>
  </si>
  <si>
    <t>Travel - Abilene, TX</t>
  </si>
  <si>
    <t>Service project with Boy Scouts</t>
  </si>
  <si>
    <t>used Pcard at Sams</t>
  </si>
  <si>
    <t>4.7.2025</t>
  </si>
  <si>
    <t xml:space="preserve">Year end event </t>
  </si>
  <si>
    <t>Noise permit - COL - pcard</t>
  </si>
  <si>
    <t>City of Lubbock parks and rec.   4.19.2025  pcard</t>
  </si>
  <si>
    <t>TB - Perry Shorty</t>
  </si>
  <si>
    <t>req 199934070 - Guest Speaker</t>
  </si>
  <si>
    <t>Aniket Avasare  0100-4368-4756</t>
  </si>
  <si>
    <t>Nathan Schober  0100-4368-5330</t>
  </si>
  <si>
    <t>Org canceled trip/BNB would not reimburse</t>
  </si>
  <si>
    <t xml:space="preserve">org owes $65.45 in sales tax </t>
  </si>
  <si>
    <t>need check from org</t>
  </si>
  <si>
    <t>Amber Valderas</t>
  </si>
  <si>
    <t>TB = Advance Grahix</t>
  </si>
  <si>
    <t>req 199979876</t>
  </si>
  <si>
    <t>4.8.2025</t>
  </si>
  <si>
    <t>4.9.2025</t>
  </si>
  <si>
    <t>Event - Chicago, IL</t>
  </si>
  <si>
    <t>3.28.25 to 3.30.25</t>
  </si>
  <si>
    <t>4.10.2025</t>
  </si>
  <si>
    <t>Travel to San Angelo; Laranie; Denver</t>
  </si>
  <si>
    <t>1.8.2025 to 1.17.2025</t>
  </si>
  <si>
    <t>12.3.2024</t>
  </si>
  <si>
    <t>Travel - Oklahoma City</t>
  </si>
  <si>
    <t>12.1 to 12.4</t>
  </si>
  <si>
    <t xml:space="preserve">TAC 2396    </t>
  </si>
  <si>
    <t>Tech Minorites and Philosophy</t>
  </si>
  <si>
    <t>Angeima Alvarez</t>
  </si>
  <si>
    <t>Staybridge</t>
  </si>
  <si>
    <t>Guest Speaker - Elizabeth Brake  4.25.2025 to 4.26.25</t>
  </si>
  <si>
    <t>Staples - supplies</t>
  </si>
  <si>
    <t>req 200210856</t>
  </si>
  <si>
    <t>4.14.2025</t>
  </si>
  <si>
    <t>TAC - Charlottee, NC</t>
  </si>
  <si>
    <t>National compete</t>
  </si>
  <si>
    <t>Brooke Horton - SW -0693</t>
  </si>
  <si>
    <t>TB - Pat Pruitt</t>
  </si>
  <si>
    <t>req 200222868 - Guest Speaker</t>
  </si>
  <si>
    <t>Milwaukee</t>
  </si>
  <si>
    <t>3.29.25 to 3.30.25</t>
  </si>
  <si>
    <t>expenses paid by Pipkins TTU credit card</t>
  </si>
  <si>
    <t>11.1.24</t>
  </si>
  <si>
    <t>Tarleten State University</t>
  </si>
  <si>
    <t>11.2 to 11.3.25</t>
  </si>
  <si>
    <t>IHSA show</t>
  </si>
  <si>
    <t>TB - Brandabiilty</t>
  </si>
  <si>
    <t>req 200265542 - mousepads</t>
  </si>
  <si>
    <t>4.15.2025</t>
  </si>
  <si>
    <t>Advance Graphix order req 200342650</t>
  </si>
  <si>
    <t>Travel - Michigan</t>
  </si>
  <si>
    <t>6.15 to 6.23.2025</t>
  </si>
  <si>
    <t>Choice hotel 6.15 to 6.16</t>
  </si>
  <si>
    <t>Choice hotel 6.16 to 6.22</t>
  </si>
  <si>
    <t>Choice hotel 6.22 to 6.23</t>
  </si>
  <si>
    <t>TB - Larry Laudusky - GS</t>
  </si>
  <si>
    <t>req 200353781</t>
  </si>
  <si>
    <t>4.16.2025</t>
  </si>
  <si>
    <t>Jacob Mcmillan</t>
  </si>
  <si>
    <t>TAC 1734 1.03.2025</t>
  </si>
  <si>
    <t>San Antoni Livetock</t>
  </si>
  <si>
    <t xml:space="preserve">TAX 8041 </t>
  </si>
  <si>
    <t>credit for canceled BNB</t>
  </si>
  <si>
    <t>TB - Nanibaa Beck</t>
  </si>
  <si>
    <t>req 200376280  - guest speaker</t>
  </si>
  <si>
    <t>200426012   polos ladies and mens</t>
  </si>
  <si>
    <t>Travel to San Antonio, TX    COMPLETED</t>
  </si>
  <si>
    <t>4.23.2025</t>
  </si>
  <si>
    <t>TRAVEL - Casper, Wyoming</t>
  </si>
  <si>
    <t>6.12.25 to 6.23.2025</t>
  </si>
  <si>
    <t>4.24.25</t>
  </si>
  <si>
    <t>Milwaukee - Travel</t>
  </si>
  <si>
    <t>req 200694081</t>
  </si>
  <si>
    <t>4.29.2025</t>
  </si>
  <si>
    <t>req 200868152</t>
  </si>
  <si>
    <t>Justus Vigil; Max Richard</t>
  </si>
  <si>
    <t>Space Exploration Raiders - TECHCONNECT CURRENT</t>
  </si>
  <si>
    <t>AG - req 200899399    tshirts</t>
  </si>
  <si>
    <t>AG - REQ 200901118</t>
  </si>
  <si>
    <t>contingency is for travel to Canada   7-14 to 7-21</t>
  </si>
  <si>
    <t>students paying   3.20.25 to 3.24.25</t>
  </si>
  <si>
    <t>5.2.2025</t>
  </si>
  <si>
    <t>req 201048493</t>
  </si>
  <si>
    <t>TRAVEL TO ROSWELL, NM</t>
  </si>
  <si>
    <t>Isabel Foster 0100-4419-6645</t>
  </si>
  <si>
    <t>Daniel Ozlowski  0100-4419-5279</t>
  </si>
  <si>
    <t>Joshua Sadler  0100-4419-7831</t>
  </si>
  <si>
    <t>Hannah Wurtz  0100-4419-8400</t>
  </si>
  <si>
    <t>Ashley Prazinko  0100-4419-8733</t>
  </si>
  <si>
    <t>Eryn Galan  0100-4419-9432</t>
  </si>
  <si>
    <t>Bailey Bradshaw  0100-4419-9689</t>
  </si>
  <si>
    <t>Mia Franco  0100-4419-9923</t>
  </si>
  <si>
    <t>Emma Pitts  0100-4420-0072</t>
  </si>
  <si>
    <t>Olivia Miller   0100-4420-0193</t>
  </si>
  <si>
    <t>Makayla Hoskinson  0100-4420-0380</t>
  </si>
  <si>
    <t>Elizabeth Pyton   0100-4420-0563</t>
  </si>
  <si>
    <t>Memphis Thiele   0100-4420-0685</t>
  </si>
  <si>
    <t>Sarah Newton   0100-4420-0796</t>
  </si>
  <si>
    <t>Ana Gallegos    0100-4420-1109</t>
  </si>
  <si>
    <t>Kimber Prewit  0100-4420-1056</t>
  </si>
  <si>
    <t>Kyndal Houff    0100-4420-1169</t>
  </si>
  <si>
    <t>Karina Corona  0100-4420-1261</t>
  </si>
  <si>
    <t>Wraith Wilemon    0100-4420-0942</t>
  </si>
  <si>
    <t>req 201071170</t>
  </si>
  <si>
    <t>ICC - rental fee for event</t>
  </si>
  <si>
    <t>4.26.2025 year end gala</t>
  </si>
  <si>
    <t>Sambird 0100-4440-0336</t>
  </si>
  <si>
    <t>Indra Adhikari</t>
  </si>
  <si>
    <t>Biplad Adhikari  0100-4436-1194</t>
  </si>
  <si>
    <t>Bipin Chhetri  0100-4436-0022</t>
  </si>
  <si>
    <t>5.5.2025</t>
  </si>
  <si>
    <t>Stimulators</t>
  </si>
  <si>
    <t>body model paid</t>
  </si>
  <si>
    <t>Advance Graphix adjusting quote amount to 260.00</t>
  </si>
  <si>
    <t>PCARD - Amazon</t>
  </si>
  <si>
    <t>5.6.2025</t>
  </si>
  <si>
    <t>Brandability order org paid for</t>
  </si>
  <si>
    <t>5.7.2025</t>
  </si>
  <si>
    <t>req 201241001</t>
  </si>
  <si>
    <t>TRAVEL - North Texas</t>
  </si>
  <si>
    <t>Seymour Launch site</t>
  </si>
  <si>
    <t>4.25.2025 to 4.29.2025</t>
  </si>
  <si>
    <t>PCARD</t>
  </si>
  <si>
    <t>balloon arangement</t>
  </si>
  <si>
    <t>shipping add for 167.36</t>
  </si>
  <si>
    <t>5.8.2025</t>
  </si>
  <si>
    <t>req 201287803</t>
  </si>
  <si>
    <t>Organization paid overage</t>
  </si>
  <si>
    <t>Capital CPR invoice 0000988</t>
  </si>
  <si>
    <t>amount org paid in cash/deposited on 5.8.2025</t>
  </si>
  <si>
    <t>using TAC   8490</t>
  </si>
  <si>
    <t>4.3.2025 stmt</t>
  </si>
  <si>
    <t>TAC 8490 stmt 4.3.2025</t>
  </si>
  <si>
    <t xml:space="preserve">             </t>
  </si>
  <si>
    <t>PAID 5.13.2025</t>
  </si>
  <si>
    <t>TB -  Advance Grahix</t>
  </si>
  <si>
    <t>req 201543123</t>
  </si>
  <si>
    <t>Dr. Blake Foraker, advisor</t>
  </si>
  <si>
    <t>Anna Wyle, Grad Assistant</t>
  </si>
  <si>
    <t>Southwest TAC 7069 stmt 4.3.2025</t>
  </si>
  <si>
    <t>TAC 7069 stmt 4.3.2025</t>
  </si>
  <si>
    <t>Trinity Harding 0100-4404-2193</t>
  </si>
  <si>
    <t>Abigal Mason 0100-4403-9277</t>
  </si>
  <si>
    <t>Lauren Giedt 0100-4403-9913</t>
  </si>
  <si>
    <t>Jennifer Kingston 0100-4404-1859</t>
  </si>
  <si>
    <t>Arissa Rainey 0100-4404-1013</t>
  </si>
  <si>
    <t>Karena Starks  0100-4407-4674</t>
  </si>
  <si>
    <t>Sarah Walper  0100-4404-0744</t>
  </si>
  <si>
    <t>4.3.2025 stmt -7069</t>
  </si>
  <si>
    <t>PENDING -3126</t>
  </si>
  <si>
    <t>TAC 3126   STMT 4.3.2025</t>
  </si>
  <si>
    <t>Travel to Houston, TX</t>
  </si>
  <si>
    <t>Hotel - La Quinta</t>
  </si>
  <si>
    <t>org owes SGA</t>
  </si>
  <si>
    <t xml:space="preserve"> grad - KADE MILLER - student submits receipts</t>
  </si>
  <si>
    <t>Ragan Levien</t>
  </si>
  <si>
    <t>Kyndal Edwards</t>
  </si>
  <si>
    <t>5.20.2025</t>
  </si>
  <si>
    <t>TB - Design Warehouse</t>
  </si>
  <si>
    <t>req 201802351</t>
  </si>
  <si>
    <t>9.5.2025</t>
  </si>
  <si>
    <t>TB - Advertising Services</t>
  </si>
  <si>
    <t>P1156671</t>
  </si>
  <si>
    <t>this transaction was overlook  amount 867.00</t>
  </si>
  <si>
    <t>5.22.2025</t>
  </si>
  <si>
    <t>req 201882456</t>
  </si>
  <si>
    <t>TB - Advance graphix</t>
  </si>
  <si>
    <t>req 201889592</t>
  </si>
  <si>
    <t>Diudone Aftasawo</t>
  </si>
  <si>
    <t>Marie Arancibia    PENDING</t>
  </si>
  <si>
    <t>TB - ADVANCE3 GRAPHIX</t>
  </si>
  <si>
    <t>REQ 202070697</t>
  </si>
  <si>
    <t>5.28.2025</t>
  </si>
  <si>
    <t>5.25.2025</t>
  </si>
  <si>
    <t>hotel - Radisson</t>
  </si>
  <si>
    <t xml:space="preserve">org conference </t>
  </si>
  <si>
    <t>5.30.2025</t>
  </si>
  <si>
    <t>TAC 1734 - 3.3.2025</t>
  </si>
  <si>
    <t>San Antoni and San Angelo contest</t>
  </si>
  <si>
    <t>SGA TAC 5464</t>
  </si>
  <si>
    <t>TAC  -8490     STMT   5.3.2025    (hotel deposit)</t>
  </si>
  <si>
    <t>req 202486418</t>
  </si>
  <si>
    <t>6.6.2025</t>
  </si>
  <si>
    <t>req 202487660</t>
  </si>
  <si>
    <t>6.11.2025</t>
  </si>
  <si>
    <t>TRAVEL Columbus, OH</t>
  </si>
  <si>
    <t>6.19 to 6.26.2025</t>
  </si>
  <si>
    <t>using department TAC</t>
  </si>
  <si>
    <t>6.16.2025</t>
  </si>
  <si>
    <t>req 202875460</t>
  </si>
  <si>
    <t>6.13.2025</t>
  </si>
  <si>
    <t>PCARD - Walmart</t>
  </si>
  <si>
    <t>cat food   - 1</t>
  </si>
  <si>
    <t>cat food - 2</t>
  </si>
  <si>
    <t>cat food - 3</t>
  </si>
  <si>
    <t>Stephanie LaMarr - Advisor</t>
  </si>
  <si>
    <t>Kat Livingston  -  Advisor</t>
  </si>
  <si>
    <t>TAC   3126</t>
  </si>
  <si>
    <t>6.20.2025</t>
  </si>
  <si>
    <t>guest speaker</t>
  </si>
  <si>
    <t xml:space="preserve">Lubbock West Banquet room </t>
  </si>
  <si>
    <t>Organization annual meeting event on 7.5.2025</t>
  </si>
  <si>
    <t>water; paper plates; cups; napkins for event</t>
  </si>
  <si>
    <t>Students of East Africans</t>
  </si>
  <si>
    <t>req 203346710</t>
  </si>
  <si>
    <t>Advance Graphixs</t>
  </si>
  <si>
    <t>6.30.2025</t>
  </si>
  <si>
    <t>Amazon - books Stories in Stone - Field Guide</t>
  </si>
  <si>
    <t>to Cemetery Symbolism</t>
  </si>
  <si>
    <t>TRAVEL - Orlando, FL</t>
  </si>
  <si>
    <t>7.5 to 7.9     students paying upfront/submit reimbursement</t>
  </si>
  <si>
    <t>7.2.2025</t>
  </si>
  <si>
    <t>attend national confernece Botany 2025</t>
  </si>
  <si>
    <t>dept paying for over 80% of travel expenses</t>
  </si>
  <si>
    <t>Travel - Palm Springs, CA  7.24 TO 8.1.2025</t>
  </si>
  <si>
    <t>7.3.2025</t>
  </si>
  <si>
    <t>TB - Slate Group</t>
  </si>
  <si>
    <t>req 203546796</t>
  </si>
  <si>
    <t>brochures</t>
  </si>
  <si>
    <t>used Pcard - Mindy Cook   15 x 350.00 STMT 6.2025</t>
  </si>
  <si>
    <t>gas and food   -  TAC 2565   6.3.2025</t>
  </si>
  <si>
    <t>hotel - Tryon International  -  TAC 2565   6.3.2025</t>
  </si>
  <si>
    <t>7.16.2025</t>
  </si>
  <si>
    <t>TB - Adavce Graphix</t>
  </si>
  <si>
    <t>req 203997361</t>
  </si>
  <si>
    <t>crewneck sweatshirts</t>
  </si>
  <si>
    <t>req 203998212</t>
  </si>
  <si>
    <t>tota bags</t>
  </si>
  <si>
    <t>TAC 8490  stmt 7.3.2025    hotel only</t>
  </si>
  <si>
    <t>Sahil Shamdasani  (enterprise rentals)</t>
  </si>
  <si>
    <t>TAC - 8490  STMT 7.3.2025  - includes hotel 6.16</t>
  </si>
  <si>
    <t>PAID ON 8490</t>
  </si>
  <si>
    <t>TRAVEL - El Paso - Bella   PAID TAC 8490  STMT 6.3.2025</t>
  </si>
  <si>
    <t>REQ 204039871</t>
  </si>
  <si>
    <t>table cloth</t>
  </si>
  <si>
    <t>req   204041313</t>
  </si>
  <si>
    <t>materials and supplies</t>
  </si>
  <si>
    <t>req 204066541 - cups</t>
  </si>
  <si>
    <t>PAID ON TAC 1022   7.17.2025</t>
  </si>
  <si>
    <t>7.17.2025</t>
  </si>
  <si>
    <t>due to communication barrier w/guest fill out</t>
  </si>
  <si>
    <t>vendor setup forms was not successful</t>
  </si>
  <si>
    <t>guest was not paid</t>
  </si>
  <si>
    <t>FINAL EXPENSES</t>
  </si>
  <si>
    <t>7.22.2025</t>
  </si>
  <si>
    <t>Travel - to London for music conference</t>
  </si>
  <si>
    <t>when rec'v invoice was increased by</t>
  </si>
  <si>
    <t>req 203642909</t>
  </si>
  <si>
    <t>7.21.2025</t>
  </si>
  <si>
    <t>req 204176116</t>
  </si>
  <si>
    <t>retactable banner</t>
  </si>
  <si>
    <t>req 204168892</t>
  </si>
  <si>
    <t>pop up tent</t>
  </si>
  <si>
    <t>req 204169778</t>
  </si>
  <si>
    <t>sweet shirts - crewneck</t>
  </si>
  <si>
    <t>7.23.2025</t>
  </si>
  <si>
    <t>req 204349511</t>
  </si>
  <si>
    <t>7.25.2025</t>
  </si>
  <si>
    <t>req 204401141</t>
  </si>
  <si>
    <t>tumblers</t>
  </si>
  <si>
    <t>req 204027130</t>
  </si>
  <si>
    <t>req 204184157</t>
  </si>
  <si>
    <t>nametags</t>
  </si>
  <si>
    <t>req 204185457</t>
  </si>
  <si>
    <t>t=shirts</t>
  </si>
  <si>
    <t>req 204405803</t>
  </si>
  <si>
    <t>7.28.2025</t>
  </si>
  <si>
    <t>req 204449751</t>
  </si>
  <si>
    <t>t shirts</t>
  </si>
  <si>
    <t>req 204485839</t>
  </si>
  <si>
    <t>7.29.2025</t>
  </si>
  <si>
    <t>TB - Blink Marketing</t>
  </si>
  <si>
    <t>req 204504634</t>
  </si>
  <si>
    <t>7.24.2025</t>
  </si>
  <si>
    <t>TB - Grainger</t>
  </si>
  <si>
    <t>req 204327469</t>
  </si>
  <si>
    <t>TAC 8041  7.3.2025 - Mindy turn in</t>
  </si>
  <si>
    <t xml:space="preserve">Hotel expense - TAC   7.3.2025 STMT </t>
  </si>
  <si>
    <t>Elizabeth Neal</t>
  </si>
  <si>
    <t>Mindi Cooke</t>
  </si>
  <si>
    <t>TB - STAPLES</t>
  </si>
  <si>
    <t>REQ 204574919</t>
  </si>
  <si>
    <t>req 204574919</t>
  </si>
  <si>
    <t>PPE supplies</t>
  </si>
  <si>
    <t>7.30.2025</t>
  </si>
  <si>
    <t>req 204582332</t>
  </si>
  <si>
    <t>tshirts - blue/gold</t>
  </si>
  <si>
    <t>req  204582682</t>
  </si>
  <si>
    <t>tshirts - gold</t>
  </si>
  <si>
    <t>req 204583608</t>
  </si>
  <si>
    <t>tshirts - white</t>
  </si>
  <si>
    <t>REQ 204586289</t>
  </si>
  <si>
    <t>polos</t>
  </si>
  <si>
    <t>10.11.24 - 10.13.24    amount requested   $415.31</t>
  </si>
  <si>
    <t>7.31.2025</t>
  </si>
  <si>
    <t>req 204627083</t>
  </si>
  <si>
    <t>sweatshirts</t>
  </si>
  <si>
    <t>Joven Jones - treasure</t>
  </si>
  <si>
    <t>8.4.2025</t>
  </si>
  <si>
    <t>TB - California T's</t>
  </si>
  <si>
    <t>req 204735469</t>
  </si>
  <si>
    <t>8.6.2025</t>
  </si>
  <si>
    <t>button maker supplies</t>
  </si>
  <si>
    <t>contact:   Mauricio Sanchez Toral</t>
  </si>
  <si>
    <t>mauriciostoral@gmail.com</t>
  </si>
  <si>
    <t>AG - tshirts</t>
  </si>
  <si>
    <t>8.1.2025</t>
  </si>
  <si>
    <t>req 205003117</t>
  </si>
  <si>
    <t>req 205003839</t>
  </si>
  <si>
    <t>Aisnley</t>
  </si>
  <si>
    <t>req 205004183</t>
  </si>
  <si>
    <t>abigail daniels</t>
  </si>
  <si>
    <t>AS OF: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</si>
</sst>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9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0" fontId="14" fillId="0" borderId="0" xfId="0" applyFont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12" fillId="0" borderId="30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164" fontId="5" fillId="9" borderId="0" xfId="0" applyNumberFormat="1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165" fontId="0" fillId="9" borderId="0" xfId="0" applyNumberForma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12" fillId="0" borderId="32" xfId="1" applyFill="1" applyBorder="1"/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3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29" xfId="1" applyFill="1" applyBorder="1" applyAlignment="1">
      <alignment vertical="center" wrapText="1"/>
    </xf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10" borderId="1" xfId="0" applyFont="1" applyFill="1" applyBorder="1" applyAlignment="1">
      <alignment vertical="center" wrapText="1"/>
    </xf>
    <xf numFmtId="164" fontId="0" fillId="10" borderId="1" xfId="0" applyNumberForma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164" fontId="13" fillId="10" borderId="1" xfId="0" applyNumberFormat="1" applyFont="1" applyFill="1" applyBorder="1" applyAlignment="1">
      <alignment vertical="center"/>
    </xf>
    <xf numFmtId="164" fontId="0" fillId="10" borderId="2" xfId="0" applyNumberFormat="1" applyFill="1" applyBorder="1" applyAlignment="1">
      <alignment vertical="center"/>
    </xf>
    <xf numFmtId="0" fontId="0" fillId="10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0" borderId="20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12" fillId="10" borderId="1" xfId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10" borderId="20" xfId="0" applyFill="1" applyBorder="1"/>
    <xf numFmtId="0" fontId="12" fillId="10" borderId="21" xfId="1" applyFill="1" applyBorder="1" applyAlignment="1">
      <alignment vertical="center" wrapText="1"/>
    </xf>
    <xf numFmtId="164" fontId="0" fillId="10" borderId="21" xfId="0" applyNumberFormat="1" applyFill="1" applyBorder="1" applyAlignment="1">
      <alignment vertical="center"/>
    </xf>
    <xf numFmtId="164" fontId="5" fillId="10" borderId="21" xfId="0" applyNumberFormat="1" applyFon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0" borderId="27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2" fillId="10" borderId="0" xfId="1" applyFill="1"/>
    <xf numFmtId="164" fontId="0" fillId="10" borderId="23" xfId="0" applyNumberFormat="1" applyFill="1" applyBorder="1" applyAlignment="1">
      <alignment vertical="center"/>
    </xf>
    <xf numFmtId="0" fontId="0" fillId="10" borderId="0" xfId="0" applyFill="1"/>
    <xf numFmtId="44" fontId="0" fillId="10" borderId="0" xfId="2" applyFont="1" applyFill="1"/>
    <xf numFmtId="164" fontId="0" fillId="10" borderId="0" xfId="0" applyNumberFormat="1" applyFill="1"/>
    <xf numFmtId="0" fontId="12" fillId="10" borderId="20" xfId="1" applyFill="1" applyBorder="1" applyAlignment="1">
      <alignment wrapText="1"/>
    </xf>
    <xf numFmtId="164" fontId="0" fillId="10" borderId="34" xfId="0" applyNumberFormat="1" applyFill="1" applyBorder="1" applyAlignment="1">
      <alignment vertical="center"/>
    </xf>
    <xf numFmtId="0" fontId="22" fillId="10" borderId="1" xfId="1" applyFont="1" applyFill="1" applyBorder="1" applyAlignment="1">
      <alignment vertical="center" wrapText="1"/>
    </xf>
    <xf numFmtId="164" fontId="17" fillId="10" borderId="1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2" fillId="10" borderId="20" xfId="1" applyFill="1" applyBorder="1" applyAlignment="1">
      <alignment vertical="center" wrapText="1"/>
    </xf>
    <xf numFmtId="164" fontId="0" fillId="10" borderId="20" xfId="0" applyNumberFormat="1" applyFill="1" applyBorder="1" applyAlignment="1">
      <alignment vertical="center"/>
    </xf>
    <xf numFmtId="164" fontId="5" fillId="10" borderId="20" xfId="0" applyNumberFormat="1" applyFont="1" applyFill="1" applyBorder="1" applyAlignment="1">
      <alignment vertical="center"/>
    </xf>
    <xf numFmtId="0" fontId="25" fillId="10" borderId="20" xfId="1" applyFont="1" applyFill="1" applyBorder="1" applyAlignment="1">
      <alignment vertical="center" wrapText="1"/>
    </xf>
    <xf numFmtId="164" fontId="13" fillId="10" borderId="20" xfId="0" applyNumberFormat="1" applyFont="1" applyFill="1" applyBorder="1" applyAlignment="1">
      <alignment vertical="center"/>
    </xf>
    <xf numFmtId="0" fontId="13" fillId="10" borderId="20" xfId="0" applyFont="1" applyFill="1" applyBorder="1" applyAlignment="1">
      <alignment horizontal="center" vertical="center"/>
    </xf>
    <xf numFmtId="0" fontId="12" fillId="10" borderId="0" xfId="1" applyFill="1" applyBorder="1" applyAlignment="1">
      <alignment vertical="center" wrapText="1"/>
    </xf>
    <xf numFmtId="164" fontId="0" fillId="10" borderId="3" xfId="0" applyNumberForma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  <xf numFmtId="164" fontId="5" fillId="10" borderId="13" xfId="0" applyNumberFormat="1" applyFont="1" applyFill="1" applyBorder="1" applyAlignment="1">
      <alignment vertical="center"/>
    </xf>
    <xf numFmtId="164" fontId="0" fillId="10" borderId="14" xfId="0" applyNumberFormat="1" applyFill="1" applyBorder="1" applyAlignment="1">
      <alignment vertical="center"/>
    </xf>
    <xf numFmtId="0" fontId="12" fillId="10" borderId="20" xfId="1" applyFill="1" applyBorder="1"/>
    <xf numFmtId="164" fontId="0" fillId="10" borderId="27" xfId="0" applyNumberFormat="1" applyFill="1" applyBorder="1"/>
    <xf numFmtId="0" fontId="0" fillId="10" borderId="25" xfId="0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0" fontId="12" fillId="8" borderId="1" xfId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164" fontId="13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0" fontId="0" fillId="8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28" fillId="12" borderId="0" xfId="0" applyNumberFormat="1" applyFont="1" applyFill="1"/>
    <xf numFmtId="164" fontId="28" fillId="12" borderId="0" xfId="0" applyNumberFormat="1" applyFont="1" applyFill="1"/>
    <xf numFmtId="0" fontId="28" fillId="12" borderId="0" xfId="0" applyFont="1" applyFill="1"/>
    <xf numFmtId="14" fontId="0" fillId="12" borderId="0" xfId="0" applyNumberFormat="1" applyFill="1"/>
    <xf numFmtId="164" fontId="0" fillId="12" borderId="0" xfId="0" applyNumberFormat="1" applyFill="1"/>
    <xf numFmtId="0" fontId="17" fillId="12" borderId="0" xfId="0" applyFont="1" applyFill="1"/>
    <xf numFmtId="0" fontId="0" fillId="12" borderId="0" xfId="0" applyFill="1"/>
    <xf numFmtId="0" fontId="13" fillId="12" borderId="0" xfId="0" applyFont="1" applyFill="1"/>
    <xf numFmtId="44" fontId="0" fillId="12" borderId="0" xfId="0" applyNumberFormat="1" applyFill="1"/>
    <xf numFmtId="0" fontId="5" fillId="12" borderId="0" xfId="0" applyFont="1" applyFill="1"/>
    <xf numFmtId="14" fontId="0" fillId="12" borderId="0" xfId="0" applyNumberFormat="1" applyFill="1" applyAlignment="1">
      <alignment vertical="top"/>
    </xf>
    <xf numFmtId="164" fontId="0" fillId="12" borderId="0" xfId="0" applyNumberFormat="1" applyFill="1" applyAlignment="1">
      <alignment vertical="top"/>
    </xf>
    <xf numFmtId="0" fontId="17" fillId="12" borderId="0" xfId="0" applyFont="1" applyFill="1" applyAlignment="1">
      <alignment vertical="top" wrapText="1"/>
    </xf>
    <xf numFmtId="44" fontId="0" fillId="12" borderId="11" xfId="2" applyFont="1" applyFill="1" applyBorder="1"/>
    <xf numFmtId="166" fontId="0" fillId="12" borderId="0" xfId="0" applyNumberFormat="1" applyFill="1"/>
    <xf numFmtId="44" fontId="0" fillId="12" borderId="0" xfId="2" applyFont="1" applyFill="1"/>
    <xf numFmtId="0" fontId="12" fillId="12" borderId="0" xfId="1" applyFill="1"/>
    <xf numFmtId="0" fontId="1" fillId="13" borderId="1" xfId="0" applyFont="1" applyFill="1" applyBorder="1" applyAlignment="1">
      <alignment vertical="center" wrapText="1"/>
    </xf>
    <xf numFmtId="164" fontId="0" fillId="13" borderId="1" xfId="0" applyNumberFormat="1" applyFill="1" applyBorder="1" applyAlignment="1">
      <alignment vertical="center"/>
    </xf>
    <xf numFmtId="164" fontId="5" fillId="13" borderId="1" xfId="0" applyNumberFormat="1" applyFont="1" applyFill="1" applyBorder="1" applyAlignment="1">
      <alignment vertical="center"/>
    </xf>
    <xf numFmtId="164" fontId="13" fillId="13" borderId="1" xfId="0" applyNumberFormat="1" applyFon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0" fontId="0" fillId="13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3" borderId="20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20" xfId="0" applyFill="1" applyBorder="1" applyAlignment="1">
      <alignment vertical="center"/>
    </xf>
    <xf numFmtId="0" fontId="0" fillId="13" borderId="0" xfId="0" applyFill="1"/>
    <xf numFmtId="0" fontId="0" fillId="13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0" fontId="12" fillId="13" borderId="1" xfId="1" applyFill="1" applyBorder="1" applyAlignment="1">
      <alignment vertical="center" wrapText="1"/>
    </xf>
    <xf numFmtId="0" fontId="0" fillId="13" borderId="0" xfId="0" applyFill="1" applyAlignment="1">
      <alignment horizontal="center"/>
    </xf>
    <xf numFmtId="0" fontId="12" fillId="13" borderId="0" xfId="1" applyFill="1"/>
    <xf numFmtId="0" fontId="0" fillId="13" borderId="20" xfId="0" applyFill="1" applyBorder="1" applyAlignment="1">
      <alignment horizontal="center"/>
    </xf>
    <xf numFmtId="0" fontId="12" fillId="13" borderId="19" xfId="1" applyFill="1" applyBorder="1" applyAlignment="1">
      <alignment wrapText="1"/>
    </xf>
    <xf numFmtId="164" fontId="0" fillId="13" borderId="3" xfId="0" applyNumberFormat="1" applyFill="1" applyBorder="1" applyAlignment="1">
      <alignment vertical="center"/>
    </xf>
    <xf numFmtId="164" fontId="0" fillId="13" borderId="29" xfId="0" applyNumberFormat="1" applyFill="1" applyBorder="1"/>
    <xf numFmtId="164" fontId="0" fillId="13" borderId="24" xfId="0" applyNumberFormat="1" applyFill="1" applyBorder="1"/>
    <xf numFmtId="0" fontId="0" fillId="13" borderId="0" xfId="0" applyFill="1" applyAlignment="1">
      <alignment horizontal="center" vertical="center"/>
    </xf>
    <xf numFmtId="0" fontId="0" fillId="13" borderId="16" xfId="0" applyFill="1" applyBorder="1"/>
    <xf numFmtId="0" fontId="12" fillId="13" borderId="0" xfId="1" applyFill="1" applyBorder="1"/>
    <xf numFmtId="0" fontId="2" fillId="13" borderId="1" xfId="0" applyFont="1" applyFill="1" applyBorder="1" applyAlignment="1">
      <alignment vertical="center" wrapText="1"/>
    </xf>
    <xf numFmtId="164" fontId="3" fillId="13" borderId="1" xfId="0" applyNumberFormat="1" applyFont="1" applyFill="1" applyBorder="1" applyAlignment="1">
      <alignment vertical="center"/>
    </xf>
    <xf numFmtId="164" fontId="3" fillId="13" borderId="2" xfId="0" applyNumberFormat="1" applyFont="1" applyFill="1" applyBorder="1" applyAlignment="1">
      <alignment vertical="center"/>
    </xf>
    <xf numFmtId="0" fontId="3" fillId="13" borderId="20" xfId="0" applyFont="1" applyFill="1" applyBorder="1" applyAlignment="1">
      <alignment vertical="center"/>
    </xf>
    <xf numFmtId="44" fontId="0" fillId="0" borderId="0" xfId="2" applyFont="1" applyFill="1" applyBorder="1"/>
    <xf numFmtId="0" fontId="12" fillId="13" borderId="29" xfId="1" applyFill="1" applyBorder="1"/>
    <xf numFmtId="164" fontId="0" fillId="13" borderId="32" xfId="0" applyNumberFormat="1" applyFill="1" applyBorder="1" applyAlignment="1">
      <alignment vertical="center"/>
    </xf>
    <xf numFmtId="164" fontId="0" fillId="13" borderId="20" xfId="0" applyNumberFormat="1" applyFill="1" applyBorder="1"/>
    <xf numFmtId="0" fontId="12" fillId="13" borderId="25" xfId="1" applyFill="1" applyBorder="1" applyAlignment="1">
      <alignment vertical="center" wrapText="1"/>
    </xf>
    <xf numFmtId="164" fontId="0" fillId="13" borderId="29" xfId="0" applyNumberFormat="1" applyFill="1" applyBorder="1" applyAlignment="1">
      <alignment vertical="center"/>
    </xf>
    <xf numFmtId="164" fontId="0" fillId="13" borderId="0" xfId="0" applyNumberFormat="1" applyFill="1" applyAlignment="1">
      <alignment vertical="center"/>
    </xf>
    <xf numFmtId="164" fontId="5" fillId="13" borderId="0" xfId="0" applyNumberFormat="1" applyFont="1" applyFill="1" applyAlignment="1">
      <alignment vertical="center"/>
    </xf>
    <xf numFmtId="164" fontId="0" fillId="14" borderId="0" xfId="0" applyNumberFormat="1" applyFill="1"/>
    <xf numFmtId="0" fontId="0" fillId="14" borderId="0" xfId="0" applyFill="1"/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2" borderId="20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26" fillId="13" borderId="1" xfId="1" applyFont="1" applyFill="1" applyBorder="1" applyAlignment="1">
      <alignment vertical="center" wrapText="1"/>
    </xf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165" fontId="21" fillId="9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203" Type="http://schemas.microsoft.com/office/2017/10/relationships/person" Target="persons/person.xml"/><Relationship Id="rId208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microsoft.com/office/2022/11/relationships/FeaturePropertyBag" Target="featurePropertyBag/featurePropertyBag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1.xml"/><Relationship Id="rId202" Type="http://schemas.openxmlformats.org/officeDocument/2006/relationships/sheetMetadata" Target="metadata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E41359D-EBAB-44DB-B2CF-6B7B545AE983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7-05T16:45:32.93" personId="{93C19399-4ABA-4B28-992A-5B796430819D}" id="{0A1FA028-B443-4A40-A1C9-6C0DF2A85A67}">
    <text>DID NOT APPLY</text>
  </threadedComment>
  <threadedComment ref="B19" dT="2024-07-05T16:44:51.11" personId="{93C19399-4ABA-4B28-992A-5B796430819D}" id="{ADB23AC6-B623-4E86-B4B7-3A993C7E650B}">
    <text>DID NOT APPLY</text>
  </threadedComment>
  <threadedComment ref="B21" dT="2024-07-05T16:41:20.91" personId="{93C19399-4ABA-4B28-992A-5B796430819D}" id="{24A117BD-126F-44A4-B580-430AFBE8DDF8}">
    <text>DID NOT APPLY</text>
  </threadedComment>
  <threadedComment ref="B28" dT="2024-07-05T15:15:04.58" personId="{93C19399-4ABA-4B28-992A-5B796430819D}" id="{3D1523CB-C21D-41CE-AB20-820A64C736BE}">
    <text>Make a tab</text>
  </threadedComment>
  <threadedComment ref="B30" dT="2024-07-01T20:11:00.33" personId="{93C19399-4ABA-4B28-992A-5B796430819D}" id="{0CB63FB4-F43E-4CC3-BA6F-87496FBED645}">
    <text>DID NOT APPLY FOR 25</text>
  </threadedComment>
  <threadedComment ref="B54" dT="2023-05-23T14:56:43.58" personId="{69189AA9-0B03-483B-8352-14637B9A9C88}" id="{40A4C7EB-6E65-4337-85F4-9596DC59F0D1}">
    <text>Did not complete all forms for funding approval</text>
  </threadedComment>
  <threadedComment ref="B57" dT="2024-07-01T20:23:30.45" personId="{93C19399-4ABA-4B28-992A-5B796430819D}" id="{02E1D264-485A-42F6-B815-7283CA670745}">
    <text>DID NOT APPLY</text>
  </threadedComment>
  <threadedComment ref="B59" dT="2024-07-01T20:24:22.48" personId="{93C19399-4ABA-4B28-992A-5B796430819D}" id="{CD865740-798E-4883-84B3-29AA27B86DA7}">
    <text>NO SHOW FOR INTERVIEW</text>
  </threadedComment>
  <threadedComment ref="A62" dT="2024-07-09T16:33:24.26" personId="{93C19399-4ABA-4B28-992A-5B796430819D}" id="{F14D4027-3BB3-4174-B994-322C1870F46F}">
    <text>LAST TIME APPLY FY23</text>
  </threadedComment>
  <threadedComment ref="B63" dT="2024-07-01T20:25:46.83" personId="{93C19399-4ABA-4B28-992A-5B796430819D}" id="{5264A690-FE23-4BB4-94F5-787FE45CF491}">
    <text>DID NOT APPLY</text>
  </threadedComment>
  <threadedComment ref="G75" dT="2024-09-14T20:21:24.58" personId="{93C19399-4ABA-4B28-992A-5B796430819D}" id="{5118FF6E-CFF5-4F61-981A-8E6819CD3B78}">
    <text>FROZEN</text>
  </threadedComment>
  <threadedComment ref="B92" dT="2024-07-02T20:40:32.03" personId="{93C19399-4ABA-4B28-992A-5B796430819D}" id="{792291B7-10B6-41C1-91BE-FD13BF16702F}">
    <text>Need a tab</text>
  </threadedComment>
  <threadedComment ref="G92" dT="2024-09-14T20:27:12.99" personId="{93C19399-4ABA-4B28-992A-5B796430819D}" id="{16A46E62-C3E8-4498-AD43-D5F64E0EB305}">
    <text>FROZEN</text>
  </threadedComment>
  <threadedComment ref="B98" dT="2024-07-02T20:41:59.22" personId="{93C19399-4ABA-4B28-992A-5B796430819D}" id="{B17DEB15-EDAC-4DDD-B537-3C06844A011C}">
    <text>Did not apply</text>
  </threadedComment>
  <threadedComment ref="B101" dT="2024-07-05T13:49:40.80" personId="{93C19399-4ABA-4B28-992A-5B796430819D}" id="{B856DEEF-7DC6-47D9-8440-F6AB5CDB532E}">
    <text>Make a tab</text>
  </threadedComment>
  <threadedComment ref="B117" dT="2023-05-23T16:04:13.95" personId="{69189AA9-0B03-483B-8352-14637B9A9C88}" id="{D02ED1F1-B05E-4A0D-9952-82958CF38CA7}">
    <text>DID NOT APPLY</text>
  </threadedComment>
  <threadedComment ref="B121" dT="2023-05-23T16:18:48.16" personId="{69189AA9-0B03-483B-8352-14637B9A9C88}" id="{E72A8482-B809-4970-9D46-6A4DD6A0E40B}">
    <text>DID NOT APPLY</text>
  </threadedComment>
  <threadedComment ref="G123" dT="2024-08-01T21:53:43.08" personId="{4E41359D-EBAB-44DB-B2CF-6B7B545AE983}" id="{284B89D1-BF95-4D86-876F-A97D5672ABE9}">
    <text>Couldn’t find in TechConnect</text>
  </threadedComment>
  <threadedComment ref="B127" dT="2024-07-05T14:07:05.05" personId="{93C19399-4ABA-4B28-992A-5B796430819D}" id="{AA54118A-5A12-4B43-BAD2-E65F34E63A53}">
    <text>Did not apply</text>
  </threadedComment>
  <threadedComment ref="B131" dT="2024-07-05T14:08:33.66" personId="{93C19399-4ABA-4B28-992A-5B796430819D}" id="{4268FC0B-6034-4CE8-8E7B-209CE9956134}">
    <text>Did njot apply</text>
  </threadedComment>
  <threadedComment ref="B132" dT="2024-07-05T14:10:02.63" personId="{93C19399-4ABA-4B28-992A-5B796430819D}" id="{573B010A-F4FF-4E6A-8FCF-4483FE9B23D5}">
    <text>Did not apply</text>
  </threadedComment>
  <threadedComment ref="B137" dT="2024-07-05T14:13:20.53" personId="{93C19399-4ABA-4B28-992A-5B796430819D}" id="{D4C4201C-2635-45A2-9F23-BF4DE9E1623E}">
    <text>Did not apply</text>
  </threadedComment>
  <threadedComment ref="A143" dT="2024-07-05T14:16:13.06" personId="{93C19399-4ABA-4B28-992A-5B796430819D}" id="{D084026A-E21D-499D-9A29-DA3938A1C490}">
    <text>NEW 2025</text>
  </threadedComment>
  <threadedComment ref="G143" dT="2024-09-14T20:29:08.26" personId="{93C19399-4ABA-4B28-992A-5B796430819D}" id="{9EB114F8-4942-4655-9C2D-B44C8D848A6B}">
    <text>FROZEN</text>
  </threadedComment>
  <threadedComment ref="B145" dT="2024-07-05T14:17:54.34" personId="{93C19399-4ABA-4B28-992A-5B796430819D}" id="{F0638F40-0FE5-495D-A9EF-E84EA95AF88F}">
    <text>DID NOT APPLY</text>
  </threadedComment>
  <threadedComment ref="A146" dT="2024-07-05T14:19:43.21" personId="{93C19399-4ABA-4B28-992A-5B796430819D}" id="{8EBEBC0B-02F6-4A3C-92CA-1549695D0BCB}">
    <text>New 2024</text>
  </threadedComment>
  <threadedComment ref="B148" dT="2024-07-05T14:21:10.80" personId="{93C19399-4ABA-4B28-992A-5B796430819D}" id="{F9F509A5-1517-4FB0-8E06-F3F441C63A69}">
    <text>Did not apply</text>
  </threadedComment>
  <threadedComment ref="A150" dT="2024-07-05T14:22:16.26" personId="{93C19399-4ABA-4B28-992A-5B796430819D}" id="{DC52F1CA-26BB-4E2B-8E3C-83FA5DC6B69D}">
    <text>New in 2025</text>
  </threadedComment>
  <threadedComment ref="B154" dT="2024-07-05T14:26:33.10" personId="{93C19399-4ABA-4B28-992A-5B796430819D}" id="{4FC36C8B-3CC4-4118-9F9B-6CE6A570FB47}">
    <text>Did not apply</text>
  </threadedComment>
  <threadedComment ref="G162" dT="2024-08-01T22:06:17.45" personId="{4E41359D-EBAB-44DB-B2CF-6B7B545AE983}" id="{BAADDB35-0705-46F2-83B0-AEDC90D8C1C0}">
    <text>They put “Not Applicable” both.</text>
  </threadedComment>
  <threadedComment ref="A166" dT="2024-07-05T14:42:32.09" personId="{93C19399-4ABA-4B28-992A-5B796430819D}" id="{64CBE8BE-4F0A-454E-BFE5-A48E12C947CA}">
    <text>New as of 2025</text>
  </threadedComment>
  <threadedComment ref="B167" dT="2024-07-05T14:38:20.17" personId="{93C19399-4ABA-4B28-992A-5B796430819D}" id="{E8F1CDB8-3D65-46A5-83B3-5B97E3820D83}">
    <text>Didn't complete funding application</text>
  </threadedComment>
  <threadedComment ref="B170" dT="2024-07-05T14:41:21.08" personId="{93C19399-4ABA-4B28-992A-5B796430819D}" id="{7ABC59AD-5E07-4CE6-96C9-2392C7670A00}">
    <text>No show on interview</text>
  </threadedComment>
  <threadedComment ref="A172" dT="2024-07-05T14:45:13.24" personId="{93C19399-4ABA-4B28-992A-5B796430819D}" id="{6E685527-F4CF-4806-814C-F863A47C1A17}">
    <text>New as of 2025</text>
  </threadedComment>
  <threadedComment ref="B173" dT="2024-07-05T14:46:02.13" personId="{93C19399-4ABA-4B28-992A-5B796430819D}" id="{D387562B-0BC7-4564-B519-C0EB2218BADC}">
    <text xml:space="preserve">Did not apply
</text>
  </threadedComment>
  <threadedComment ref="A175" dT="2024-07-05T14:48:21.52" personId="{93C19399-4ABA-4B28-992A-5B796430819D}" id="{DB14270C-CAC6-46BE-98E0-A10BC6054CD2}">
    <text>New as of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mauriciostoral@gmail.com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Relationship Id="rId4" Type="http://schemas.microsoft.com/office/2017/10/relationships/threadedComment" Target="../threadedComments/threadedComment2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7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6"/>
  <sheetViews>
    <sheetView tabSelected="1" zoomScale="150" zoomScaleNormal="150" workbookViewId="0">
      <pane xSplit="1" ySplit="4" topLeftCell="B174" activePane="bottomRight" state="frozen"/>
      <selection pane="topRight" activeCell="B1" sqref="B1"/>
      <selection pane="bottomLeft" activeCell="A5" sqref="A5"/>
      <selection pane="bottomRight" sqref="A1:C1"/>
    </sheetView>
  </sheetViews>
  <sheetFormatPr defaultColWidth="11" defaultRowHeight="15.6" x14ac:dyDescent="0.3"/>
  <cols>
    <col min="1" max="1" width="40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2.09765625" style="60" customWidth="1"/>
    <col min="7" max="7" width="12.59765625" style="61" customWidth="1"/>
    <col min="8" max="8" width="13.5" style="61" customWidth="1"/>
    <col min="9" max="10" width="10.19921875" style="61" customWidth="1"/>
    <col min="11" max="11" width="11" style="207" customWidth="1"/>
    <col min="12" max="12" width="11" style="206" customWidth="1"/>
    <col min="13" max="15" width="11" style="112" customWidth="1"/>
    <col min="16" max="16" width="11" style="34" customWidth="1"/>
    <col min="17" max="16384" width="11" style="34"/>
  </cols>
  <sheetData>
    <row r="1" spans="1:24" s="70" customFormat="1" ht="63" customHeight="1" x14ac:dyDescent="0.3">
      <c r="A1" s="427" t="s">
        <v>519</v>
      </c>
      <c r="B1" s="427"/>
      <c r="C1" s="427"/>
      <c r="D1" s="221"/>
      <c r="E1" s="222"/>
      <c r="F1" s="222"/>
      <c r="G1" s="223"/>
      <c r="H1" s="428" t="s">
        <v>1533</v>
      </c>
      <c r="I1" s="428"/>
      <c r="J1" s="428"/>
      <c r="K1" s="224"/>
      <c r="L1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</row>
    <row r="2" spans="1:24" ht="25.5" hidden="1" customHeight="1" x14ac:dyDescent="0.3">
      <c r="A2" s="202" t="s">
        <v>0</v>
      </c>
      <c r="I2" s="425"/>
      <c r="J2" s="425"/>
      <c r="K2" s="425"/>
      <c r="L2"/>
      <c r="M2"/>
      <c r="N2"/>
      <c r="O2"/>
    </row>
    <row r="3" spans="1:24" ht="27" customHeight="1" x14ac:dyDescent="0.3">
      <c r="A3" s="148"/>
      <c r="D3" s="65"/>
      <c r="E3" s="65"/>
      <c r="F3" s="65"/>
      <c r="I3" s="426" t="s">
        <v>1</v>
      </c>
      <c r="J3" s="426"/>
      <c r="L3"/>
      <c r="M3"/>
      <c r="N3"/>
      <c r="O3"/>
    </row>
    <row r="4" spans="1:24" s="28" customFormat="1" ht="31.2" x14ac:dyDescent="0.3">
      <c r="A4" s="28" t="s">
        <v>2</v>
      </c>
      <c r="B4" s="29" t="s">
        <v>3</v>
      </c>
      <c r="C4" s="29" t="s">
        <v>4</v>
      </c>
      <c r="D4" s="31" t="s">
        <v>5</v>
      </c>
      <c r="E4" s="29" t="s">
        <v>6</v>
      </c>
      <c r="F4" s="29" t="s">
        <v>7</v>
      </c>
      <c r="G4" s="210" t="s">
        <v>8</v>
      </c>
      <c r="H4" s="210" t="s">
        <v>9</v>
      </c>
      <c r="I4" s="210" t="s">
        <v>10</v>
      </c>
      <c r="J4" s="210" t="s">
        <v>11</v>
      </c>
      <c r="K4" s="208" t="s">
        <v>12</v>
      </c>
      <c r="L4"/>
      <c r="M4"/>
      <c r="N4"/>
      <c r="O4"/>
    </row>
    <row r="5" spans="1:24" ht="20.100000000000001" customHeight="1" x14ac:dyDescent="0.3">
      <c r="A5" s="372" t="s">
        <v>13</v>
      </c>
      <c r="B5" s="373">
        <v>3000</v>
      </c>
      <c r="C5" s="373">
        <v>0</v>
      </c>
      <c r="D5" s="374">
        <v>0</v>
      </c>
      <c r="E5" s="373">
        <f>African!B8</f>
        <v>3000</v>
      </c>
      <c r="F5" s="376">
        <f t="shared" ref="F5:F12" si="0">B5+C5-D5-E5</f>
        <v>0</v>
      </c>
      <c r="G5" s="377" t="b">
        <v>1</v>
      </c>
      <c r="H5" s="377" t="b">
        <v>1</v>
      </c>
      <c r="I5" s="391" t="s">
        <v>337</v>
      </c>
      <c r="J5" s="379" t="s">
        <v>337</v>
      </c>
      <c r="K5" s="380"/>
      <c r="L5"/>
      <c r="M5"/>
      <c r="N5"/>
      <c r="O5"/>
    </row>
    <row r="6" spans="1:24" ht="20.100000000000001" customHeight="1" x14ac:dyDescent="0.3">
      <c r="A6" s="109" t="s">
        <v>14</v>
      </c>
      <c r="B6" s="92">
        <v>500</v>
      </c>
      <c r="C6" s="92">
        <v>0</v>
      </c>
      <c r="D6" s="94">
        <v>0</v>
      </c>
      <c r="E6" s="92">
        <f>ACT!B7</f>
        <v>284.39</v>
      </c>
      <c r="F6" s="120">
        <f t="shared" si="0"/>
        <v>215.61</v>
      </c>
      <c r="G6" s="281" t="b">
        <v>1</v>
      </c>
      <c r="H6" s="281" t="b">
        <v>1</v>
      </c>
      <c r="I6" s="122" t="s">
        <v>337</v>
      </c>
      <c r="J6" s="200" t="s">
        <v>337</v>
      </c>
      <c r="K6" s="112"/>
      <c r="L6"/>
      <c r="M6"/>
      <c r="N6"/>
      <c r="O6"/>
    </row>
    <row r="7" spans="1:24" ht="20.100000000000001" customHeight="1" x14ac:dyDescent="0.3">
      <c r="A7" s="93" t="s">
        <v>15</v>
      </c>
      <c r="B7" s="92">
        <v>6325</v>
      </c>
      <c r="C7" s="92">
        <v>0</v>
      </c>
      <c r="D7" s="94">
        <v>0</v>
      </c>
      <c r="E7" s="92">
        <f>APO!B8</f>
        <v>6323.8199999999988</v>
      </c>
      <c r="F7" s="120">
        <f t="shared" si="0"/>
        <v>1.1800000000012005</v>
      </c>
      <c r="G7" s="281" t="b">
        <v>1</v>
      </c>
      <c r="H7" s="282" t="b">
        <v>1</v>
      </c>
      <c r="I7" s="122" t="s">
        <v>337</v>
      </c>
      <c r="J7" s="200" t="s">
        <v>337</v>
      </c>
      <c r="K7" s="112"/>
      <c r="L7"/>
      <c r="M7"/>
      <c r="N7"/>
      <c r="O7"/>
    </row>
    <row r="8" spans="1:24" ht="20.100000000000001" customHeight="1" x14ac:dyDescent="0.3">
      <c r="A8" s="392" t="s">
        <v>16</v>
      </c>
      <c r="B8" s="373">
        <v>1100</v>
      </c>
      <c r="C8" s="373">
        <v>0</v>
      </c>
      <c r="D8" s="374">
        <f>AADE!B7</f>
        <v>0</v>
      </c>
      <c r="E8" s="373">
        <f>AADE!B8</f>
        <v>1100</v>
      </c>
      <c r="F8" s="376">
        <f t="shared" si="0"/>
        <v>0</v>
      </c>
      <c r="G8" s="377" t="b">
        <v>1</v>
      </c>
      <c r="H8" s="377" t="b">
        <v>1</v>
      </c>
      <c r="I8" s="378"/>
      <c r="J8" s="379"/>
      <c r="K8" s="380"/>
      <c r="L8"/>
      <c r="M8"/>
      <c r="N8"/>
      <c r="O8"/>
    </row>
    <row r="9" spans="1:24" ht="24" customHeight="1" x14ac:dyDescent="0.3">
      <c r="A9" s="424" t="s">
        <v>588</v>
      </c>
      <c r="B9" s="373">
        <v>1100</v>
      </c>
      <c r="C9" s="373">
        <v>0</v>
      </c>
      <c r="D9" s="374">
        <v>0</v>
      </c>
      <c r="E9" s="373">
        <f>AAFCS!B7</f>
        <v>1100</v>
      </c>
      <c r="F9" s="376">
        <f t="shared" si="0"/>
        <v>0</v>
      </c>
      <c r="G9" s="377" t="b">
        <v>1</v>
      </c>
      <c r="H9" s="377" t="b">
        <v>1</v>
      </c>
      <c r="I9" s="378" t="s">
        <v>337</v>
      </c>
      <c r="J9" s="379" t="s">
        <v>337</v>
      </c>
      <c r="K9" s="380"/>
      <c r="L9"/>
      <c r="M9"/>
      <c r="N9"/>
      <c r="O9"/>
    </row>
    <row r="10" spans="1:24" ht="20.100000000000001" customHeight="1" x14ac:dyDescent="0.3">
      <c r="A10" s="390" t="s">
        <v>18</v>
      </c>
      <c r="B10" s="373">
        <v>2000</v>
      </c>
      <c r="C10" s="373">
        <f>'ACS-SA'!B6</f>
        <v>0</v>
      </c>
      <c r="D10" s="374">
        <f>'ACS-SA'!B7</f>
        <v>0</v>
      </c>
      <c r="E10" s="373">
        <f>'ACS-SA'!B8</f>
        <v>2000</v>
      </c>
      <c r="F10" s="376">
        <f t="shared" si="0"/>
        <v>0</v>
      </c>
      <c r="G10" s="377" t="b">
        <v>1</v>
      </c>
      <c r="H10" s="377" t="b">
        <v>1</v>
      </c>
      <c r="I10" s="378" t="s">
        <v>337</v>
      </c>
      <c r="J10" s="379"/>
      <c r="K10" s="380"/>
      <c r="L10"/>
      <c r="M10"/>
      <c r="N10"/>
      <c r="O10"/>
    </row>
    <row r="11" spans="1:24" ht="20.100000000000001" customHeight="1" x14ac:dyDescent="0.3">
      <c r="A11" s="372" t="s">
        <v>19</v>
      </c>
      <c r="B11" s="373">
        <v>7400</v>
      </c>
      <c r="C11" s="373">
        <f>AIChE!B6</f>
        <v>0</v>
      </c>
      <c r="D11" s="374">
        <f>AIChE!B7</f>
        <v>0</v>
      </c>
      <c r="E11" s="373">
        <f>AIChE!B8</f>
        <v>7400</v>
      </c>
      <c r="F11" s="376">
        <f t="shared" si="0"/>
        <v>0</v>
      </c>
      <c r="G11" s="377" t="b">
        <v>1</v>
      </c>
      <c r="H11" s="377" t="b">
        <v>1</v>
      </c>
      <c r="I11" s="378" t="s">
        <v>337</v>
      </c>
      <c r="J11" s="379" t="s">
        <v>337</v>
      </c>
      <c r="K11" s="380"/>
      <c r="L11"/>
      <c r="M11"/>
      <c r="N11"/>
      <c r="O11"/>
    </row>
    <row r="12" spans="1:24" ht="20.100000000000001" customHeight="1" x14ac:dyDescent="0.3">
      <c r="A12" s="108" t="s">
        <v>20</v>
      </c>
      <c r="B12" s="92">
        <v>350</v>
      </c>
      <c r="C12" s="92">
        <v>0</v>
      </c>
      <c r="D12" s="94">
        <v>0</v>
      </c>
      <c r="E12" s="92">
        <f>AMSA!B7</f>
        <v>0</v>
      </c>
      <c r="F12" s="120">
        <f t="shared" si="0"/>
        <v>350</v>
      </c>
      <c r="G12" s="281" t="b">
        <v>1</v>
      </c>
      <c r="H12" s="281" t="b">
        <v>1</v>
      </c>
      <c r="I12" s="122" t="s">
        <v>337</v>
      </c>
      <c r="J12" s="200" t="s">
        <v>337</v>
      </c>
      <c r="K12" s="113"/>
      <c r="L12"/>
      <c r="M12"/>
      <c r="N12"/>
      <c r="O12"/>
    </row>
    <row r="13" spans="1:24" ht="20.100000000000001" customHeight="1" x14ac:dyDescent="0.3">
      <c r="A13" s="372" t="s">
        <v>22</v>
      </c>
      <c r="B13" s="373">
        <v>580</v>
      </c>
      <c r="C13" s="373">
        <f>AMWA!B6</f>
        <v>0</v>
      </c>
      <c r="D13" s="374">
        <f>AMWA!B7</f>
        <v>0</v>
      </c>
      <c r="E13" s="375">
        <f>AMWA!B8</f>
        <v>555.20000000000005</v>
      </c>
      <c r="F13" s="376">
        <f t="shared" ref="F13:F29" si="1">B13+C13-D13-E13</f>
        <v>24.799999999999955</v>
      </c>
      <c r="G13" s="377" t="b">
        <v>1</v>
      </c>
      <c r="H13" s="377" t="b">
        <v>1</v>
      </c>
      <c r="I13" s="378" t="s">
        <v>337</v>
      </c>
      <c r="J13" s="379" t="s">
        <v>337</v>
      </c>
      <c r="K13" s="380"/>
      <c r="L13"/>
      <c r="M13"/>
      <c r="N13"/>
      <c r="O13"/>
    </row>
    <row r="14" spans="1:24" ht="20.100000000000001" customHeight="1" x14ac:dyDescent="0.3">
      <c r="A14" s="291" t="s">
        <v>23</v>
      </c>
      <c r="B14" s="284">
        <v>0</v>
      </c>
      <c r="C14" s="284">
        <f>AMWH!B6</f>
        <v>0</v>
      </c>
      <c r="D14" s="285">
        <f>AMWH!B7</f>
        <v>0</v>
      </c>
      <c r="E14" s="284">
        <f>AMWH!B8</f>
        <v>0</v>
      </c>
      <c r="F14" s="287">
        <f t="shared" si="1"/>
        <v>0</v>
      </c>
      <c r="G14" s="289"/>
      <c r="H14" s="290"/>
      <c r="I14" s="289"/>
      <c r="J14" s="290"/>
      <c r="K14" s="113"/>
      <c r="L14"/>
      <c r="M14"/>
      <c r="N14"/>
      <c r="O14"/>
    </row>
    <row r="15" spans="1:24" ht="20.100000000000001" customHeight="1" x14ac:dyDescent="0.3">
      <c r="A15" s="108" t="s">
        <v>24</v>
      </c>
      <c r="B15" s="110">
        <v>650</v>
      </c>
      <c r="C15" s="92">
        <v>0</v>
      </c>
      <c r="D15" s="94">
        <v>0</v>
      </c>
      <c r="E15" s="92">
        <f>ASTA!B8</f>
        <v>150</v>
      </c>
      <c r="F15" s="120">
        <f>B15+C15-D15-E15</f>
        <v>500</v>
      </c>
      <c r="G15" s="281" t="b">
        <v>1</v>
      </c>
      <c r="H15" s="281" t="b">
        <v>1</v>
      </c>
      <c r="I15" s="122" t="s">
        <v>337</v>
      </c>
      <c r="J15" s="200" t="s">
        <v>337</v>
      </c>
      <c r="K15" s="113"/>
      <c r="L15"/>
      <c r="M15"/>
      <c r="N15"/>
      <c r="O15"/>
    </row>
    <row r="16" spans="1:24" ht="20.100000000000001" customHeight="1" x14ac:dyDescent="0.3">
      <c r="A16" s="283" t="s">
        <v>25</v>
      </c>
      <c r="B16" s="284">
        <v>0</v>
      </c>
      <c r="C16" s="284">
        <v>0</v>
      </c>
      <c r="D16" s="285">
        <f>ASCE!B7</f>
        <v>0</v>
      </c>
      <c r="E16" s="286">
        <f>ASCE!B8</f>
        <v>0</v>
      </c>
      <c r="F16" s="287">
        <f t="shared" si="1"/>
        <v>0</v>
      </c>
      <c r="G16" s="288" t="b">
        <v>1</v>
      </c>
      <c r="H16" s="288" t="b">
        <v>1</v>
      </c>
      <c r="I16" s="289" t="s">
        <v>337</v>
      </c>
      <c r="J16" s="290" t="s">
        <v>337</v>
      </c>
      <c r="K16" s="113"/>
      <c r="L16"/>
      <c r="M16"/>
      <c r="N16"/>
      <c r="O16"/>
    </row>
    <row r="17" spans="1:15" ht="20.100000000000001" customHeight="1" x14ac:dyDescent="0.3">
      <c r="A17" s="93" t="s">
        <v>26</v>
      </c>
      <c r="B17" s="92">
        <v>4500</v>
      </c>
      <c r="C17" s="92">
        <f>ASID!B6</f>
        <v>0</v>
      </c>
      <c r="D17" s="94">
        <f>ASID!B7</f>
        <v>0</v>
      </c>
      <c r="E17" s="110">
        <f>ASID!B8</f>
        <v>3521.2200000000003</v>
      </c>
      <c r="F17" s="120">
        <f t="shared" si="1"/>
        <v>978.77999999999975</v>
      </c>
      <c r="G17" s="281" t="b">
        <v>1</v>
      </c>
      <c r="H17" s="281" t="b">
        <v>1</v>
      </c>
      <c r="I17" s="122" t="s">
        <v>337</v>
      </c>
      <c r="J17" s="200" t="s">
        <v>337</v>
      </c>
      <c r="K17" s="113"/>
      <c r="L17"/>
      <c r="M17"/>
      <c r="N17"/>
      <c r="O17"/>
    </row>
    <row r="18" spans="1:15" ht="20.100000000000001" customHeight="1" x14ac:dyDescent="0.3">
      <c r="A18" s="372" t="s">
        <v>27</v>
      </c>
      <c r="B18" s="373">
        <v>10000</v>
      </c>
      <c r="C18" s="373">
        <f>ASME!B6</f>
        <v>0</v>
      </c>
      <c r="D18" s="374">
        <f>ASME!B7</f>
        <v>0</v>
      </c>
      <c r="E18" s="375">
        <f>ASME!B8</f>
        <v>10000</v>
      </c>
      <c r="F18" s="376">
        <f t="shared" si="1"/>
        <v>0</v>
      </c>
      <c r="G18" s="377" t="b">
        <v>1</v>
      </c>
      <c r="H18" s="377" t="b">
        <v>1</v>
      </c>
      <c r="I18" s="378" t="s">
        <v>337</v>
      </c>
      <c r="J18" s="379" t="s">
        <v>337</v>
      </c>
      <c r="K18" s="380"/>
      <c r="L18"/>
      <c r="M18"/>
      <c r="N18"/>
      <c r="O18"/>
    </row>
    <row r="19" spans="1:15" ht="31.2" x14ac:dyDescent="0.3">
      <c r="A19" s="291" t="s">
        <v>28</v>
      </c>
      <c r="B19" s="284">
        <v>0</v>
      </c>
      <c r="C19" s="284">
        <f>AFSAQC!B6</f>
        <v>0</v>
      </c>
      <c r="D19" s="285">
        <v>0</v>
      </c>
      <c r="E19" s="286">
        <f>AFSAQC!B8</f>
        <v>0</v>
      </c>
      <c r="F19" s="287">
        <f t="shared" si="1"/>
        <v>0</v>
      </c>
      <c r="G19" s="289"/>
      <c r="H19" s="290"/>
      <c r="I19" s="289"/>
      <c r="J19" s="290"/>
      <c r="K19" s="113"/>
      <c r="L19"/>
      <c r="M19"/>
      <c r="N19"/>
      <c r="O19"/>
    </row>
    <row r="20" spans="1:15" x14ac:dyDescent="0.3">
      <c r="A20" s="108" t="s">
        <v>465</v>
      </c>
      <c r="B20" s="92">
        <v>500</v>
      </c>
      <c r="C20" s="92"/>
      <c r="D20" s="94"/>
      <c r="E20" s="110"/>
      <c r="F20" s="120">
        <f>B20+C20-D20-E20</f>
        <v>500</v>
      </c>
      <c r="G20" s="144" t="s">
        <v>337</v>
      </c>
      <c r="H20" s="122" t="s">
        <v>337</v>
      </c>
      <c r="I20" s="122" t="s">
        <v>337</v>
      </c>
      <c r="J20" s="200" t="s">
        <v>337</v>
      </c>
      <c r="K20" s="113"/>
      <c r="L20"/>
      <c r="M20"/>
      <c r="N20"/>
      <c r="O20"/>
    </row>
    <row r="21" spans="1:15" x14ac:dyDescent="0.3">
      <c r="A21" s="291" t="s">
        <v>29</v>
      </c>
      <c r="B21" s="284">
        <v>0</v>
      </c>
      <c r="C21" s="284">
        <f>ArmyROTC!B6</f>
        <v>0</v>
      </c>
      <c r="D21" s="285">
        <f>ArmyROTC!B7</f>
        <v>0</v>
      </c>
      <c r="E21" s="284">
        <f>ArmyROTC!B8</f>
        <v>0</v>
      </c>
      <c r="F21" s="287">
        <f t="shared" si="1"/>
        <v>0</v>
      </c>
      <c r="G21" s="289"/>
      <c r="H21" s="289"/>
      <c r="I21" s="289"/>
      <c r="J21" s="290"/>
      <c r="K21" s="113"/>
      <c r="L21"/>
      <c r="M21"/>
      <c r="N21"/>
      <c r="O21"/>
    </row>
    <row r="22" spans="1:15" x14ac:dyDescent="0.3">
      <c r="A22" s="108" t="s">
        <v>30</v>
      </c>
      <c r="B22" s="92">
        <v>500</v>
      </c>
      <c r="C22" s="92">
        <v>0</v>
      </c>
      <c r="D22" s="94">
        <v>0</v>
      </c>
      <c r="E22" s="92">
        <f>AAS!B8</f>
        <v>0</v>
      </c>
      <c r="F22" s="120">
        <f t="shared" si="1"/>
        <v>500</v>
      </c>
      <c r="G22" s="281" t="b">
        <v>1</v>
      </c>
      <c r="H22" s="281" t="b">
        <v>1</v>
      </c>
      <c r="I22" s="122" t="s">
        <v>337</v>
      </c>
      <c r="J22" s="200" t="s">
        <v>337</v>
      </c>
      <c r="K22" s="113"/>
      <c r="L22"/>
      <c r="M22"/>
      <c r="N22"/>
      <c r="O22"/>
    </row>
    <row r="23" spans="1:15" ht="26.25" customHeight="1" x14ac:dyDescent="0.3">
      <c r="A23" s="93" t="s">
        <v>31</v>
      </c>
      <c r="B23" s="92">
        <v>2000</v>
      </c>
      <c r="C23" s="92">
        <f>ABSS!B6</f>
        <v>0</v>
      </c>
      <c r="D23" s="94">
        <f>ABSS!B7</f>
        <v>0</v>
      </c>
      <c r="E23" s="110">
        <f>ABSS!B8</f>
        <v>1645.04</v>
      </c>
      <c r="F23" s="120">
        <f t="shared" si="1"/>
        <v>354.96000000000004</v>
      </c>
      <c r="G23" s="281" t="b">
        <v>1</v>
      </c>
      <c r="H23" s="281" t="b">
        <v>1</v>
      </c>
      <c r="I23" s="122" t="s">
        <v>337</v>
      </c>
      <c r="J23" s="200" t="s">
        <v>337</v>
      </c>
      <c r="K23" s="113"/>
      <c r="L23"/>
      <c r="M23"/>
      <c r="N23"/>
      <c r="O23"/>
    </row>
    <row r="24" spans="1:15" ht="31.2" x14ac:dyDescent="0.3">
      <c r="A24" s="372" t="s">
        <v>32</v>
      </c>
      <c r="B24" s="373">
        <v>3500</v>
      </c>
      <c r="C24" s="373">
        <v>1500</v>
      </c>
      <c r="D24" s="374">
        <f>AITP!B7</f>
        <v>0</v>
      </c>
      <c r="E24" s="375">
        <f>AITP!B8</f>
        <v>5000</v>
      </c>
      <c r="F24" s="376">
        <f t="shared" si="1"/>
        <v>0</v>
      </c>
      <c r="G24" s="377" t="b">
        <v>1</v>
      </c>
      <c r="H24" s="377" t="b">
        <v>1</v>
      </c>
      <c r="I24" s="378" t="s">
        <v>337</v>
      </c>
      <c r="J24" s="379" t="s">
        <v>337</v>
      </c>
      <c r="K24" s="380"/>
      <c r="L24"/>
      <c r="M24"/>
      <c r="N24"/>
      <c r="O24"/>
    </row>
    <row r="25" spans="1:15" ht="20.100000000000001" customHeight="1" x14ac:dyDescent="0.3">
      <c r="A25" s="108" t="s">
        <v>33</v>
      </c>
      <c r="B25" s="92">
        <v>660</v>
      </c>
      <c r="C25" s="92">
        <v>0</v>
      </c>
      <c r="D25" s="94">
        <f>ALPA!B7</f>
        <v>0</v>
      </c>
      <c r="E25" s="92">
        <f>ALPA!B8</f>
        <v>425.25</v>
      </c>
      <c r="F25" s="120">
        <f t="shared" si="1"/>
        <v>234.75</v>
      </c>
      <c r="G25" s="281" t="b">
        <v>1</v>
      </c>
      <c r="H25" s="281" t="b">
        <v>1</v>
      </c>
      <c r="I25" s="122" t="s">
        <v>337</v>
      </c>
      <c r="J25" s="200" t="s">
        <v>337</v>
      </c>
      <c r="K25" s="113"/>
      <c r="L25"/>
      <c r="M25"/>
      <c r="N25"/>
      <c r="O25"/>
    </row>
    <row r="26" spans="1:15" ht="20.100000000000001" customHeight="1" x14ac:dyDescent="0.3">
      <c r="A26" s="372" t="s">
        <v>34</v>
      </c>
      <c r="B26" s="373">
        <v>6300</v>
      </c>
      <c r="C26" s="373">
        <f>ASAS!B6</f>
        <v>0</v>
      </c>
      <c r="D26" s="374">
        <f>ASAS!B7</f>
        <v>0</v>
      </c>
      <c r="E26" s="375">
        <f>ASAS!B8</f>
        <v>6300</v>
      </c>
      <c r="F26" s="376">
        <f t="shared" si="1"/>
        <v>0</v>
      </c>
      <c r="G26" s="393" t="s">
        <v>337</v>
      </c>
      <c r="H26" s="378" t="s">
        <v>337</v>
      </c>
      <c r="I26" s="378" t="s">
        <v>337</v>
      </c>
      <c r="J26" s="379" t="s">
        <v>337</v>
      </c>
      <c r="K26" s="113"/>
      <c r="L26"/>
      <c r="M26"/>
      <c r="N26"/>
      <c r="O26"/>
    </row>
    <row r="27" spans="1:15" ht="39.75" customHeight="1" x14ac:dyDescent="0.3">
      <c r="A27" s="372" t="s">
        <v>35</v>
      </c>
      <c r="B27" s="373">
        <v>2080</v>
      </c>
      <c r="C27" s="373">
        <f>BB!B6</f>
        <v>0</v>
      </c>
      <c r="D27" s="374">
        <f>BB!B7</f>
        <v>0</v>
      </c>
      <c r="E27" s="375">
        <f>BB!B8</f>
        <v>2033.46</v>
      </c>
      <c r="F27" s="376">
        <f t="shared" si="1"/>
        <v>46.539999999999964</v>
      </c>
      <c r="G27" s="377" t="b">
        <v>1</v>
      </c>
      <c r="H27" s="377" t="b">
        <v>1</v>
      </c>
      <c r="I27" s="378" t="s">
        <v>337</v>
      </c>
      <c r="J27" s="379" t="s">
        <v>337</v>
      </c>
      <c r="K27" s="113"/>
      <c r="L27"/>
      <c r="M27"/>
      <c r="N27"/>
      <c r="O27"/>
    </row>
    <row r="28" spans="1:15" ht="21.6" customHeight="1" x14ac:dyDescent="0.3">
      <c r="A28" s="93" t="s">
        <v>36</v>
      </c>
      <c r="B28" s="92">
        <v>450</v>
      </c>
      <c r="C28" s="92"/>
      <c r="D28" s="94"/>
      <c r="E28" s="110"/>
      <c r="F28" s="120">
        <f>B28+C28-D28-E28</f>
        <v>450</v>
      </c>
      <c r="G28" s="281" t="b">
        <v>1</v>
      </c>
      <c r="H28" s="281" t="b">
        <v>1</v>
      </c>
      <c r="I28" s="122"/>
      <c r="J28" s="200"/>
      <c r="K28" s="113"/>
      <c r="L28"/>
      <c r="M28"/>
      <c r="N28"/>
      <c r="O28"/>
    </row>
    <row r="29" spans="1:15" ht="20.100000000000001" customHeight="1" x14ac:dyDescent="0.3">
      <c r="A29" s="390" t="s">
        <v>37</v>
      </c>
      <c r="B29" s="373">
        <v>2700</v>
      </c>
      <c r="C29" s="373">
        <v>0</v>
      </c>
      <c r="D29" s="374">
        <v>0</v>
      </c>
      <c r="E29" s="373">
        <f>BSA!B8</f>
        <v>2700</v>
      </c>
      <c r="F29" s="376">
        <f t="shared" si="1"/>
        <v>0</v>
      </c>
      <c r="G29" s="377" t="b">
        <v>1</v>
      </c>
      <c r="H29" s="377" t="b">
        <v>1</v>
      </c>
      <c r="I29" s="378" t="s">
        <v>337</v>
      </c>
      <c r="J29" s="379" t="s">
        <v>337</v>
      </c>
      <c r="K29" s="380"/>
      <c r="L29"/>
      <c r="M29"/>
      <c r="N29"/>
      <c r="O29"/>
    </row>
    <row r="30" spans="1:15" ht="20.100000000000001" customHeight="1" x14ac:dyDescent="0.3">
      <c r="A30" s="291" t="s">
        <v>38</v>
      </c>
      <c r="B30" s="284">
        <v>0</v>
      </c>
      <c r="C30" s="284">
        <f>BBSA!B6</f>
        <v>0</v>
      </c>
      <c r="D30" s="285">
        <v>0</v>
      </c>
      <c r="E30" s="284">
        <f>BBSA!B8</f>
        <v>0</v>
      </c>
      <c r="F30" s="287">
        <f>B30+C30-D30-E30</f>
        <v>0</v>
      </c>
      <c r="G30" s="289"/>
      <c r="H30" s="289"/>
      <c r="I30" s="289"/>
      <c r="J30" s="290"/>
      <c r="K30" s="113"/>
      <c r="L30"/>
      <c r="M30"/>
      <c r="N30"/>
      <c r="O30"/>
    </row>
    <row r="31" spans="1:15" ht="20.100000000000001" customHeight="1" x14ac:dyDescent="0.3">
      <c r="A31" s="390" t="s">
        <v>39</v>
      </c>
      <c r="B31" s="373">
        <v>4200</v>
      </c>
      <c r="C31" s="373">
        <f>'B&amp;B'!B6</f>
        <v>0</v>
      </c>
      <c r="D31" s="374">
        <v>0</v>
      </c>
      <c r="E31" s="375">
        <f>'B&amp;B'!B8</f>
        <v>4200</v>
      </c>
      <c r="F31" s="376">
        <f t="shared" ref="F31:F41" si="2">B31+C31-D31-E31</f>
        <v>0</v>
      </c>
      <c r="G31" s="377" t="b">
        <v>1</v>
      </c>
      <c r="H31" s="377" t="b">
        <v>1</v>
      </c>
      <c r="I31" s="378" t="s">
        <v>337</v>
      </c>
      <c r="J31" s="379" t="s">
        <v>337</v>
      </c>
      <c r="K31" s="380"/>
      <c r="L31"/>
      <c r="M31"/>
      <c r="N31"/>
      <c r="O31"/>
    </row>
    <row r="32" spans="1:15" ht="20.100000000000001" customHeight="1" x14ac:dyDescent="0.3">
      <c r="A32" s="338" t="s">
        <v>40</v>
      </c>
      <c r="B32" s="339">
        <v>6300</v>
      </c>
      <c r="C32" s="339">
        <f>TechCRU!B6</f>
        <v>0</v>
      </c>
      <c r="D32" s="340">
        <f>TechCRU!B7</f>
        <v>0</v>
      </c>
      <c r="E32" s="341">
        <f>TechCRU!B8</f>
        <v>6300</v>
      </c>
      <c r="F32" s="342">
        <f t="shared" si="2"/>
        <v>0</v>
      </c>
      <c r="G32" s="343" t="b">
        <v>1</v>
      </c>
      <c r="H32" s="343" t="b">
        <v>1</v>
      </c>
      <c r="I32" s="344" t="s">
        <v>337</v>
      </c>
      <c r="J32" s="345" t="s">
        <v>337</v>
      </c>
      <c r="K32" s="112"/>
      <c r="L32"/>
      <c r="M32"/>
      <c r="N32"/>
      <c r="O32"/>
    </row>
    <row r="33" spans="1:24" ht="20.100000000000001" customHeight="1" x14ac:dyDescent="0.3">
      <c r="A33" s="109" t="s">
        <v>41</v>
      </c>
      <c r="B33" s="92">
        <v>650</v>
      </c>
      <c r="C33" s="92"/>
      <c r="D33" s="94"/>
      <c r="E33" s="110"/>
      <c r="F33" s="120">
        <f>B33+C33-D33-E33</f>
        <v>650</v>
      </c>
      <c r="G33" s="281" t="b">
        <v>1</v>
      </c>
      <c r="H33" s="281" t="b">
        <v>1</v>
      </c>
      <c r="I33" s="122" t="s">
        <v>337</v>
      </c>
      <c r="J33" s="200" t="s">
        <v>337</v>
      </c>
      <c r="K33" s="112"/>
      <c r="L33"/>
      <c r="M33"/>
      <c r="N33"/>
      <c r="O33"/>
    </row>
    <row r="34" spans="1:24" s="70" customFormat="1" ht="20.100000000000001" customHeight="1" x14ac:dyDescent="0.3">
      <c r="A34" s="390" t="s">
        <v>42</v>
      </c>
      <c r="B34" s="373">
        <v>14000</v>
      </c>
      <c r="C34" s="373">
        <f>CSA!B6</f>
        <v>0</v>
      </c>
      <c r="D34" s="374">
        <f>CSA!B7</f>
        <v>0</v>
      </c>
      <c r="E34" s="373">
        <f>CSA!B8</f>
        <v>13999.990000000002</v>
      </c>
      <c r="F34" s="376">
        <f t="shared" si="2"/>
        <v>9.9999999983992893E-3</v>
      </c>
      <c r="G34" s="377" t="b">
        <v>1</v>
      </c>
      <c r="H34" s="377" t="b">
        <v>1</v>
      </c>
      <c r="I34" s="378" t="s">
        <v>337</v>
      </c>
      <c r="J34" s="379" t="s">
        <v>337</v>
      </c>
      <c r="K34" s="380"/>
      <c r="L34"/>
      <c r="M34"/>
      <c r="N34"/>
      <c r="O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20.100000000000001" customHeight="1" x14ac:dyDescent="0.3">
      <c r="A35" s="109" t="s">
        <v>43</v>
      </c>
      <c r="B35" s="92">
        <v>300</v>
      </c>
      <c r="C35" s="92">
        <f>ChiRho!B6</f>
        <v>0</v>
      </c>
      <c r="D35" s="94">
        <v>0</v>
      </c>
      <c r="E35" s="92">
        <f>ChiRho!B8</f>
        <v>0</v>
      </c>
      <c r="F35" s="120">
        <f t="shared" si="2"/>
        <v>300</v>
      </c>
      <c r="G35" s="281" t="b">
        <v>1</v>
      </c>
      <c r="H35" s="281" t="b">
        <v>1</v>
      </c>
      <c r="I35" s="122" t="s">
        <v>337</v>
      </c>
      <c r="J35" s="200" t="s">
        <v>337</v>
      </c>
      <c r="K35" s="112"/>
      <c r="L35"/>
      <c r="M35"/>
      <c r="N35"/>
      <c r="O35"/>
    </row>
    <row r="36" spans="1:24" ht="20.100000000000001" customHeight="1" x14ac:dyDescent="0.3">
      <c r="A36" s="291" t="s">
        <v>44</v>
      </c>
      <c r="B36" s="284">
        <v>0</v>
      </c>
      <c r="C36" s="284">
        <v>0</v>
      </c>
      <c r="D36" s="285">
        <f>CRY!B7</f>
        <v>0</v>
      </c>
      <c r="E36" s="284">
        <f>CRY!B8</f>
        <v>0</v>
      </c>
      <c r="F36" s="287">
        <f t="shared" si="2"/>
        <v>0</v>
      </c>
      <c r="G36" s="292"/>
      <c r="H36" s="289"/>
      <c r="I36" s="289"/>
      <c r="J36" s="290"/>
      <c r="K36" s="113"/>
      <c r="L36"/>
      <c r="M36"/>
      <c r="N36"/>
      <c r="O36"/>
    </row>
    <row r="37" spans="1:24" ht="20.100000000000001" customHeight="1" x14ac:dyDescent="0.3">
      <c r="A37" s="108" t="s">
        <v>45</v>
      </c>
      <c r="B37" s="92">
        <v>12750</v>
      </c>
      <c r="C37" s="92">
        <f>Christians!B6</f>
        <v>300</v>
      </c>
      <c r="D37" s="94">
        <f>Christians!B7</f>
        <v>0</v>
      </c>
      <c r="E37" s="110">
        <f>Christians!B8</f>
        <v>12465.29</v>
      </c>
      <c r="F37" s="120">
        <f t="shared" si="2"/>
        <v>584.70999999999913</v>
      </c>
      <c r="G37" s="281" t="b">
        <v>1</v>
      </c>
      <c r="H37" s="281" t="b">
        <v>1</v>
      </c>
      <c r="I37" s="122" t="s">
        <v>337</v>
      </c>
      <c r="J37" s="200" t="s">
        <v>337</v>
      </c>
      <c r="K37" s="113"/>
      <c r="L37"/>
      <c r="M37"/>
      <c r="N37"/>
      <c r="O37"/>
    </row>
    <row r="38" spans="1:24" customFormat="1" ht="20.100000000000001" customHeight="1" x14ac:dyDescent="0.3">
      <c r="A38" s="114" t="s">
        <v>46</v>
      </c>
      <c r="B38" s="116">
        <v>260</v>
      </c>
      <c r="E38" s="137">
        <f>CISER!B7</f>
        <v>0</v>
      </c>
      <c r="F38" s="2">
        <f>B38+C38-D38-E38</f>
        <v>260</v>
      </c>
      <c r="G38" s="281" t="b">
        <v>1</v>
      </c>
      <c r="H38" s="281" t="b">
        <v>1</v>
      </c>
      <c r="I38" s="144" t="s">
        <v>337</v>
      </c>
      <c r="J38" s="144"/>
      <c r="K38" s="106"/>
    </row>
    <row r="39" spans="1:24" ht="34.5" customHeight="1" x14ac:dyDescent="0.3">
      <c r="A39" s="108" t="s">
        <v>47</v>
      </c>
      <c r="B39" s="92">
        <v>1750</v>
      </c>
      <c r="C39" s="92">
        <v>0</v>
      </c>
      <c r="D39" s="94">
        <f>'A&amp;S Ambassadors'!B7</f>
        <v>0</v>
      </c>
      <c r="E39" s="110">
        <f>'A&amp;S Ambassadors'!B8</f>
        <v>0</v>
      </c>
      <c r="F39" s="120">
        <f t="shared" si="2"/>
        <v>1750</v>
      </c>
      <c r="G39" s="281" t="b">
        <v>1</v>
      </c>
      <c r="H39" s="281" t="b">
        <v>1</v>
      </c>
      <c r="I39" s="122"/>
      <c r="J39" s="200"/>
      <c r="K39" s="113"/>
      <c r="L39"/>
      <c r="M39"/>
      <c r="N39"/>
      <c r="O39"/>
    </row>
    <row r="40" spans="1:24" ht="20.100000000000001" customHeight="1" x14ac:dyDescent="0.3">
      <c r="A40" s="291" t="s">
        <v>48</v>
      </c>
      <c r="B40" s="284">
        <v>0</v>
      </c>
      <c r="C40" s="284">
        <f>CommStudies!B6</f>
        <v>0</v>
      </c>
      <c r="D40" s="285">
        <f>CommStudies!B7</f>
        <v>0</v>
      </c>
      <c r="E40" s="286">
        <f>CommStudies!B8</f>
        <v>0</v>
      </c>
      <c r="F40" s="287">
        <f t="shared" si="2"/>
        <v>0</v>
      </c>
      <c r="G40" s="293"/>
      <c r="H40" s="289"/>
      <c r="I40" s="289"/>
      <c r="J40" s="290"/>
      <c r="K40" s="113"/>
      <c r="L40"/>
      <c r="M40"/>
      <c r="N40"/>
      <c r="O40"/>
    </row>
    <row r="41" spans="1:24" ht="20.100000000000001" customHeight="1" x14ac:dyDescent="0.3">
      <c r="A41" s="108" t="s">
        <v>49</v>
      </c>
      <c r="B41" s="92">
        <v>1500</v>
      </c>
      <c r="C41" s="92">
        <f>DWS!B6</f>
        <v>0</v>
      </c>
      <c r="D41" s="94">
        <f>DWS!B7</f>
        <v>0</v>
      </c>
      <c r="E41" s="92">
        <f>DWS!B8</f>
        <v>0</v>
      </c>
      <c r="F41" s="120">
        <f t="shared" si="2"/>
        <v>1500</v>
      </c>
      <c r="G41" s="281" t="b">
        <v>1</v>
      </c>
      <c r="H41" s="281" t="b">
        <v>1</v>
      </c>
      <c r="I41" s="122" t="s">
        <v>337</v>
      </c>
      <c r="J41" s="200" t="s">
        <v>337</v>
      </c>
      <c r="K41" s="113"/>
      <c r="L41"/>
      <c r="M41"/>
      <c r="N41"/>
      <c r="O41"/>
    </row>
    <row r="42" spans="1:24" ht="20.100000000000001" customHeight="1" x14ac:dyDescent="0.3">
      <c r="A42" s="108" t="s">
        <v>50</v>
      </c>
      <c r="B42" s="92">
        <v>2750</v>
      </c>
      <c r="C42" s="92">
        <v>0</v>
      </c>
      <c r="D42" s="94">
        <v>0</v>
      </c>
      <c r="E42" s="92">
        <f>DSP!B7</f>
        <v>0</v>
      </c>
      <c r="F42" s="120">
        <f>B42+C42-D42-E42</f>
        <v>2750</v>
      </c>
      <c r="G42" s="281" t="b">
        <v>1</v>
      </c>
      <c r="H42" s="281" t="b">
        <v>1</v>
      </c>
      <c r="I42" s="122" t="s">
        <v>337</v>
      </c>
      <c r="J42" s="200" t="s">
        <v>337</v>
      </c>
      <c r="K42" s="113"/>
      <c r="L42"/>
      <c r="M42"/>
      <c r="N42"/>
      <c r="O42"/>
    </row>
    <row r="43" spans="1:24" ht="20.100000000000001" customHeight="1" x14ac:dyDescent="0.3">
      <c r="A43" s="291" t="s">
        <v>51</v>
      </c>
      <c r="B43" s="284">
        <v>0</v>
      </c>
      <c r="C43" s="284">
        <f>DA!B6</f>
        <v>0</v>
      </c>
      <c r="D43" s="285">
        <v>0</v>
      </c>
      <c r="E43" s="284">
        <f>DA!B8</f>
        <v>0</v>
      </c>
      <c r="F43" s="287">
        <f t="shared" ref="F43:F56" si="3">B43+C43-D43-E43</f>
        <v>0</v>
      </c>
      <c r="G43" s="292"/>
      <c r="H43" s="289"/>
      <c r="I43" s="289"/>
      <c r="J43" s="290"/>
      <c r="K43" s="113">
        <v>21</v>
      </c>
      <c r="L43"/>
      <c r="M43"/>
      <c r="N43"/>
      <c r="O43"/>
    </row>
    <row r="44" spans="1:24" ht="20.100000000000001" customHeight="1" x14ac:dyDescent="0.3">
      <c r="A44" s="108" t="s">
        <v>52</v>
      </c>
      <c r="B44" s="92">
        <v>845</v>
      </c>
      <c r="C44" s="92">
        <v>0</v>
      </c>
      <c r="D44" s="94">
        <v>0</v>
      </c>
      <c r="E44" s="110">
        <v>0</v>
      </c>
      <c r="F44" s="120">
        <f t="shared" si="3"/>
        <v>845</v>
      </c>
      <c r="G44" s="281" t="b">
        <v>1</v>
      </c>
      <c r="H44" s="281" t="b">
        <v>1</v>
      </c>
      <c r="I44" s="122"/>
      <c r="J44" s="200"/>
      <c r="K44" s="113"/>
      <c r="L44"/>
      <c r="M44"/>
      <c r="N44"/>
      <c r="O44"/>
    </row>
    <row r="45" spans="1:24" ht="20.100000000000001" customHeight="1" x14ac:dyDescent="0.3">
      <c r="A45" s="108" t="s">
        <v>405</v>
      </c>
      <c r="B45" s="92">
        <v>975</v>
      </c>
      <c r="C45" s="92">
        <f>DSC!B6</f>
        <v>0</v>
      </c>
      <c r="D45" s="94">
        <v>0</v>
      </c>
      <c r="E45" s="92">
        <f>DSC!B8</f>
        <v>0</v>
      </c>
      <c r="F45" s="120">
        <f t="shared" si="3"/>
        <v>975</v>
      </c>
      <c r="G45" s="281" t="b">
        <v>1</v>
      </c>
      <c r="H45" s="281" t="b">
        <v>1</v>
      </c>
      <c r="I45" s="122" t="s">
        <v>337</v>
      </c>
      <c r="J45" s="200" t="s">
        <v>337</v>
      </c>
      <c r="K45" s="113">
        <v>21</v>
      </c>
      <c r="L45"/>
      <c r="M45"/>
      <c r="N45"/>
      <c r="O45"/>
    </row>
    <row r="46" spans="1:24" ht="20.100000000000001" customHeight="1" x14ac:dyDescent="0.3">
      <c r="A46" s="294" t="s">
        <v>54</v>
      </c>
      <c r="B46" s="295">
        <v>0</v>
      </c>
      <c r="C46" s="295">
        <v>0</v>
      </c>
      <c r="D46" s="296">
        <v>0</v>
      </c>
      <c r="E46" s="295">
        <v>0</v>
      </c>
      <c r="F46" s="297">
        <f t="shared" si="3"/>
        <v>0</v>
      </c>
      <c r="G46" s="292"/>
      <c r="H46" s="298"/>
      <c r="I46" s="298"/>
      <c r="J46" s="299"/>
      <c r="K46" s="236"/>
      <c r="L46"/>
      <c r="M46"/>
      <c r="N46"/>
      <c r="O46"/>
    </row>
    <row r="47" spans="1:24" s="113" customFormat="1" ht="20.100000000000001" customHeight="1" x14ac:dyDescent="0.3">
      <c r="A47" s="212" t="s">
        <v>55</v>
      </c>
      <c r="B47" s="213">
        <v>550</v>
      </c>
      <c r="C47" s="213"/>
      <c r="D47" s="214"/>
      <c r="E47" s="213">
        <f>DTL!B8</f>
        <v>0</v>
      </c>
      <c r="F47" s="213">
        <f>B47+C47-D47-E47</f>
        <v>550</v>
      </c>
      <c r="G47" s="281" t="b">
        <v>1</v>
      </c>
      <c r="H47" s="281" t="b">
        <v>1</v>
      </c>
      <c r="I47" s="122" t="s">
        <v>337</v>
      </c>
      <c r="J47" s="122" t="s">
        <v>337</v>
      </c>
      <c r="L47" s="118"/>
      <c r="M47" s="118"/>
      <c r="N47" s="118"/>
      <c r="O47" s="118"/>
    </row>
    <row r="48" spans="1:24" ht="20.100000000000001" customHeight="1" x14ac:dyDescent="0.3">
      <c r="A48" s="249" t="s">
        <v>56</v>
      </c>
      <c r="B48" s="152">
        <v>200</v>
      </c>
      <c r="C48" s="213"/>
      <c r="D48" s="214"/>
      <c r="E48" s="213"/>
      <c r="F48" s="213">
        <f>B48+C48-D48-E48</f>
        <v>200</v>
      </c>
      <c r="G48" s="281" t="b">
        <v>1</v>
      </c>
      <c r="H48" s="281" t="b">
        <v>1</v>
      </c>
      <c r="I48" s="122"/>
      <c r="J48" s="122"/>
      <c r="K48" s="113"/>
      <c r="L48"/>
      <c r="M48"/>
      <c r="N48"/>
      <c r="O48"/>
    </row>
    <row r="49" spans="1:15" customFormat="1" ht="20.100000000000001" customHeight="1" x14ac:dyDescent="0.3">
      <c r="A49" s="237" t="s">
        <v>57</v>
      </c>
      <c r="B49" s="116">
        <v>300</v>
      </c>
      <c r="E49" s="2">
        <f>'Dr. BAH- PMS'!B7</f>
        <v>0</v>
      </c>
      <c r="F49" s="2">
        <f>B49+C49-D49-E49</f>
        <v>300</v>
      </c>
      <c r="G49" s="281" t="b">
        <v>1</v>
      </c>
      <c r="H49" s="281" t="b">
        <v>1</v>
      </c>
      <c r="I49" s="144" t="s">
        <v>337</v>
      </c>
      <c r="J49" s="144" t="s">
        <v>337</v>
      </c>
      <c r="K49" s="106"/>
    </row>
    <row r="50" spans="1:15" ht="20.100000000000001" customHeight="1" x14ac:dyDescent="0.3">
      <c r="A50" s="111" t="s">
        <v>58</v>
      </c>
      <c r="B50" s="92">
        <v>1400</v>
      </c>
      <c r="C50" s="92">
        <f>EON!B6</f>
        <v>193.5</v>
      </c>
      <c r="D50" s="94">
        <f>EON!B7</f>
        <v>0</v>
      </c>
      <c r="E50" s="110">
        <f>EON!B8</f>
        <v>1593.5</v>
      </c>
      <c r="F50" s="120">
        <f t="shared" si="3"/>
        <v>0</v>
      </c>
      <c r="G50" s="281" t="b">
        <v>1</v>
      </c>
      <c r="H50" s="281" t="b">
        <v>1</v>
      </c>
      <c r="I50" s="122" t="s">
        <v>337</v>
      </c>
      <c r="J50" s="200" t="s">
        <v>337</v>
      </c>
      <c r="K50" s="113"/>
      <c r="L50"/>
      <c r="M50"/>
      <c r="N50"/>
      <c r="O50"/>
    </row>
    <row r="51" spans="1:15" ht="20.100000000000001" customHeight="1" x14ac:dyDescent="0.3">
      <c r="A51" s="93" t="s">
        <v>616</v>
      </c>
      <c r="B51" s="92">
        <v>750</v>
      </c>
      <c r="C51" s="92">
        <f>Techtones!B6</f>
        <v>0</v>
      </c>
      <c r="D51" s="94">
        <f>Techtones!B7</f>
        <v>0</v>
      </c>
      <c r="E51" s="110">
        <f>Techtones!B8</f>
        <v>0</v>
      </c>
      <c r="F51" s="120">
        <f>B51+C51-D51-E51</f>
        <v>750</v>
      </c>
      <c r="G51" s="281" t="b">
        <v>1</v>
      </c>
      <c r="H51" s="281" t="b">
        <v>1</v>
      </c>
      <c r="I51" s="122"/>
      <c r="J51" s="200"/>
      <c r="K51" s="113"/>
      <c r="L51"/>
      <c r="M51"/>
      <c r="N51"/>
      <c r="O51"/>
    </row>
    <row r="52" spans="1:15" ht="20.100000000000001" customHeight="1" x14ac:dyDescent="0.3">
      <c r="A52" s="111" t="s">
        <v>59</v>
      </c>
      <c r="B52" s="92">
        <v>500</v>
      </c>
      <c r="C52" s="92">
        <f>FSC!B6</f>
        <v>0</v>
      </c>
      <c r="D52" s="94">
        <f>EON!B7</f>
        <v>0</v>
      </c>
      <c r="E52" s="110">
        <f>FSC!B8</f>
        <v>0</v>
      </c>
      <c r="F52" s="120">
        <f>B52+C52-D52-E52</f>
        <v>500</v>
      </c>
      <c r="G52" s="281" t="b">
        <v>1</v>
      </c>
      <c r="H52" s="281" t="b">
        <v>1</v>
      </c>
      <c r="I52" s="122" t="s">
        <v>337</v>
      </c>
      <c r="J52" s="200"/>
      <c r="K52" s="113"/>
      <c r="L52"/>
      <c r="M52"/>
      <c r="N52"/>
      <c r="O52"/>
    </row>
    <row r="53" spans="1:15" x14ac:dyDescent="0.3">
      <c r="A53" s="390" t="s">
        <v>60</v>
      </c>
      <c r="B53" s="373">
        <v>1000</v>
      </c>
      <c r="C53" s="373">
        <f>Filipino!B6</f>
        <v>0</v>
      </c>
      <c r="D53" s="374">
        <f>Filipino!B7</f>
        <v>0</v>
      </c>
      <c r="E53" s="373">
        <f>Filipino!B8</f>
        <v>999.9</v>
      </c>
      <c r="F53" s="376">
        <f t="shared" si="3"/>
        <v>0.10000000000002274</v>
      </c>
      <c r="G53" s="377" t="b">
        <v>1</v>
      </c>
      <c r="H53" s="377" t="b">
        <v>1</v>
      </c>
      <c r="I53" s="378" t="s">
        <v>337</v>
      </c>
      <c r="J53" s="379"/>
      <c r="K53" s="380"/>
      <c r="L53"/>
      <c r="M53"/>
      <c r="N53"/>
      <c r="O53"/>
    </row>
    <row r="54" spans="1:15" x14ac:dyDescent="0.3">
      <c r="A54" s="114" t="s">
        <v>61</v>
      </c>
      <c r="B54" s="92">
        <v>0</v>
      </c>
      <c r="C54" s="92">
        <f>FinAsso!B6</f>
        <v>0</v>
      </c>
      <c r="D54" s="94">
        <v>0</v>
      </c>
      <c r="E54" s="110">
        <f>FinAsso!B8</f>
        <v>0</v>
      </c>
      <c r="F54" s="120">
        <f t="shared" si="3"/>
        <v>0</v>
      </c>
      <c r="G54" s="281" t="b">
        <v>1</v>
      </c>
      <c r="H54" s="281" t="b">
        <v>1</v>
      </c>
      <c r="I54" s="122" t="s">
        <v>337</v>
      </c>
      <c r="J54" s="200" t="s">
        <v>337</v>
      </c>
      <c r="K54" s="113"/>
      <c r="L54"/>
      <c r="M54"/>
      <c r="N54"/>
      <c r="O54"/>
    </row>
    <row r="55" spans="1:15" ht="20.100000000000001" customHeight="1" x14ac:dyDescent="0.3">
      <c r="A55" s="114" t="s">
        <v>62</v>
      </c>
      <c r="B55" s="92">
        <v>845</v>
      </c>
      <c r="C55" s="92">
        <f>GLW!B6</f>
        <v>0</v>
      </c>
      <c r="D55" s="94"/>
      <c r="E55" s="92">
        <f>GLW!B8</f>
        <v>0</v>
      </c>
      <c r="F55" s="120">
        <f t="shared" si="3"/>
        <v>845</v>
      </c>
      <c r="G55" s="281" t="b">
        <v>1</v>
      </c>
      <c r="H55" s="281" t="b">
        <v>1</v>
      </c>
      <c r="I55" s="122"/>
      <c r="J55" s="200"/>
      <c r="K55" s="113"/>
      <c r="L55"/>
      <c r="M55"/>
      <c r="N55"/>
      <c r="O55"/>
    </row>
    <row r="56" spans="1:15" ht="20.100000000000001" customHeight="1" x14ac:dyDescent="0.3">
      <c r="A56" s="390" t="s">
        <v>63</v>
      </c>
      <c r="B56" s="373">
        <v>600</v>
      </c>
      <c r="C56" s="373"/>
      <c r="D56" s="374"/>
      <c r="E56" s="373">
        <f>GSS!B8</f>
        <v>598.5</v>
      </c>
      <c r="F56" s="376">
        <f t="shared" si="3"/>
        <v>1.5</v>
      </c>
      <c r="G56" s="377" t="b">
        <v>1</v>
      </c>
      <c r="H56" s="377" t="b">
        <v>1</v>
      </c>
      <c r="I56" s="378" t="s">
        <v>337</v>
      </c>
      <c r="J56" s="379" t="s">
        <v>337</v>
      </c>
      <c r="K56" s="380"/>
      <c r="L56"/>
      <c r="M56"/>
      <c r="N56"/>
      <c r="O56"/>
    </row>
    <row r="57" spans="1:15" ht="20.100000000000001" customHeight="1" x14ac:dyDescent="0.3">
      <c r="A57" s="291" t="s">
        <v>64</v>
      </c>
      <c r="B57" s="284">
        <v>0</v>
      </c>
      <c r="C57" s="284">
        <v>0</v>
      </c>
      <c r="D57" s="285">
        <v>0</v>
      </c>
      <c r="E57" s="284">
        <v>0</v>
      </c>
      <c r="F57" s="287">
        <f>B57+C57-D57-E57</f>
        <v>0</v>
      </c>
      <c r="G57" s="292"/>
      <c r="H57" s="289"/>
      <c r="I57" s="289"/>
      <c r="J57" s="290"/>
      <c r="K57" s="113"/>
      <c r="L57"/>
      <c r="M57"/>
      <c r="N57"/>
      <c r="O57"/>
    </row>
    <row r="58" spans="1:15" ht="20.100000000000001" customHeight="1" x14ac:dyDescent="0.3">
      <c r="A58" s="390" t="s">
        <v>65</v>
      </c>
      <c r="B58" s="373">
        <v>500</v>
      </c>
      <c r="C58" s="373">
        <f>GSA!B6</f>
        <v>0</v>
      </c>
      <c r="D58" s="374"/>
      <c r="E58" s="373">
        <f>GSA!B8</f>
        <v>498</v>
      </c>
      <c r="F58" s="376">
        <f>B58+C58-D58-E58</f>
        <v>2</v>
      </c>
      <c r="G58" s="378" t="s">
        <v>337</v>
      </c>
      <c r="H58" s="378" t="s">
        <v>337</v>
      </c>
      <c r="I58" s="378" t="s">
        <v>337</v>
      </c>
      <c r="J58" s="379" t="s">
        <v>337</v>
      </c>
      <c r="K58" s="380"/>
      <c r="L58"/>
      <c r="M58"/>
      <c r="N58"/>
      <c r="O58"/>
    </row>
    <row r="59" spans="1:15" ht="20.100000000000001" customHeight="1" x14ac:dyDescent="0.3">
      <c r="A59" s="108" t="s">
        <v>66</v>
      </c>
      <c r="B59" s="92">
        <v>0</v>
      </c>
      <c r="C59" s="92">
        <f>'Goin'' Band'!B6</f>
        <v>0</v>
      </c>
      <c r="D59" s="94">
        <f>'Goin'' Band'!B7</f>
        <v>0</v>
      </c>
      <c r="E59" s="110">
        <f>'Goin'' Band'!B8</f>
        <v>0</v>
      </c>
      <c r="F59" s="120">
        <f>B59+C59-D59-E59</f>
        <v>0</v>
      </c>
      <c r="G59" s="281" t="b">
        <v>1</v>
      </c>
      <c r="H59" s="281" t="b">
        <v>1</v>
      </c>
      <c r="I59" s="122" t="s">
        <v>337</v>
      </c>
      <c r="J59" s="200" t="s">
        <v>337</v>
      </c>
      <c r="K59" s="113"/>
      <c r="L59"/>
      <c r="M59"/>
      <c r="N59"/>
      <c r="O59"/>
    </row>
    <row r="60" spans="1:15" ht="20.100000000000001" customHeight="1" x14ac:dyDescent="0.3">
      <c r="A60" s="93" t="s">
        <v>67</v>
      </c>
      <c r="B60" s="92">
        <v>9000</v>
      </c>
      <c r="C60" s="92">
        <f>HSS!B6</f>
        <v>0</v>
      </c>
      <c r="D60" s="94">
        <f>HSS!B7</f>
        <v>0</v>
      </c>
      <c r="E60" s="110">
        <f>HSS!B8</f>
        <v>8865.49</v>
      </c>
      <c r="F60" s="120">
        <f t="shared" ref="F60:F83" si="4">B60+C60-D60-E60</f>
        <v>134.51000000000022</v>
      </c>
      <c r="G60" s="281" t="b">
        <v>1</v>
      </c>
      <c r="H60" s="281" t="b">
        <v>1</v>
      </c>
      <c r="I60" s="122" t="s">
        <v>337</v>
      </c>
      <c r="J60" s="200" t="s">
        <v>337</v>
      </c>
      <c r="K60" s="113"/>
      <c r="L60"/>
      <c r="M60"/>
      <c r="N60"/>
      <c r="O60"/>
    </row>
    <row r="61" spans="1:15" customFormat="1" ht="20.100000000000001" customHeight="1" x14ac:dyDescent="0.3">
      <c r="A61" s="114" t="s">
        <v>68</v>
      </c>
      <c r="B61" s="116">
        <v>1500</v>
      </c>
      <c r="C61">
        <f>HDFS!B6</f>
        <v>0</v>
      </c>
      <c r="D61">
        <f>HDFS!B7</f>
        <v>0</v>
      </c>
      <c r="E61" s="137">
        <f>HDFS!B8</f>
        <v>1263.5</v>
      </c>
      <c r="F61" s="2">
        <f>B61+C61-D61-E61</f>
        <v>236.5</v>
      </c>
      <c r="G61" s="281" t="b">
        <v>1</v>
      </c>
      <c r="H61" s="281" t="b">
        <v>1</v>
      </c>
      <c r="I61" s="144" t="s">
        <v>337</v>
      </c>
      <c r="J61" s="144" t="s">
        <v>337</v>
      </c>
      <c r="K61" s="106"/>
    </row>
    <row r="62" spans="1:15" ht="20.100000000000001" customHeight="1" x14ac:dyDescent="0.3">
      <c r="A62" s="283" t="s">
        <v>69</v>
      </c>
      <c r="B62" s="284">
        <v>0</v>
      </c>
      <c r="C62" s="284">
        <f>HSRecruiters!B6</f>
        <v>0</v>
      </c>
      <c r="D62" s="285">
        <f>HSRecruiters!B7</f>
        <v>0</v>
      </c>
      <c r="E62" s="286">
        <f>HSRecruiters!B8</f>
        <v>0</v>
      </c>
      <c r="F62" s="287">
        <f t="shared" si="4"/>
        <v>0</v>
      </c>
      <c r="G62" s="293"/>
      <c r="H62" s="289"/>
      <c r="I62" s="289"/>
      <c r="J62" s="290"/>
      <c r="K62" s="113" t="s">
        <v>70</v>
      </c>
      <c r="L62"/>
      <c r="M62"/>
      <c r="N62"/>
      <c r="O62"/>
    </row>
    <row r="63" spans="1:15" ht="20.100000000000001" customHeight="1" x14ac:dyDescent="0.3">
      <c r="A63" s="283" t="s">
        <v>71</v>
      </c>
      <c r="B63" s="284">
        <v>0</v>
      </c>
      <c r="C63" s="284">
        <f>ISA!B6</f>
        <v>0</v>
      </c>
      <c r="D63" s="285">
        <f>ISA!B7</f>
        <v>0</v>
      </c>
      <c r="E63" s="286">
        <f>ISA!B8</f>
        <v>0</v>
      </c>
      <c r="F63" s="287">
        <f t="shared" si="4"/>
        <v>0</v>
      </c>
      <c r="G63" s="288" t="b">
        <v>1</v>
      </c>
      <c r="H63" s="288" t="b">
        <v>1</v>
      </c>
      <c r="I63" s="289" t="s">
        <v>337</v>
      </c>
      <c r="J63" s="290"/>
      <c r="K63" s="113"/>
      <c r="L63"/>
      <c r="M63"/>
      <c r="N63"/>
      <c r="O63"/>
    </row>
    <row r="64" spans="1:15" ht="20.100000000000001" customHeight="1" x14ac:dyDescent="0.3">
      <c r="A64" s="108" t="s">
        <v>72</v>
      </c>
      <c r="B64" s="92">
        <v>500</v>
      </c>
      <c r="C64" s="92">
        <f>IEEE!B62</f>
        <v>0</v>
      </c>
      <c r="D64" s="94">
        <f>IEEE!B63</f>
        <v>0</v>
      </c>
      <c r="E64" s="110">
        <f>IEEE!B63</f>
        <v>0</v>
      </c>
      <c r="F64" s="120">
        <f>B64+C64-D64-E64</f>
        <v>500</v>
      </c>
      <c r="G64" s="281" t="b">
        <v>1</v>
      </c>
      <c r="H64" s="281" t="b">
        <v>1</v>
      </c>
      <c r="I64" s="122" t="s">
        <v>337</v>
      </c>
      <c r="J64" s="200"/>
      <c r="K64" s="113"/>
      <c r="L64"/>
      <c r="M64"/>
      <c r="N64"/>
      <c r="O64"/>
    </row>
    <row r="65" spans="1:15" ht="20.100000000000001" customHeight="1" x14ac:dyDescent="0.3">
      <c r="A65" s="372" t="s">
        <v>73</v>
      </c>
      <c r="B65" s="373">
        <v>3200</v>
      </c>
      <c r="C65" s="373">
        <f>IIE!B6</f>
        <v>0</v>
      </c>
      <c r="D65" s="374">
        <f>IIE!B7</f>
        <v>0</v>
      </c>
      <c r="E65" s="375">
        <f>IIE!B8</f>
        <v>3200</v>
      </c>
      <c r="F65" s="376">
        <f t="shared" si="4"/>
        <v>0</v>
      </c>
      <c r="G65" s="377" t="b">
        <v>1</v>
      </c>
      <c r="H65" s="377" t="b">
        <v>1</v>
      </c>
      <c r="I65" s="378" t="s">
        <v>337</v>
      </c>
      <c r="J65" s="379" t="s">
        <v>337</v>
      </c>
      <c r="K65" s="380"/>
      <c r="L65"/>
      <c r="M65"/>
      <c r="N65"/>
      <c r="O65"/>
    </row>
    <row r="66" spans="1:15" ht="20.100000000000001" customHeight="1" x14ac:dyDescent="0.3">
      <c r="A66" s="372" t="s">
        <v>74</v>
      </c>
      <c r="B66" s="373">
        <v>2200</v>
      </c>
      <c r="C66" s="373">
        <f>IIDA!B6</f>
        <v>0</v>
      </c>
      <c r="D66" s="374">
        <f>IIDA!B7</f>
        <v>0</v>
      </c>
      <c r="E66" s="375">
        <f>IIDA!B8</f>
        <v>2199.1999999999998</v>
      </c>
      <c r="F66" s="376">
        <f t="shared" si="4"/>
        <v>0.8000000000001819</v>
      </c>
      <c r="G66" s="377" t="b">
        <v>1</v>
      </c>
      <c r="H66" s="377" t="b">
        <v>1</v>
      </c>
      <c r="I66" s="378" t="s">
        <v>337</v>
      </c>
      <c r="J66" s="379" t="s">
        <v>337</v>
      </c>
      <c r="K66" s="380"/>
      <c r="L66"/>
      <c r="M66"/>
      <c r="N66"/>
      <c r="O66"/>
    </row>
    <row r="67" spans="1:15" ht="20.100000000000001" customHeight="1" x14ac:dyDescent="0.3">
      <c r="A67" s="93" t="s">
        <v>75</v>
      </c>
      <c r="B67" s="92">
        <v>500</v>
      </c>
      <c r="C67" s="92"/>
      <c r="D67" s="94"/>
      <c r="E67" s="110"/>
      <c r="F67" s="120">
        <f>B67+C67-D67-E67</f>
        <v>500</v>
      </c>
      <c r="G67" s="281" t="b">
        <v>1</v>
      </c>
      <c r="H67" s="281" t="b">
        <v>1</v>
      </c>
      <c r="I67" s="122"/>
      <c r="J67" s="200"/>
      <c r="K67" s="113"/>
      <c r="L67"/>
      <c r="M67"/>
      <c r="N67"/>
      <c r="O67"/>
    </row>
    <row r="68" spans="1:15" ht="20.100000000000001" customHeight="1" x14ac:dyDescent="0.3">
      <c r="A68" s="93" t="s">
        <v>76</v>
      </c>
      <c r="B68" s="92">
        <v>14000</v>
      </c>
      <c r="C68" s="92">
        <f>ITA!B6</f>
        <v>1000</v>
      </c>
      <c r="D68" s="94">
        <f>ITA!B7</f>
        <v>0</v>
      </c>
      <c r="E68" s="110">
        <f>ITA!B8</f>
        <v>14954.63</v>
      </c>
      <c r="F68" s="120">
        <f t="shared" si="4"/>
        <v>45.3700000000008</v>
      </c>
      <c r="G68" s="281" t="b">
        <v>1</v>
      </c>
      <c r="H68" s="281" t="b">
        <v>1</v>
      </c>
      <c r="I68" s="122" t="s">
        <v>337</v>
      </c>
      <c r="J68" s="200" t="s">
        <v>337</v>
      </c>
      <c r="K68" s="113"/>
      <c r="L68"/>
      <c r="M68"/>
      <c r="N68"/>
      <c r="O68"/>
    </row>
    <row r="69" spans="1:15" ht="20.100000000000001" customHeight="1" x14ac:dyDescent="0.3">
      <c r="A69" s="338" t="s">
        <v>77</v>
      </c>
      <c r="B69" s="339">
        <v>500</v>
      </c>
      <c r="C69" s="339">
        <f>JOY!B6</f>
        <v>350</v>
      </c>
      <c r="D69" s="340">
        <f>JOY!B7</f>
        <v>0</v>
      </c>
      <c r="E69" s="341">
        <f>JOY!B8</f>
        <v>850</v>
      </c>
      <c r="F69" s="342">
        <f>B69+C69-D69-E69</f>
        <v>0</v>
      </c>
      <c r="G69" s="343" t="b">
        <v>1</v>
      </c>
      <c r="H69" s="343" t="b">
        <v>1</v>
      </c>
      <c r="I69" s="344" t="s">
        <v>337</v>
      </c>
      <c r="J69" s="345" t="s">
        <v>337</v>
      </c>
      <c r="K69" s="113"/>
      <c r="L69"/>
      <c r="M69"/>
      <c r="N69"/>
      <c r="O69"/>
    </row>
    <row r="70" spans="1:15" ht="32.25" customHeight="1" x14ac:dyDescent="0.3">
      <c r="A70" s="93" t="s">
        <v>78</v>
      </c>
      <c r="B70" s="92">
        <v>1200</v>
      </c>
      <c r="C70" s="92">
        <f>KSMDA!B6</f>
        <v>0</v>
      </c>
      <c r="D70" s="94">
        <f>KSMDA!B7</f>
        <v>0</v>
      </c>
      <c r="E70" s="110">
        <f>KSMDA!B8</f>
        <v>607.88</v>
      </c>
      <c r="F70" s="120">
        <f t="shared" si="4"/>
        <v>592.12</v>
      </c>
      <c r="G70" s="281" t="b">
        <v>1</v>
      </c>
      <c r="H70" s="281" t="b">
        <v>1</v>
      </c>
      <c r="I70" s="122" t="s">
        <v>337</v>
      </c>
      <c r="J70" s="200" t="s">
        <v>337</v>
      </c>
      <c r="K70" s="113"/>
      <c r="L70"/>
      <c r="M70"/>
      <c r="N70"/>
      <c r="O70"/>
    </row>
    <row r="71" spans="1:15" ht="20.100000000000001" customHeight="1" x14ac:dyDescent="0.3">
      <c r="A71" s="390" t="s">
        <v>79</v>
      </c>
      <c r="B71" s="373">
        <v>3000</v>
      </c>
      <c r="C71" s="373">
        <v>0</v>
      </c>
      <c r="D71" s="374">
        <f>KRCC!B7</f>
        <v>0</v>
      </c>
      <c r="E71" s="373">
        <f>KRCC!B8</f>
        <v>3000</v>
      </c>
      <c r="F71" s="376">
        <f t="shared" si="4"/>
        <v>0</v>
      </c>
      <c r="G71" s="377" t="b">
        <v>1</v>
      </c>
      <c r="H71" s="377" t="b">
        <v>1</v>
      </c>
      <c r="I71" s="378" t="s">
        <v>337</v>
      </c>
      <c r="J71" s="379" t="s">
        <v>337</v>
      </c>
      <c r="K71" s="380"/>
      <c r="L71"/>
      <c r="M71"/>
      <c r="N71"/>
      <c r="O71"/>
    </row>
    <row r="72" spans="1:15" s="235" customFormat="1" ht="33" customHeight="1" x14ac:dyDescent="0.3">
      <c r="A72" s="401" t="s">
        <v>80</v>
      </c>
      <c r="B72" s="402">
        <v>1650</v>
      </c>
      <c r="C72" s="402">
        <f>KEYOP!B6</f>
        <v>0</v>
      </c>
      <c r="D72" s="374">
        <v>0</v>
      </c>
      <c r="E72" s="402">
        <f>KEYOP!B8</f>
        <v>1650</v>
      </c>
      <c r="F72" s="403">
        <f t="shared" si="4"/>
        <v>0</v>
      </c>
      <c r="G72" s="377" t="b">
        <v>1</v>
      </c>
      <c r="H72" s="377" t="b">
        <v>1</v>
      </c>
      <c r="I72" s="378" t="s">
        <v>337</v>
      </c>
      <c r="J72" s="379" t="s">
        <v>337</v>
      </c>
      <c r="K72" s="404"/>
      <c r="L72"/>
      <c r="M72"/>
      <c r="N72"/>
      <c r="O72"/>
    </row>
    <row r="73" spans="1:15" ht="20.100000000000001" customHeight="1" x14ac:dyDescent="0.3">
      <c r="A73" s="93" t="s">
        <v>81</v>
      </c>
      <c r="B73" s="92">
        <v>500</v>
      </c>
      <c r="C73" s="92">
        <f>Korean!B6</f>
        <v>0</v>
      </c>
      <c r="D73" s="94">
        <f>Korean!B7</f>
        <v>0</v>
      </c>
      <c r="E73" s="92">
        <f>Korean!B8</f>
        <v>0</v>
      </c>
      <c r="F73" s="120">
        <f t="shared" si="4"/>
        <v>500</v>
      </c>
      <c r="G73" s="281" t="b">
        <v>1</v>
      </c>
      <c r="H73" s="281" t="b">
        <v>1</v>
      </c>
      <c r="I73" s="122" t="s">
        <v>337</v>
      </c>
      <c r="J73" s="200" t="s">
        <v>337</v>
      </c>
      <c r="K73" s="113"/>
      <c r="L73"/>
      <c r="M73"/>
      <c r="N73"/>
      <c r="O73"/>
    </row>
    <row r="74" spans="1:15" ht="20.100000000000001" customHeight="1" x14ac:dyDescent="0.3">
      <c r="A74" s="372" t="s">
        <v>82</v>
      </c>
      <c r="B74" s="373">
        <v>15000</v>
      </c>
      <c r="C74" s="373">
        <f>Livestock!B6</f>
        <v>0</v>
      </c>
      <c r="D74" s="374">
        <f>Livestock!B7</f>
        <v>0</v>
      </c>
      <c r="E74" s="375">
        <f>Livestock!B8</f>
        <v>15000</v>
      </c>
      <c r="F74" s="376">
        <f t="shared" si="4"/>
        <v>0</v>
      </c>
      <c r="G74" s="377" t="b">
        <v>1</v>
      </c>
      <c r="H74" s="377" t="b">
        <v>1</v>
      </c>
      <c r="I74" s="378" t="s">
        <v>337</v>
      </c>
      <c r="J74" s="379" t="s">
        <v>337</v>
      </c>
      <c r="K74" s="380"/>
      <c r="L74"/>
      <c r="M74"/>
      <c r="N74"/>
      <c r="O74"/>
    </row>
    <row r="75" spans="1:15" ht="20.100000000000001" customHeight="1" x14ac:dyDescent="0.3">
      <c r="A75" s="114" t="s">
        <v>83</v>
      </c>
      <c r="B75" s="92">
        <v>500</v>
      </c>
      <c r="C75" s="92">
        <v>0</v>
      </c>
      <c r="D75" s="94">
        <f>LPHI!B7</f>
        <v>0</v>
      </c>
      <c r="E75" s="110">
        <f>LPHI!B8</f>
        <v>0</v>
      </c>
      <c r="F75" s="120">
        <f t="shared" si="4"/>
        <v>500</v>
      </c>
      <c r="G75" s="118"/>
      <c r="H75" s="122"/>
      <c r="I75" s="122"/>
      <c r="J75" s="200"/>
      <c r="K75" s="113"/>
      <c r="L75"/>
      <c r="M75"/>
      <c r="N75"/>
      <c r="O75"/>
    </row>
    <row r="76" spans="1:15" ht="20.100000000000001" customHeight="1" x14ac:dyDescent="0.3">
      <c r="A76" s="93" t="s">
        <v>84</v>
      </c>
      <c r="B76" s="92">
        <v>0</v>
      </c>
      <c r="C76" s="92">
        <f>'LBK Youth'!B6</f>
        <v>0</v>
      </c>
      <c r="D76" s="94">
        <v>0</v>
      </c>
      <c r="E76" s="110">
        <f>'LBK Youth'!B8</f>
        <v>0</v>
      </c>
      <c r="F76" s="120">
        <f t="shared" si="4"/>
        <v>0</v>
      </c>
      <c r="G76" s="281" t="b">
        <v>1</v>
      </c>
      <c r="H76" s="281" t="b">
        <v>1</v>
      </c>
      <c r="I76" s="122"/>
      <c r="J76" s="200"/>
      <c r="K76" s="113"/>
      <c r="L76"/>
      <c r="M76"/>
      <c r="N76"/>
      <c r="O76"/>
    </row>
    <row r="77" spans="1:15" ht="20.100000000000001" customHeight="1" x14ac:dyDescent="0.3">
      <c r="A77" s="93" t="s">
        <v>85</v>
      </c>
      <c r="B77" s="92">
        <v>3000</v>
      </c>
      <c r="C77" s="92">
        <f>Eval!B6</f>
        <v>0</v>
      </c>
      <c r="D77" s="94">
        <f>Eval!B7</f>
        <v>0</v>
      </c>
      <c r="E77" s="92">
        <f>Eval!B8</f>
        <v>500.5</v>
      </c>
      <c r="F77" s="120">
        <f t="shared" si="4"/>
        <v>2499.5</v>
      </c>
      <c r="G77" s="281" t="b">
        <v>1</v>
      </c>
      <c r="H77" s="281" t="b">
        <v>1</v>
      </c>
      <c r="I77" s="122" t="s">
        <v>337</v>
      </c>
      <c r="J77" s="200" t="s">
        <v>337</v>
      </c>
      <c r="K77" s="113"/>
      <c r="L77"/>
      <c r="M77"/>
      <c r="N77"/>
      <c r="O77"/>
    </row>
    <row r="78" spans="1:15" s="382" customFormat="1" ht="20.100000000000001" customHeight="1" x14ac:dyDescent="0.3">
      <c r="A78" s="372" t="s">
        <v>86</v>
      </c>
      <c r="B78" s="373">
        <v>15000</v>
      </c>
      <c r="C78" s="373">
        <v>0</v>
      </c>
      <c r="D78" s="374">
        <f>Meat!B7</f>
        <v>0</v>
      </c>
      <c r="E78" s="375">
        <f>Meat!B8</f>
        <v>15000</v>
      </c>
      <c r="F78" s="376">
        <f t="shared" si="4"/>
        <v>0</v>
      </c>
      <c r="G78" s="377" t="b">
        <v>1</v>
      </c>
      <c r="H78" s="377" t="b">
        <v>1</v>
      </c>
      <c r="I78" s="378" t="s">
        <v>337</v>
      </c>
      <c r="J78" s="379" t="s">
        <v>337</v>
      </c>
      <c r="K78" s="380"/>
      <c r="L78" s="381"/>
      <c r="M78" s="381"/>
      <c r="N78" s="381"/>
      <c r="O78" s="381"/>
    </row>
    <row r="79" spans="1:15" ht="20.100000000000001" customHeight="1" x14ac:dyDescent="0.3">
      <c r="A79" s="372" t="s">
        <v>87</v>
      </c>
      <c r="B79" s="373">
        <v>750</v>
      </c>
      <c r="C79" s="373">
        <v>0</v>
      </c>
      <c r="D79" s="374">
        <f>MSAQBT!B7</f>
        <v>0</v>
      </c>
      <c r="E79" s="373">
        <f>MSAQBT!B8</f>
        <v>750</v>
      </c>
      <c r="F79" s="376">
        <f t="shared" si="4"/>
        <v>0</v>
      </c>
      <c r="G79" s="377" t="b">
        <v>1</v>
      </c>
      <c r="H79" s="377" t="b">
        <v>1</v>
      </c>
      <c r="I79" s="378" t="s">
        <v>337</v>
      </c>
      <c r="J79" s="379"/>
      <c r="K79" s="113"/>
      <c r="L79"/>
      <c r="M79"/>
      <c r="N79"/>
      <c r="O79"/>
    </row>
    <row r="80" spans="1:15" ht="20.100000000000001" customHeight="1" x14ac:dyDescent="0.3">
      <c r="A80" s="372" t="s">
        <v>88</v>
      </c>
      <c r="B80" s="373">
        <v>7200</v>
      </c>
      <c r="C80" s="373">
        <v>0</v>
      </c>
      <c r="D80" s="374">
        <f>MSA!B7</f>
        <v>0</v>
      </c>
      <c r="E80" s="373">
        <f>MSA!B8</f>
        <v>7200</v>
      </c>
      <c r="F80" s="376">
        <f t="shared" si="4"/>
        <v>0</v>
      </c>
      <c r="G80" s="377" t="b">
        <v>1</v>
      </c>
      <c r="H80" s="377" t="b">
        <v>1</v>
      </c>
      <c r="I80" s="378" t="s">
        <v>337</v>
      </c>
      <c r="J80" s="379" t="s">
        <v>337</v>
      </c>
      <c r="K80" s="113"/>
      <c r="L80"/>
      <c r="M80"/>
      <c r="N80"/>
      <c r="O80"/>
    </row>
    <row r="81" spans="1:15" ht="20.100000000000001" customHeight="1" x14ac:dyDescent="0.3">
      <c r="A81" s="291" t="s">
        <v>89</v>
      </c>
      <c r="B81" s="284">
        <v>0</v>
      </c>
      <c r="C81" s="284">
        <f>MDGB!B6</f>
        <v>0</v>
      </c>
      <c r="D81" s="285">
        <v>0</v>
      </c>
      <c r="E81" s="284">
        <f>MDGB!B8</f>
        <v>0</v>
      </c>
      <c r="F81" s="287">
        <f t="shared" si="4"/>
        <v>0</v>
      </c>
      <c r="G81" s="288" t="b">
        <v>1</v>
      </c>
      <c r="H81" s="288" t="b">
        <v>1</v>
      </c>
      <c r="I81" s="289"/>
      <c r="J81" s="290"/>
      <c r="K81" s="113">
        <v>21</v>
      </c>
      <c r="L81"/>
      <c r="M81"/>
      <c r="N81"/>
      <c r="O81"/>
    </row>
    <row r="82" spans="1:15" ht="20.100000000000001" customHeight="1" x14ac:dyDescent="0.3">
      <c r="A82" s="93" t="s">
        <v>90</v>
      </c>
      <c r="B82" s="92">
        <v>5000</v>
      </c>
      <c r="C82" s="92">
        <f>Metals!B6</f>
        <v>0</v>
      </c>
      <c r="D82" s="94">
        <f>Metals!B7</f>
        <v>0</v>
      </c>
      <c r="E82" s="110">
        <f>Metals!B8</f>
        <v>5000</v>
      </c>
      <c r="F82" s="120">
        <f t="shared" si="4"/>
        <v>0</v>
      </c>
      <c r="G82" s="281" t="b">
        <v>1</v>
      </c>
      <c r="H82" s="281" t="b">
        <v>1</v>
      </c>
      <c r="I82" s="122" t="s">
        <v>337</v>
      </c>
      <c r="J82" s="200" t="s">
        <v>337</v>
      </c>
      <c r="K82" s="113"/>
      <c r="L82"/>
      <c r="M82"/>
      <c r="N82"/>
      <c r="O82"/>
    </row>
    <row r="83" spans="1:15" ht="36" customHeight="1" x14ac:dyDescent="0.3">
      <c r="A83" s="291" t="s">
        <v>91</v>
      </c>
      <c r="B83" s="284">
        <v>0</v>
      </c>
      <c r="C83" s="284">
        <v>0</v>
      </c>
      <c r="D83" s="285">
        <v>0</v>
      </c>
      <c r="E83" s="286">
        <v>0</v>
      </c>
      <c r="F83" s="287">
        <f t="shared" si="4"/>
        <v>0</v>
      </c>
      <c r="G83" s="289"/>
      <c r="H83" s="289"/>
      <c r="I83" s="289"/>
      <c r="J83" s="290"/>
      <c r="K83" s="113"/>
      <c r="L83"/>
      <c r="M83"/>
      <c r="N83"/>
      <c r="O83"/>
    </row>
    <row r="84" spans="1:15" ht="20.100000000000001" customHeight="1" x14ac:dyDescent="0.3">
      <c r="A84" s="108" t="s">
        <v>92</v>
      </c>
      <c r="B84" s="92">
        <v>600</v>
      </c>
      <c r="C84" s="92">
        <v>0</v>
      </c>
      <c r="D84" s="94">
        <v>0</v>
      </c>
      <c r="E84" s="110">
        <f>MUN!B8</f>
        <v>510.15999999999997</v>
      </c>
      <c r="F84" s="120">
        <f t="shared" ref="F84:F104" si="5">B84+C84-D84-E84</f>
        <v>89.840000000000032</v>
      </c>
      <c r="G84" s="122" t="s">
        <v>337</v>
      </c>
      <c r="H84" s="122" t="s">
        <v>337</v>
      </c>
      <c r="I84" s="122" t="s">
        <v>337</v>
      </c>
      <c r="J84" s="200" t="s">
        <v>736</v>
      </c>
      <c r="K84" s="113"/>
      <c r="L84"/>
      <c r="M84"/>
      <c r="N84"/>
      <c r="O84"/>
    </row>
    <row r="85" spans="1:15" ht="20.100000000000001" customHeight="1" x14ac:dyDescent="0.3">
      <c r="A85" s="93" t="s">
        <v>93</v>
      </c>
      <c r="B85" s="92">
        <v>1750</v>
      </c>
      <c r="C85" s="92">
        <f>MortarBoard!B6</f>
        <v>0</v>
      </c>
      <c r="D85" s="94">
        <f>MortarBoard!B7</f>
        <v>0</v>
      </c>
      <c r="E85" s="92">
        <f>MortarBoard!B8</f>
        <v>0</v>
      </c>
      <c r="F85" s="120">
        <f t="shared" si="5"/>
        <v>1750</v>
      </c>
      <c r="G85" s="144" t="s">
        <v>337</v>
      </c>
      <c r="H85" s="122" t="s">
        <v>337</v>
      </c>
      <c r="I85" s="122" t="s">
        <v>337</v>
      </c>
      <c r="J85" s="200" t="s">
        <v>337</v>
      </c>
      <c r="K85" s="113"/>
      <c r="L85"/>
      <c r="M85"/>
      <c r="N85"/>
      <c r="O85"/>
    </row>
    <row r="86" spans="1:15" ht="26.4" customHeight="1" x14ac:dyDescent="0.3">
      <c r="A86" s="390" t="s">
        <v>961</v>
      </c>
      <c r="B86" s="373">
        <v>325</v>
      </c>
      <c r="C86" s="373">
        <f>MAPS!B6</f>
        <v>0</v>
      </c>
      <c r="D86" s="374">
        <f>MAPS!B7</f>
        <v>0</v>
      </c>
      <c r="E86" s="373">
        <f>MAPS!B8</f>
        <v>325</v>
      </c>
      <c r="F86" s="376">
        <f t="shared" si="5"/>
        <v>0</v>
      </c>
      <c r="G86" s="377" t="b">
        <v>1</v>
      </c>
      <c r="H86" s="377" t="b">
        <v>1</v>
      </c>
      <c r="I86" s="378" t="s">
        <v>337</v>
      </c>
      <c r="J86" s="379"/>
      <c r="K86" s="380"/>
      <c r="L86"/>
      <c r="M86"/>
      <c r="N86"/>
      <c r="O86"/>
    </row>
    <row r="87" spans="1:15" ht="20.100000000000001" customHeight="1" x14ac:dyDescent="0.3">
      <c r="A87" s="372" t="s">
        <v>94</v>
      </c>
      <c r="B87" s="373">
        <v>2700</v>
      </c>
      <c r="C87" s="373">
        <f>MuslimSA!B6</f>
        <v>0</v>
      </c>
      <c r="D87" s="374">
        <f>MuslimSA!B7</f>
        <v>0</v>
      </c>
      <c r="E87" s="373">
        <f>MuslimSA!B8</f>
        <v>2700</v>
      </c>
      <c r="F87" s="376">
        <f t="shared" si="5"/>
        <v>0</v>
      </c>
      <c r="G87" s="377" t="b">
        <v>1</v>
      </c>
      <c r="H87" s="377" t="b">
        <v>1</v>
      </c>
      <c r="I87" s="378" t="s">
        <v>337</v>
      </c>
      <c r="J87" s="379" t="s">
        <v>337</v>
      </c>
      <c r="K87" s="113"/>
      <c r="L87"/>
      <c r="M87"/>
      <c r="N87"/>
      <c r="O87"/>
    </row>
    <row r="88" spans="1:15" customFormat="1" ht="20.100000000000001" customHeight="1" x14ac:dyDescent="0.3">
      <c r="A88" s="300" t="s">
        <v>95</v>
      </c>
      <c r="B88" s="301">
        <v>0</v>
      </c>
      <c r="C88" s="302"/>
      <c r="D88" s="302"/>
      <c r="E88" s="303">
        <f>NPC!B7</f>
        <v>0</v>
      </c>
      <c r="F88" s="304">
        <f>B88+C88-D88-E88</f>
        <v>0</v>
      </c>
      <c r="G88" s="288" t="b">
        <v>1</v>
      </c>
      <c r="H88" s="288" t="b">
        <v>1</v>
      </c>
      <c r="I88" s="289"/>
      <c r="J88" s="289"/>
      <c r="K88" s="118"/>
    </row>
    <row r="89" spans="1:15" ht="20.100000000000001" customHeight="1" x14ac:dyDescent="0.3">
      <c r="A89" s="372" t="s">
        <v>96</v>
      </c>
      <c r="B89" s="373">
        <v>8000</v>
      </c>
      <c r="C89" s="373">
        <f>NSBE!B6</f>
        <v>0</v>
      </c>
      <c r="D89" s="374">
        <f>NSBE!B7</f>
        <v>0</v>
      </c>
      <c r="E89" s="373">
        <f>NSBE!B8</f>
        <v>8000</v>
      </c>
      <c r="F89" s="376">
        <f t="shared" si="5"/>
        <v>0</v>
      </c>
      <c r="G89" s="377" t="b">
        <v>1</v>
      </c>
      <c r="H89" s="377" t="b">
        <v>1</v>
      </c>
      <c r="I89" s="378" t="s">
        <v>337</v>
      </c>
      <c r="J89" s="379" t="s">
        <v>337</v>
      </c>
      <c r="K89" s="380"/>
      <c r="L89"/>
      <c r="M89"/>
      <c r="N89"/>
      <c r="O89"/>
    </row>
    <row r="90" spans="1:15" ht="20.100000000000001" customHeight="1" x14ac:dyDescent="0.3">
      <c r="A90" s="93" t="s">
        <v>97</v>
      </c>
      <c r="B90" s="92">
        <v>4400</v>
      </c>
      <c r="C90" s="92">
        <f>Navigators!B6</f>
        <v>0</v>
      </c>
      <c r="D90" s="94">
        <f>Navigators!B7</f>
        <v>0</v>
      </c>
      <c r="E90" s="92">
        <f>Navigators!B8</f>
        <v>4169.34</v>
      </c>
      <c r="F90" s="120">
        <f t="shared" si="5"/>
        <v>230.65999999999985</v>
      </c>
      <c r="G90" s="281" t="b">
        <v>1</v>
      </c>
      <c r="H90" s="281" t="b">
        <v>1</v>
      </c>
      <c r="I90" s="122" t="s">
        <v>337</v>
      </c>
      <c r="J90" s="200" t="s">
        <v>337</v>
      </c>
      <c r="K90" s="113"/>
      <c r="L90"/>
      <c r="M90"/>
      <c r="N90"/>
      <c r="O90"/>
    </row>
    <row r="91" spans="1:15" ht="20.100000000000001" customHeight="1" x14ac:dyDescent="0.3">
      <c r="A91" s="372" t="s">
        <v>98</v>
      </c>
      <c r="B91" s="373">
        <v>3000</v>
      </c>
      <c r="C91" s="373">
        <f>NSA!B6</f>
        <v>0</v>
      </c>
      <c r="D91" s="374">
        <f>NSA!B7</f>
        <v>0</v>
      </c>
      <c r="E91" s="375">
        <f>NSA!B8</f>
        <v>3000</v>
      </c>
      <c r="F91" s="376">
        <f t="shared" si="5"/>
        <v>0</v>
      </c>
      <c r="G91" s="393" t="s">
        <v>337</v>
      </c>
      <c r="H91" s="379" t="s">
        <v>337</v>
      </c>
      <c r="I91" s="378" t="s">
        <v>337</v>
      </c>
      <c r="J91" s="379" t="s">
        <v>337</v>
      </c>
      <c r="K91" s="380"/>
      <c r="L91"/>
      <c r="M91"/>
      <c r="N91"/>
      <c r="O91"/>
    </row>
    <row r="92" spans="1:15" ht="20.100000000000001" customHeight="1" x14ac:dyDescent="0.3">
      <c r="A92" s="415" t="s">
        <v>99</v>
      </c>
      <c r="B92" s="416">
        <v>500</v>
      </c>
      <c r="C92" s="416"/>
      <c r="D92" s="417"/>
      <c r="E92" s="418"/>
      <c r="F92" s="419">
        <f>B92+C92-D92-E92</f>
        <v>500</v>
      </c>
      <c r="G92" s="420"/>
      <c r="H92" s="421"/>
      <c r="I92" s="422"/>
      <c r="J92" s="421"/>
      <c r="K92" s="423"/>
      <c r="L92"/>
      <c r="M92"/>
      <c r="N92"/>
      <c r="O92"/>
    </row>
    <row r="93" spans="1:15" ht="20.100000000000001" customHeight="1" x14ac:dyDescent="0.3">
      <c r="A93" s="291" t="s">
        <v>100</v>
      </c>
      <c r="B93" s="284">
        <v>0</v>
      </c>
      <c r="C93" s="284">
        <v>0</v>
      </c>
      <c r="D93" s="285">
        <v>0</v>
      </c>
      <c r="E93" s="286">
        <v>0</v>
      </c>
      <c r="F93" s="287">
        <f t="shared" si="5"/>
        <v>0</v>
      </c>
      <c r="G93" s="293"/>
      <c r="H93" s="290"/>
      <c r="I93" s="289"/>
      <c r="J93" s="290"/>
      <c r="K93" s="113"/>
      <c r="L93"/>
      <c r="M93"/>
      <c r="N93"/>
      <c r="O93"/>
    </row>
    <row r="94" spans="1:15" ht="20.100000000000001" customHeight="1" x14ac:dyDescent="0.3">
      <c r="A94" s="372" t="s">
        <v>101</v>
      </c>
      <c r="B94" s="373">
        <v>4500</v>
      </c>
      <c r="C94" s="373">
        <f>PFPA!B6</f>
        <v>0</v>
      </c>
      <c r="D94" s="374">
        <f>PFPA!B7</f>
        <v>0</v>
      </c>
      <c r="E94" s="375">
        <f>PFPA!B8</f>
        <v>4459.8499999999995</v>
      </c>
      <c r="F94" s="376">
        <f t="shared" si="5"/>
        <v>40.150000000000546</v>
      </c>
      <c r="G94" s="377" t="b">
        <v>1</v>
      </c>
      <c r="H94" s="377" t="b">
        <v>1</v>
      </c>
      <c r="I94" s="378" t="s">
        <v>337</v>
      </c>
      <c r="J94" s="379" t="s">
        <v>337</v>
      </c>
      <c r="K94" s="380"/>
      <c r="L94"/>
      <c r="M94"/>
      <c r="N94"/>
      <c r="O94"/>
    </row>
    <row r="95" spans="1:15" ht="20.100000000000001" customHeight="1" x14ac:dyDescent="0.3">
      <c r="A95" s="372" t="s">
        <v>102</v>
      </c>
      <c r="B95" s="373">
        <v>2230</v>
      </c>
      <c r="C95" s="373">
        <f>PAD!B6</f>
        <v>820.64</v>
      </c>
      <c r="D95" s="374">
        <f>PAD!B7</f>
        <v>0</v>
      </c>
      <c r="E95" s="375">
        <f>PAD!B8</f>
        <v>3050.64</v>
      </c>
      <c r="F95" s="376">
        <f t="shared" si="5"/>
        <v>0</v>
      </c>
      <c r="G95" s="377" t="b">
        <v>1</v>
      </c>
      <c r="H95" s="377" t="b">
        <v>1</v>
      </c>
      <c r="I95" s="378" t="s">
        <v>337</v>
      </c>
      <c r="J95" s="379" t="s">
        <v>337</v>
      </c>
      <c r="K95" s="380"/>
      <c r="L95"/>
      <c r="M95"/>
      <c r="N95"/>
      <c r="O95"/>
    </row>
    <row r="96" spans="1:15" ht="20.100000000000001" customHeight="1" x14ac:dyDescent="0.3">
      <c r="A96" s="372" t="s">
        <v>103</v>
      </c>
      <c r="B96" s="373">
        <v>900</v>
      </c>
      <c r="C96" s="373">
        <f>PASO!B6</f>
        <v>171.2</v>
      </c>
      <c r="D96" s="374">
        <f>PASO!B7</f>
        <v>0</v>
      </c>
      <c r="E96" s="373">
        <f>PASO!B8</f>
        <v>1071.2</v>
      </c>
      <c r="F96" s="376">
        <f t="shared" si="5"/>
        <v>0</v>
      </c>
      <c r="G96" s="377" t="b">
        <v>1</v>
      </c>
      <c r="H96" s="377" t="b">
        <v>1</v>
      </c>
      <c r="I96" s="378"/>
      <c r="J96" s="379"/>
      <c r="K96" s="380"/>
      <c r="L96"/>
      <c r="M96"/>
      <c r="N96"/>
      <c r="O96"/>
    </row>
    <row r="97" spans="1:15" ht="20.100000000000001" customHeight="1" x14ac:dyDescent="0.3">
      <c r="A97" s="93" t="s">
        <v>104</v>
      </c>
      <c r="B97" s="92">
        <v>3000</v>
      </c>
      <c r="C97" s="92">
        <f>PTS!B6</f>
        <v>0</v>
      </c>
      <c r="D97" s="94">
        <f>PTS!B7</f>
        <v>0</v>
      </c>
      <c r="E97" s="110">
        <f>PTS!B8</f>
        <v>2925.17</v>
      </c>
      <c r="F97" s="120">
        <f t="shared" si="5"/>
        <v>74.829999999999927</v>
      </c>
      <c r="G97" s="281" t="b">
        <v>1</v>
      </c>
      <c r="H97" s="281" t="b">
        <v>1</v>
      </c>
      <c r="I97" s="122" t="s">
        <v>337</v>
      </c>
      <c r="J97" s="200" t="s">
        <v>337</v>
      </c>
      <c r="K97" s="113"/>
      <c r="L97"/>
      <c r="M97"/>
      <c r="N97"/>
      <c r="O97"/>
    </row>
    <row r="98" spans="1:15" ht="31.2" x14ac:dyDescent="0.3">
      <c r="A98" s="291" t="s">
        <v>105</v>
      </c>
      <c r="B98" s="284">
        <v>0</v>
      </c>
      <c r="C98" s="284">
        <f>POWER!B6</f>
        <v>0</v>
      </c>
      <c r="D98" s="285">
        <f>POWER!B7</f>
        <v>0</v>
      </c>
      <c r="E98" s="284">
        <f>POWER!B8</f>
        <v>0</v>
      </c>
      <c r="F98" s="287">
        <f t="shared" si="5"/>
        <v>0</v>
      </c>
      <c r="G98" s="288" t="b">
        <v>1</v>
      </c>
      <c r="H98" s="288" t="b">
        <v>1</v>
      </c>
      <c r="I98" s="289"/>
      <c r="J98" s="290"/>
      <c r="K98" s="113"/>
      <c r="L98"/>
      <c r="M98"/>
      <c r="N98"/>
      <c r="O98"/>
    </row>
    <row r="99" spans="1:15" x14ac:dyDescent="0.3">
      <c r="A99" s="372" t="s">
        <v>106</v>
      </c>
      <c r="B99" s="373">
        <v>600</v>
      </c>
      <c r="C99" s="373">
        <f>RAS!B6</f>
        <v>500</v>
      </c>
      <c r="D99" s="374">
        <f>RAS!B7</f>
        <v>0</v>
      </c>
      <c r="E99" s="373">
        <f>RAS!B8</f>
        <v>466.87</v>
      </c>
      <c r="F99" s="376">
        <f t="shared" si="5"/>
        <v>633.13</v>
      </c>
      <c r="G99" s="377" t="b">
        <v>1</v>
      </c>
      <c r="H99" s="377" t="b">
        <v>1</v>
      </c>
      <c r="I99" s="378" t="s">
        <v>337</v>
      </c>
      <c r="J99" s="379" t="s">
        <v>337</v>
      </c>
      <c r="K99" s="380"/>
      <c r="L99"/>
      <c r="M99"/>
      <c r="N99"/>
      <c r="O99"/>
    </row>
    <row r="100" spans="1:15" x14ac:dyDescent="0.3">
      <c r="A100" s="114" t="s">
        <v>107</v>
      </c>
      <c r="B100" s="92">
        <v>650</v>
      </c>
      <c r="C100" s="92">
        <f>RH!B6</f>
        <v>500</v>
      </c>
      <c r="D100" s="94">
        <v>0</v>
      </c>
      <c r="E100" s="92">
        <f>RH!B8</f>
        <v>617.73</v>
      </c>
      <c r="F100" s="120">
        <f t="shared" si="5"/>
        <v>532.27</v>
      </c>
      <c r="G100" s="122" t="s">
        <v>337</v>
      </c>
      <c r="H100" s="200" t="s">
        <v>337</v>
      </c>
      <c r="I100" s="122" t="s">
        <v>337</v>
      </c>
      <c r="J100" s="200" t="s">
        <v>337</v>
      </c>
      <c r="K100" s="113"/>
      <c r="L100"/>
      <c r="M100"/>
      <c r="N100"/>
      <c r="O100"/>
    </row>
    <row r="101" spans="1:15" x14ac:dyDescent="0.3">
      <c r="A101" s="114" t="s">
        <v>108</v>
      </c>
      <c r="B101" s="92">
        <v>400</v>
      </c>
      <c r="C101" s="92"/>
      <c r="D101" s="94"/>
      <c r="E101" s="92"/>
      <c r="F101" s="120">
        <f>B101+C101-D101-E101</f>
        <v>400</v>
      </c>
      <c r="G101" s="281" t="b">
        <v>1</v>
      </c>
      <c r="H101" s="281" t="b">
        <v>1</v>
      </c>
      <c r="I101" s="122"/>
      <c r="J101" s="200"/>
      <c r="K101" s="113"/>
      <c r="L101"/>
      <c r="M101"/>
      <c r="N101"/>
      <c r="O101"/>
    </row>
    <row r="102" spans="1:15" x14ac:dyDescent="0.3">
      <c r="A102" s="111" t="s">
        <v>109</v>
      </c>
      <c r="B102" s="92">
        <v>1250</v>
      </c>
      <c r="C102" s="92">
        <f>RPOP!B6</f>
        <v>0</v>
      </c>
      <c r="D102" s="94">
        <f>RPOP!B7</f>
        <v>0</v>
      </c>
      <c r="E102" s="92">
        <f>RPOP!B8</f>
        <v>1169.1400000000001</v>
      </c>
      <c r="F102" s="120">
        <f t="shared" si="5"/>
        <v>80.8599999999999</v>
      </c>
      <c r="G102" s="281" t="b">
        <v>1</v>
      </c>
      <c r="H102" s="281" t="b">
        <v>1</v>
      </c>
      <c r="I102" s="122" t="s">
        <v>337</v>
      </c>
      <c r="J102" s="200" t="s">
        <v>337</v>
      </c>
      <c r="K102" s="113"/>
      <c r="L102"/>
      <c r="M102"/>
      <c r="N102"/>
      <c r="O102"/>
    </row>
    <row r="103" spans="1:15" x14ac:dyDescent="0.3">
      <c r="A103" s="111" t="s">
        <v>110</v>
      </c>
      <c r="B103" s="92">
        <v>300</v>
      </c>
      <c r="C103" s="92">
        <f>RaidersDefend!B6</f>
        <v>0</v>
      </c>
      <c r="D103" s="94">
        <f>RaidersDefend!B7</f>
        <v>0</v>
      </c>
      <c r="E103" s="110">
        <f>RaidersDefend!B8</f>
        <v>0</v>
      </c>
      <c r="F103" s="120">
        <f t="shared" si="5"/>
        <v>300</v>
      </c>
      <c r="G103" s="281" t="b">
        <v>1</v>
      </c>
      <c r="H103" s="281" t="b">
        <v>1</v>
      </c>
      <c r="I103" s="122" t="s">
        <v>337</v>
      </c>
      <c r="J103" s="200"/>
      <c r="K103" s="113"/>
      <c r="L103"/>
      <c r="M103"/>
      <c r="N103"/>
      <c r="O103"/>
    </row>
    <row r="104" spans="1:15" x14ac:dyDescent="0.3">
      <c r="A104" s="400" t="s">
        <v>111</v>
      </c>
      <c r="B104" s="373">
        <v>650</v>
      </c>
      <c r="C104" s="373">
        <v>0</v>
      </c>
      <c r="D104" s="374">
        <f>RSFC!B7</f>
        <v>0</v>
      </c>
      <c r="E104" s="375">
        <f>RSFC!B8</f>
        <v>650</v>
      </c>
      <c r="F104" s="376">
        <f t="shared" si="5"/>
        <v>0</v>
      </c>
      <c r="G104" s="377" t="b">
        <v>1</v>
      </c>
      <c r="H104" s="377" t="b">
        <v>1</v>
      </c>
      <c r="I104" s="378" t="s">
        <v>337</v>
      </c>
      <c r="J104" s="379" t="s">
        <v>337</v>
      </c>
      <c r="K104" s="380"/>
      <c r="L104"/>
      <c r="M104"/>
      <c r="N104"/>
      <c r="O104"/>
    </row>
    <row r="105" spans="1:15" x14ac:dyDescent="0.3">
      <c r="A105" s="400" t="s">
        <v>112</v>
      </c>
      <c r="B105" s="373">
        <v>1300</v>
      </c>
      <c r="C105" s="373">
        <f>RMSS!B6</f>
        <v>0</v>
      </c>
      <c r="D105" s="374">
        <v>0</v>
      </c>
      <c r="E105" s="375">
        <f>RMSS!B8</f>
        <v>1300</v>
      </c>
      <c r="F105" s="376">
        <f>B105+C105-D105-E105</f>
        <v>0</v>
      </c>
      <c r="G105" s="377" t="b">
        <v>1</v>
      </c>
      <c r="H105" s="377" t="b">
        <v>1</v>
      </c>
      <c r="I105" s="378" t="s">
        <v>337</v>
      </c>
      <c r="J105" s="379" t="s">
        <v>337</v>
      </c>
      <c r="K105" s="380"/>
      <c r="L105"/>
      <c r="M105"/>
      <c r="N105"/>
      <c r="O105"/>
    </row>
    <row r="106" spans="1:15" x14ac:dyDescent="0.3">
      <c r="A106" s="111" t="s">
        <v>113</v>
      </c>
      <c r="B106" s="92">
        <v>500</v>
      </c>
      <c r="C106" s="92">
        <f>RR!B6</f>
        <v>0</v>
      </c>
      <c r="D106" s="94">
        <f>RR!B7</f>
        <v>0</v>
      </c>
      <c r="E106" s="110">
        <f>RR!B8</f>
        <v>187.51</v>
      </c>
      <c r="F106" s="120">
        <f>B106+C106-D106-E106</f>
        <v>312.49</v>
      </c>
      <c r="G106" s="281" t="b">
        <v>1</v>
      </c>
      <c r="H106" s="281" t="b">
        <v>1</v>
      </c>
      <c r="I106" s="122" t="s">
        <v>337</v>
      </c>
      <c r="J106" s="200" t="s">
        <v>337</v>
      </c>
      <c r="K106" s="113"/>
      <c r="L106"/>
      <c r="M106"/>
      <c r="N106"/>
      <c r="O106"/>
    </row>
    <row r="107" spans="1:15" x14ac:dyDescent="0.3">
      <c r="A107" s="93" t="s">
        <v>114</v>
      </c>
      <c r="B107" s="92">
        <v>3000</v>
      </c>
      <c r="C107" s="92">
        <f>RanchHorse!B6</f>
        <v>0</v>
      </c>
      <c r="D107" s="94">
        <f>RanchHorse!B7</f>
        <v>0</v>
      </c>
      <c r="E107" s="92">
        <f>RanchHorse!B8</f>
        <v>0</v>
      </c>
      <c r="F107" s="120">
        <f t="shared" ref="F107:F149" si="6">B107+C107-D107-E107</f>
        <v>3000</v>
      </c>
      <c r="G107" s="281" t="b">
        <v>1</v>
      </c>
      <c r="H107" s="281" t="b">
        <v>1</v>
      </c>
      <c r="I107" s="122" t="s">
        <v>337</v>
      </c>
      <c r="J107" s="200" t="s">
        <v>337</v>
      </c>
      <c r="K107" s="113"/>
      <c r="L107"/>
      <c r="M107"/>
      <c r="N107"/>
      <c r="O107"/>
    </row>
    <row r="108" spans="1:15" x14ac:dyDescent="0.3">
      <c r="A108" s="291" t="s">
        <v>115</v>
      </c>
      <c r="B108" s="284">
        <v>0</v>
      </c>
      <c r="C108" s="284">
        <v>0</v>
      </c>
      <c r="D108" s="285">
        <f>RBA!B7</f>
        <v>0</v>
      </c>
      <c r="E108" s="284">
        <f>RBA!B8</f>
        <v>0</v>
      </c>
      <c r="F108" s="287">
        <f t="shared" si="6"/>
        <v>0</v>
      </c>
      <c r="G108" s="288" t="b">
        <v>1</v>
      </c>
      <c r="H108" s="288" t="b">
        <v>1</v>
      </c>
      <c r="I108" s="289"/>
      <c r="J108" s="290"/>
      <c r="K108" s="113"/>
      <c r="L108"/>
      <c r="M108"/>
      <c r="N108"/>
      <c r="O108"/>
    </row>
    <row r="109" spans="1:15" x14ac:dyDescent="0.3">
      <c r="A109" s="392" t="s">
        <v>116</v>
      </c>
      <c r="B109" s="373">
        <v>14500</v>
      </c>
      <c r="C109" s="373">
        <f>RRR!B6</f>
        <v>0</v>
      </c>
      <c r="D109" s="374">
        <f>RRR!B7</f>
        <v>0</v>
      </c>
      <c r="E109" s="375">
        <f>RRR!B8</f>
        <v>14500</v>
      </c>
      <c r="F109" s="376">
        <f>B109+C109-D109-E109</f>
        <v>0</v>
      </c>
      <c r="G109" s="377" t="b">
        <v>1</v>
      </c>
      <c r="H109" s="377" t="b">
        <v>1</v>
      </c>
      <c r="I109" s="378" t="s">
        <v>337</v>
      </c>
      <c r="J109" s="379" t="s">
        <v>337</v>
      </c>
      <c r="K109" s="380"/>
      <c r="L109"/>
      <c r="M109"/>
      <c r="N109"/>
      <c r="O109"/>
    </row>
    <row r="110" spans="1:15" x14ac:dyDescent="0.3">
      <c r="A110" s="300" t="s">
        <v>117</v>
      </c>
      <c r="B110" s="284">
        <v>0</v>
      </c>
      <c r="C110" s="284"/>
      <c r="D110" s="285"/>
      <c r="E110" s="286">
        <f>RTheater!B8</f>
        <v>0</v>
      </c>
      <c r="F110" s="287">
        <f>B110+C110-D110-E110</f>
        <v>0</v>
      </c>
      <c r="G110" s="288" t="b">
        <v>1</v>
      </c>
      <c r="H110" s="288" t="b">
        <v>1</v>
      </c>
      <c r="I110" s="289"/>
      <c r="J110" s="290"/>
      <c r="K110" s="113"/>
      <c r="L110"/>
      <c r="M110"/>
      <c r="N110"/>
      <c r="O110"/>
    </row>
    <row r="111" spans="1:15" x14ac:dyDescent="0.3">
      <c r="A111" s="111" t="s">
        <v>118</v>
      </c>
      <c r="B111" s="92">
        <v>0</v>
      </c>
      <c r="C111" s="92">
        <f>RHIM!B6</f>
        <v>0</v>
      </c>
      <c r="D111" s="94">
        <f>RHIM!B7</f>
        <v>0</v>
      </c>
      <c r="E111" s="92">
        <f>RHIM!B8</f>
        <v>0</v>
      </c>
      <c r="F111" s="120">
        <f t="shared" si="6"/>
        <v>0</v>
      </c>
      <c r="G111" s="118"/>
      <c r="H111" s="200"/>
      <c r="I111" s="122"/>
      <c r="J111" s="200"/>
      <c r="K111" s="113"/>
      <c r="L111"/>
      <c r="M111"/>
      <c r="N111"/>
      <c r="O111"/>
    </row>
    <row r="112" spans="1:15" customFormat="1" x14ac:dyDescent="0.3">
      <c r="A112" s="114" t="s">
        <v>119</v>
      </c>
      <c r="B112" s="116">
        <v>2300</v>
      </c>
      <c r="C112" s="2">
        <f>RATS!B6</f>
        <v>0</v>
      </c>
      <c r="D112" s="2">
        <f>RATS!B7</f>
        <v>0</v>
      </c>
      <c r="E112" s="234">
        <f>RATS!B8</f>
        <v>1220.8</v>
      </c>
      <c r="F112" s="2">
        <f>B112+C112-D112-E112</f>
        <v>1079.2</v>
      </c>
      <c r="G112" s="281" t="b">
        <v>1</v>
      </c>
      <c r="H112" s="281" t="b">
        <v>1</v>
      </c>
      <c r="I112" s="144" t="s">
        <v>337</v>
      </c>
      <c r="J112" s="144" t="s">
        <v>337</v>
      </c>
      <c r="K112" s="106"/>
    </row>
    <row r="113" spans="1:15" x14ac:dyDescent="0.3">
      <c r="A113" s="372" t="s">
        <v>120</v>
      </c>
      <c r="B113" s="373">
        <v>800</v>
      </c>
      <c r="C113" s="373">
        <f>SFDT!B6</f>
        <v>0</v>
      </c>
      <c r="D113" s="374">
        <v>0</v>
      </c>
      <c r="E113" s="375">
        <f>SFDT!B8</f>
        <v>800</v>
      </c>
      <c r="F113" s="376">
        <f t="shared" si="6"/>
        <v>0</v>
      </c>
      <c r="G113" s="377" t="b">
        <v>1</v>
      </c>
      <c r="H113" s="377" t="b">
        <v>1</v>
      </c>
      <c r="I113" s="378" t="s">
        <v>337</v>
      </c>
      <c r="J113" s="379"/>
      <c r="K113" s="380"/>
      <c r="L113"/>
      <c r="M113"/>
      <c r="N113"/>
      <c r="O113"/>
    </row>
    <row r="114" spans="1:15" x14ac:dyDescent="0.3">
      <c r="A114" s="93" t="s">
        <v>121</v>
      </c>
      <c r="B114" s="92">
        <v>7250</v>
      </c>
      <c r="C114" s="92">
        <f>SDP!B6</f>
        <v>0</v>
      </c>
      <c r="D114" s="94">
        <f>SDP!B7</f>
        <v>0</v>
      </c>
      <c r="E114" s="110">
        <f>SDP!B8</f>
        <v>7214.55</v>
      </c>
      <c r="F114" s="120">
        <f t="shared" si="6"/>
        <v>35.449999999999818</v>
      </c>
      <c r="G114" s="281" t="b">
        <v>1</v>
      </c>
      <c r="H114" s="281" t="b">
        <v>1</v>
      </c>
      <c r="I114" s="122" t="s">
        <v>337</v>
      </c>
      <c r="J114" s="200" t="s">
        <v>337</v>
      </c>
      <c r="K114" s="113"/>
      <c r="L114"/>
      <c r="M114"/>
      <c r="N114"/>
      <c r="O114"/>
    </row>
    <row r="115" spans="1:15" x14ac:dyDescent="0.3">
      <c r="A115" s="291" t="s">
        <v>122</v>
      </c>
      <c r="B115" s="284">
        <v>0</v>
      </c>
      <c r="C115" s="284">
        <f>SKYRAIDERS!B6</f>
        <v>0</v>
      </c>
      <c r="D115" s="285">
        <v>0</v>
      </c>
      <c r="E115" s="284"/>
      <c r="F115" s="287">
        <f t="shared" si="6"/>
        <v>0</v>
      </c>
      <c r="G115" s="293"/>
      <c r="H115" s="290"/>
      <c r="I115" s="289"/>
      <c r="J115" s="290"/>
      <c r="K115" s="113">
        <v>21</v>
      </c>
      <c r="L115"/>
      <c r="M115"/>
      <c r="N115"/>
      <c r="O115"/>
    </row>
    <row r="116" spans="1:15" x14ac:dyDescent="0.3">
      <c r="A116" s="390" t="s">
        <v>123</v>
      </c>
      <c r="B116" s="373">
        <v>1000</v>
      </c>
      <c r="C116" s="373">
        <f>SKYRAIDERS!B6</f>
        <v>0</v>
      </c>
      <c r="D116" s="374"/>
      <c r="E116" s="373">
        <f>SKYRAIDERS!B8</f>
        <v>999.12</v>
      </c>
      <c r="F116" s="376">
        <f>B116+C116-D116-E116</f>
        <v>0.87999999999999545</v>
      </c>
      <c r="G116" s="393" t="s">
        <v>337</v>
      </c>
      <c r="H116" s="379" t="s">
        <v>337</v>
      </c>
      <c r="I116" s="378" t="s">
        <v>337</v>
      </c>
      <c r="J116" s="379" t="s">
        <v>337</v>
      </c>
      <c r="K116" s="380"/>
      <c r="L116"/>
      <c r="M116"/>
      <c r="N116"/>
      <c r="O116"/>
    </row>
    <row r="117" spans="1:15" ht="31.2" x14ac:dyDescent="0.3">
      <c r="A117" s="283" t="s">
        <v>124</v>
      </c>
      <c r="B117" s="284">
        <v>0</v>
      </c>
      <c r="C117" s="284">
        <f>SACNAS!B6</f>
        <v>0</v>
      </c>
      <c r="D117" s="285">
        <f>SACNAS!B7</f>
        <v>0</v>
      </c>
      <c r="E117" s="284">
        <f>SACNAS!B8</f>
        <v>0</v>
      </c>
      <c r="F117" s="287">
        <f t="shared" si="6"/>
        <v>0</v>
      </c>
      <c r="G117" s="288" t="b">
        <v>1</v>
      </c>
      <c r="H117" s="288" t="b">
        <v>1</v>
      </c>
      <c r="I117" s="289"/>
      <c r="J117" s="290"/>
      <c r="K117" s="113"/>
      <c r="L117"/>
      <c r="M117"/>
      <c r="N117"/>
      <c r="O117"/>
    </row>
    <row r="118" spans="1:15" ht="20.100000000000001" customHeight="1" x14ac:dyDescent="0.3">
      <c r="A118" s="93" t="s">
        <v>125</v>
      </c>
      <c r="B118" s="92">
        <v>130</v>
      </c>
      <c r="C118" s="92">
        <f>SEP!B6</f>
        <v>0</v>
      </c>
      <c r="D118" s="94">
        <f>SEP!B7</f>
        <v>0</v>
      </c>
      <c r="E118" s="92">
        <f>SEP!B8</f>
        <v>0</v>
      </c>
      <c r="F118" s="120">
        <f t="shared" si="6"/>
        <v>130</v>
      </c>
      <c r="G118" s="281" t="b">
        <v>1</v>
      </c>
      <c r="H118" s="281" t="b">
        <v>1</v>
      </c>
      <c r="I118" s="122" t="s">
        <v>337</v>
      </c>
      <c r="J118" s="200" t="s">
        <v>337</v>
      </c>
      <c r="K118" s="113"/>
      <c r="L118"/>
      <c r="M118"/>
      <c r="N118"/>
      <c r="O118"/>
    </row>
    <row r="119" spans="1:15" ht="20.100000000000001" customHeight="1" x14ac:dyDescent="0.3">
      <c r="A119" s="372" t="s">
        <v>126</v>
      </c>
      <c r="B119" s="373">
        <v>4200</v>
      </c>
      <c r="C119" s="373">
        <f>SHPE!B6</f>
        <v>0</v>
      </c>
      <c r="D119" s="374">
        <v>0</v>
      </c>
      <c r="E119" s="373">
        <f>SHPE!B8</f>
        <v>4200</v>
      </c>
      <c r="F119" s="376">
        <f t="shared" si="6"/>
        <v>0</v>
      </c>
      <c r="G119" s="377" t="b">
        <v>1</v>
      </c>
      <c r="H119" s="377" t="b">
        <v>1</v>
      </c>
      <c r="I119" s="378" t="s">
        <v>337</v>
      </c>
      <c r="J119" s="379" t="s">
        <v>337</v>
      </c>
      <c r="K119" s="380"/>
      <c r="L119"/>
      <c r="M119"/>
      <c r="N119"/>
      <c r="O119"/>
    </row>
    <row r="120" spans="1:15" ht="20.100000000000001" customHeight="1" x14ac:dyDescent="0.3">
      <c r="A120" s="372" t="s">
        <v>127</v>
      </c>
      <c r="B120" s="373">
        <v>13000</v>
      </c>
      <c r="C120" s="375">
        <f>SPE!B6</f>
        <v>0</v>
      </c>
      <c r="D120" s="374">
        <f>SPE!B7</f>
        <v>0</v>
      </c>
      <c r="E120" s="375">
        <f>SPE!B8</f>
        <v>13000</v>
      </c>
      <c r="F120" s="376">
        <f t="shared" si="6"/>
        <v>0</v>
      </c>
      <c r="G120" s="377" t="b">
        <v>1</v>
      </c>
      <c r="H120" s="377" t="b">
        <v>1</v>
      </c>
      <c r="I120" s="378" t="s">
        <v>337</v>
      </c>
      <c r="J120" s="379" t="s">
        <v>337</v>
      </c>
      <c r="K120" s="113"/>
      <c r="L120"/>
      <c r="M120"/>
      <c r="N120"/>
      <c r="O120"/>
    </row>
    <row r="121" spans="1:15" ht="20.100000000000001" customHeight="1" x14ac:dyDescent="0.3">
      <c r="A121" s="283" t="s">
        <v>128</v>
      </c>
      <c r="B121" s="284">
        <v>0</v>
      </c>
      <c r="C121" s="284">
        <f>SPWLA!B6</f>
        <v>0</v>
      </c>
      <c r="D121" s="285">
        <f>SPWLA!B7</f>
        <v>0</v>
      </c>
      <c r="E121" s="286">
        <f>SPWLA!B8</f>
        <v>0</v>
      </c>
      <c r="F121" s="287">
        <f t="shared" si="6"/>
        <v>0</v>
      </c>
      <c r="G121" s="293"/>
      <c r="H121" s="290"/>
      <c r="I121" s="289"/>
      <c r="J121" s="290"/>
      <c r="K121" s="113"/>
      <c r="L121"/>
      <c r="M121"/>
      <c r="N121"/>
      <c r="O121"/>
    </row>
    <row r="122" spans="1:15" ht="20.100000000000001" customHeight="1" x14ac:dyDescent="0.3">
      <c r="A122" s="372" t="s">
        <v>129</v>
      </c>
      <c r="B122" s="373">
        <v>8500</v>
      </c>
      <c r="C122" s="373">
        <f>SWE!B6</f>
        <v>0</v>
      </c>
      <c r="D122" s="374">
        <f>SWE!B7</f>
        <v>0</v>
      </c>
      <c r="E122" s="375">
        <f>SWE!B8</f>
        <v>8500</v>
      </c>
      <c r="F122" s="376">
        <f t="shared" si="6"/>
        <v>0</v>
      </c>
      <c r="G122" s="377" t="b">
        <v>1</v>
      </c>
      <c r="H122" s="377" t="b">
        <v>1</v>
      </c>
      <c r="I122" s="378" t="s">
        <v>337</v>
      </c>
      <c r="J122" s="379" t="s">
        <v>337</v>
      </c>
      <c r="K122" s="113"/>
      <c r="L122"/>
      <c r="M122"/>
      <c r="N122"/>
      <c r="O122"/>
    </row>
    <row r="123" spans="1:15" customFormat="1" ht="20.100000000000001" customHeight="1" x14ac:dyDescent="0.3">
      <c r="A123" s="114" t="s">
        <v>130</v>
      </c>
      <c r="B123" s="116">
        <v>250</v>
      </c>
      <c r="C123" s="2">
        <f>SPANISH!B6</f>
        <v>0</v>
      </c>
      <c r="D123" s="2">
        <f>SPANISH!B7</f>
        <v>0</v>
      </c>
      <c r="E123" s="234">
        <f>SPANISH!B8</f>
        <v>200</v>
      </c>
      <c r="F123" s="2">
        <f>B123+C123-D123-E123</f>
        <v>50</v>
      </c>
      <c r="G123" s="118"/>
      <c r="H123" s="144"/>
      <c r="I123" s="144" t="s">
        <v>337</v>
      </c>
      <c r="J123" s="144" t="s">
        <v>337</v>
      </c>
      <c r="K123" s="106"/>
    </row>
    <row r="124" spans="1:15" ht="20.100000000000001" customHeight="1" x14ac:dyDescent="0.3">
      <c r="A124" s="93" t="s">
        <v>131</v>
      </c>
      <c r="B124" s="92">
        <v>9000</v>
      </c>
      <c r="C124" s="92">
        <f>SLSA!B6</f>
        <v>0</v>
      </c>
      <c r="D124" s="94">
        <f>SLSA!B7</f>
        <v>0</v>
      </c>
      <c r="E124" s="92">
        <f>SLSA!B8</f>
        <v>8231.4699999999993</v>
      </c>
      <c r="F124" s="120">
        <f t="shared" si="6"/>
        <v>768.53000000000065</v>
      </c>
      <c r="G124" s="281" t="b">
        <v>1</v>
      </c>
      <c r="H124" s="281" t="b">
        <v>1</v>
      </c>
      <c r="I124" s="122" t="s">
        <v>337</v>
      </c>
      <c r="J124" s="200" t="s">
        <v>337</v>
      </c>
      <c r="K124" s="113"/>
      <c r="L124"/>
      <c r="M124"/>
      <c r="N124"/>
      <c r="O124"/>
    </row>
    <row r="125" spans="1:15" ht="20.100000000000001" customHeight="1" x14ac:dyDescent="0.3">
      <c r="A125" s="392" t="s">
        <v>393</v>
      </c>
      <c r="B125" s="373">
        <v>260</v>
      </c>
      <c r="C125" s="373">
        <f>SDA!B6</f>
        <v>0</v>
      </c>
      <c r="D125" s="374">
        <f>SDA!B7</f>
        <v>0</v>
      </c>
      <c r="E125" s="373">
        <f>SDA!B8</f>
        <v>260</v>
      </c>
      <c r="F125" s="376">
        <f t="shared" si="6"/>
        <v>0</v>
      </c>
      <c r="G125" s="393" t="s">
        <v>337</v>
      </c>
      <c r="H125" s="379" t="s">
        <v>337</v>
      </c>
      <c r="I125" s="378" t="s">
        <v>337</v>
      </c>
      <c r="J125" s="379" t="s">
        <v>337</v>
      </c>
      <c r="K125" s="380"/>
      <c r="L125"/>
      <c r="M125"/>
      <c r="N125"/>
      <c r="O125"/>
    </row>
    <row r="126" spans="1:15" ht="20.100000000000001" customHeight="1" x14ac:dyDescent="0.3">
      <c r="A126" s="372" t="s">
        <v>132</v>
      </c>
      <c r="B126" s="373">
        <v>15000</v>
      </c>
      <c r="C126" s="373">
        <f>AgCouncil!B6</f>
        <v>0</v>
      </c>
      <c r="D126" s="374">
        <f>AgCouncil!B7</f>
        <v>0</v>
      </c>
      <c r="E126" s="373">
        <f>AgCouncil!B8</f>
        <v>15000</v>
      </c>
      <c r="F126" s="376">
        <f t="shared" si="6"/>
        <v>0</v>
      </c>
      <c r="G126" s="377" t="b">
        <v>1</v>
      </c>
      <c r="H126" s="377" t="b">
        <v>1</v>
      </c>
      <c r="I126" s="378" t="s">
        <v>337</v>
      </c>
      <c r="J126" s="379"/>
      <c r="K126" s="380"/>
      <c r="L126"/>
      <c r="M126"/>
      <c r="N126"/>
      <c r="O126"/>
    </row>
    <row r="127" spans="1:15" customFormat="1" ht="20.100000000000001" customHeight="1" x14ac:dyDescent="0.3">
      <c r="A127" s="300" t="s">
        <v>133</v>
      </c>
      <c r="B127" s="301">
        <v>0</v>
      </c>
      <c r="C127" s="302"/>
      <c r="D127" s="302"/>
      <c r="E127" s="304">
        <f>SASLA!B8</f>
        <v>0</v>
      </c>
      <c r="F127" s="304">
        <f>B127+C127-D127-E127</f>
        <v>0</v>
      </c>
      <c r="G127" s="288" t="b">
        <v>1</v>
      </c>
      <c r="H127" s="288" t="b">
        <v>1</v>
      </c>
      <c r="I127" s="292"/>
      <c r="J127" s="292"/>
      <c r="K127" s="106"/>
    </row>
    <row r="128" spans="1:15" ht="19.5" customHeight="1" x14ac:dyDescent="0.3">
      <c r="A128" s="390" t="s">
        <v>134</v>
      </c>
      <c r="B128" s="373">
        <v>500</v>
      </c>
      <c r="C128" s="373">
        <f>SAFE!B6</f>
        <v>0</v>
      </c>
      <c r="D128" s="374">
        <f>SAFE!B7</f>
        <v>0</v>
      </c>
      <c r="E128" s="373">
        <f>SAFE!B8</f>
        <v>457.15</v>
      </c>
      <c r="F128" s="376">
        <f t="shared" si="6"/>
        <v>42.850000000000023</v>
      </c>
      <c r="G128" s="393" t="s">
        <v>337</v>
      </c>
      <c r="H128" s="379" t="s">
        <v>337</v>
      </c>
      <c r="I128" s="378" t="s">
        <v>337</v>
      </c>
      <c r="J128" s="379" t="s">
        <v>337</v>
      </c>
      <c r="K128" s="380"/>
      <c r="L128"/>
      <c r="M128"/>
      <c r="N128"/>
      <c r="O128"/>
    </row>
    <row r="129" spans="1:15" ht="31.5" customHeight="1" x14ac:dyDescent="0.3">
      <c r="A129" s="394" t="s">
        <v>135</v>
      </c>
      <c r="B129" s="373">
        <v>900</v>
      </c>
      <c r="C129" s="373">
        <f>ISC!B6</f>
        <v>0</v>
      </c>
      <c r="D129" s="374">
        <v>0</v>
      </c>
      <c r="E129" s="373">
        <f>SGC!B8</f>
        <v>900</v>
      </c>
      <c r="F129" s="376">
        <f t="shared" si="6"/>
        <v>0</v>
      </c>
      <c r="G129" s="377" t="b">
        <v>1</v>
      </c>
      <c r="H129" s="377" t="b">
        <v>1</v>
      </c>
      <c r="I129" s="378" t="s">
        <v>337</v>
      </c>
      <c r="J129" s="379" t="s">
        <v>337</v>
      </c>
      <c r="K129" s="380"/>
      <c r="L129"/>
      <c r="M129"/>
      <c r="N129"/>
      <c r="O129"/>
    </row>
    <row r="130" spans="1:15" ht="17.399999999999999" customHeight="1" x14ac:dyDescent="0.3">
      <c r="A130" s="239" t="s">
        <v>136</v>
      </c>
      <c r="B130" s="92"/>
      <c r="C130" s="92">
        <f>SIL!B6</f>
        <v>0</v>
      </c>
      <c r="D130" s="94">
        <f>SIL!B7</f>
        <v>0</v>
      </c>
      <c r="E130" s="92">
        <f>SIL!B8</f>
        <v>0</v>
      </c>
      <c r="F130" s="120">
        <f>B130+C130-D130-E130</f>
        <v>0</v>
      </c>
      <c r="G130" s="281" t="b">
        <v>1</v>
      </c>
      <c r="H130" s="281" t="b">
        <v>1</v>
      </c>
      <c r="I130" s="122" t="s">
        <v>337</v>
      </c>
      <c r="J130" s="200" t="s">
        <v>337</v>
      </c>
      <c r="K130" s="113"/>
      <c r="L130"/>
      <c r="M130"/>
      <c r="N130"/>
      <c r="O130"/>
    </row>
    <row r="131" spans="1:15" ht="30" customHeight="1" x14ac:dyDescent="0.3">
      <c r="A131" s="305" t="s">
        <v>137</v>
      </c>
      <c r="B131" s="306">
        <v>0</v>
      </c>
      <c r="C131" s="284">
        <v>0</v>
      </c>
      <c r="D131" s="285">
        <v>0</v>
      </c>
      <c r="E131" s="284">
        <f>SMILE!B8</f>
        <v>0</v>
      </c>
      <c r="F131" s="287">
        <f t="shared" si="6"/>
        <v>0</v>
      </c>
      <c r="G131" s="293"/>
      <c r="H131" s="290"/>
      <c r="I131" s="289"/>
      <c r="J131" s="290"/>
      <c r="K131" s="113"/>
      <c r="L131"/>
      <c r="M131"/>
      <c r="N131"/>
      <c r="O131"/>
    </row>
    <row r="132" spans="1:15" ht="20.100000000000001" customHeight="1" x14ac:dyDescent="0.3">
      <c r="A132" s="300" t="s">
        <v>138</v>
      </c>
      <c r="B132" s="284">
        <v>0</v>
      </c>
      <c r="C132" s="284">
        <v>0</v>
      </c>
      <c r="D132" s="285">
        <v>0</v>
      </c>
      <c r="E132" s="286">
        <f>SMO!B8</f>
        <v>0</v>
      </c>
      <c r="F132" s="287">
        <f t="shared" si="6"/>
        <v>0</v>
      </c>
      <c r="G132" s="293"/>
      <c r="H132" s="290"/>
      <c r="I132" s="289"/>
      <c r="J132" s="290"/>
      <c r="K132" s="112"/>
      <c r="L132"/>
      <c r="M132"/>
      <c r="N132"/>
      <c r="O132"/>
    </row>
    <row r="133" spans="1:15" ht="20.100000000000001" customHeight="1" x14ac:dyDescent="0.3">
      <c r="A133" s="93" t="s">
        <v>139</v>
      </c>
      <c r="B133" s="92">
        <v>700</v>
      </c>
      <c r="C133" s="92">
        <f>TBS!B6</f>
        <v>0</v>
      </c>
      <c r="D133" s="94">
        <f>TBS!B7</f>
        <v>0</v>
      </c>
      <c r="E133" s="92">
        <f>TBS!B8</f>
        <v>0</v>
      </c>
      <c r="F133" s="120">
        <f t="shared" si="6"/>
        <v>700</v>
      </c>
      <c r="G133" s="281" t="b">
        <v>1</v>
      </c>
      <c r="H133" s="281" t="b">
        <v>1</v>
      </c>
      <c r="I133" s="122" t="s">
        <v>337</v>
      </c>
      <c r="J133" s="200" t="s">
        <v>337</v>
      </c>
      <c r="K133" s="113"/>
      <c r="L133"/>
      <c r="M133"/>
      <c r="N133"/>
      <c r="O133"/>
    </row>
    <row r="134" spans="1:15" ht="20.100000000000001" customHeight="1" x14ac:dyDescent="0.3">
      <c r="A134" s="283" t="s">
        <v>140</v>
      </c>
      <c r="B134" s="284">
        <v>0</v>
      </c>
      <c r="C134" s="284">
        <f>TBHC!B6</f>
        <v>0</v>
      </c>
      <c r="D134" s="285">
        <f>TBHC!B7</f>
        <v>0</v>
      </c>
      <c r="E134" s="284">
        <f>TBHC!B8</f>
        <v>0</v>
      </c>
      <c r="F134" s="287">
        <f t="shared" si="6"/>
        <v>0</v>
      </c>
      <c r="G134" s="288" t="b">
        <v>1</v>
      </c>
      <c r="H134" s="288" t="b">
        <v>1</v>
      </c>
      <c r="I134" s="289"/>
      <c r="J134" s="290"/>
      <c r="K134" s="113"/>
      <c r="L134"/>
      <c r="M134"/>
      <c r="N134"/>
      <c r="O134"/>
    </row>
    <row r="135" spans="1:15" ht="20.100000000000001" customHeight="1" x14ac:dyDescent="0.3">
      <c r="A135" s="108" t="s">
        <v>141</v>
      </c>
      <c r="B135" s="92">
        <v>225</v>
      </c>
      <c r="C135" s="92">
        <f>TCLCA!B6</f>
        <v>0</v>
      </c>
      <c r="D135" s="94">
        <f>TCLCA!B7</f>
        <v>0</v>
      </c>
      <c r="E135" s="92">
        <f>TCLCA!B8</f>
        <v>0</v>
      </c>
      <c r="F135" s="120">
        <f>B135+C135-D135-E135</f>
        <v>225</v>
      </c>
      <c r="G135" s="281" t="b">
        <v>1</v>
      </c>
      <c r="H135" s="281" t="b">
        <v>1</v>
      </c>
      <c r="I135" s="122"/>
      <c r="J135" s="200"/>
      <c r="K135" s="113"/>
      <c r="L135"/>
      <c r="M135"/>
      <c r="N135"/>
      <c r="O135"/>
    </row>
    <row r="136" spans="1:15" ht="20.100000000000001" customHeight="1" x14ac:dyDescent="0.3">
      <c r="A136" s="372" t="s">
        <v>142</v>
      </c>
      <c r="B136" s="373">
        <v>8000</v>
      </c>
      <c r="C136" s="373">
        <f>TCFR!B6</f>
        <v>0</v>
      </c>
      <c r="D136" s="374">
        <f>TCFR!B7</f>
        <v>0</v>
      </c>
      <c r="E136" s="373">
        <f>TCFR!B8</f>
        <v>7971.8200000000006</v>
      </c>
      <c r="F136" s="376">
        <f>B136+C136-D136-E136</f>
        <v>28.179999999999382</v>
      </c>
      <c r="G136" s="377" t="b">
        <v>1</v>
      </c>
      <c r="H136" s="377" t="b">
        <v>1</v>
      </c>
      <c r="I136" s="378" t="s">
        <v>337</v>
      </c>
      <c r="J136" s="379" t="s">
        <v>337</v>
      </c>
      <c r="K136" s="380"/>
      <c r="L136"/>
      <c r="M136"/>
      <c r="N136"/>
      <c r="O136"/>
    </row>
    <row r="137" spans="1:15" ht="20.100000000000001" customHeight="1" x14ac:dyDescent="0.3">
      <c r="A137" s="300" t="s">
        <v>143</v>
      </c>
      <c r="B137" s="284">
        <v>0</v>
      </c>
      <c r="C137" s="284"/>
      <c r="D137" s="285"/>
      <c r="E137" s="284">
        <f>TEA!B7</f>
        <v>0</v>
      </c>
      <c r="F137" s="287">
        <f>B137+C137-D137-E137</f>
        <v>0</v>
      </c>
      <c r="G137" s="293"/>
      <c r="H137" s="290"/>
      <c r="I137" s="289"/>
      <c r="J137" s="290"/>
      <c r="K137" s="112"/>
      <c r="L137"/>
      <c r="M137"/>
      <c r="N137"/>
      <c r="O137"/>
    </row>
    <row r="138" spans="1:15" ht="20.100000000000001" customHeight="1" x14ac:dyDescent="0.3">
      <c r="A138" s="93" t="s">
        <v>144</v>
      </c>
      <c r="B138" s="92">
        <v>15000</v>
      </c>
      <c r="C138" s="92">
        <f>TET!B9</f>
        <v>0</v>
      </c>
      <c r="D138" s="94">
        <f>TET!B10</f>
        <v>0</v>
      </c>
      <c r="E138" s="92">
        <f>TET!B11</f>
        <v>14768.35</v>
      </c>
      <c r="F138" s="120">
        <f t="shared" si="6"/>
        <v>231.64999999999964</v>
      </c>
      <c r="G138" s="281" t="b">
        <v>1</v>
      </c>
      <c r="H138" s="281" t="b">
        <v>1</v>
      </c>
      <c r="I138" s="122" t="s">
        <v>337</v>
      </c>
      <c r="J138" s="200" t="s">
        <v>337</v>
      </c>
      <c r="K138" s="113"/>
      <c r="L138"/>
      <c r="M138"/>
      <c r="N138"/>
      <c r="O138"/>
    </row>
    <row r="139" spans="1:15" s="382" customFormat="1" ht="20.100000000000001" customHeight="1" x14ac:dyDescent="0.3">
      <c r="A139" s="372" t="s">
        <v>145</v>
      </c>
      <c r="B139" s="373">
        <v>750</v>
      </c>
      <c r="C139" s="373">
        <f>Feral!B10</f>
        <v>0</v>
      </c>
      <c r="D139" s="374">
        <f>Feral!B11</f>
        <v>0</v>
      </c>
      <c r="E139" s="373">
        <f>Feral!B12</f>
        <v>748.02</v>
      </c>
      <c r="F139" s="376">
        <f t="shared" si="6"/>
        <v>1.9800000000000182</v>
      </c>
      <c r="G139" s="377" t="b">
        <v>1</v>
      </c>
      <c r="H139" s="377" t="b">
        <v>1</v>
      </c>
      <c r="I139" s="378" t="s">
        <v>337</v>
      </c>
      <c r="J139" s="379"/>
      <c r="K139" s="380"/>
      <c r="L139" s="381"/>
      <c r="M139" s="381"/>
      <c r="N139" s="381"/>
      <c r="O139" s="381"/>
    </row>
    <row r="140" spans="1:15" ht="20.100000000000001" customHeight="1" x14ac:dyDescent="0.3">
      <c r="A140" s="291" t="s">
        <v>146</v>
      </c>
      <c r="B140" s="284">
        <v>0</v>
      </c>
      <c r="C140" s="284">
        <v>0</v>
      </c>
      <c r="D140" s="285">
        <f>TFRN!B7</f>
        <v>0</v>
      </c>
      <c r="E140" s="284">
        <f>TFRN!B8</f>
        <v>0</v>
      </c>
      <c r="F140" s="287">
        <f t="shared" si="6"/>
        <v>0</v>
      </c>
      <c r="G140" s="293"/>
      <c r="H140" s="290"/>
      <c r="I140" s="289"/>
      <c r="J140" s="290"/>
      <c r="K140" s="113"/>
      <c r="L140"/>
      <c r="M140"/>
      <c r="N140"/>
      <c r="O140"/>
    </row>
    <row r="141" spans="1:15" ht="20.100000000000001" customHeight="1" x14ac:dyDescent="0.3">
      <c r="A141" s="93" t="s">
        <v>147</v>
      </c>
      <c r="B141" s="92">
        <v>2300</v>
      </c>
      <c r="C141" s="92">
        <f>TechHorn!B6</f>
        <v>0</v>
      </c>
      <c r="D141" s="94">
        <f>TechHorn!B7</f>
        <v>0</v>
      </c>
      <c r="E141" s="92">
        <f>TechHorn!B8</f>
        <v>1711.6399999999999</v>
      </c>
      <c r="F141" s="120">
        <f t="shared" si="6"/>
        <v>588.36000000000013</v>
      </c>
      <c r="G141" s="281" t="b">
        <v>1</v>
      </c>
      <c r="H141" s="281" t="b">
        <v>1</v>
      </c>
      <c r="I141" s="122" t="s">
        <v>337</v>
      </c>
      <c r="J141" s="200" t="s">
        <v>337</v>
      </c>
      <c r="K141" s="113"/>
      <c r="L141"/>
      <c r="M141"/>
      <c r="N141"/>
      <c r="O141"/>
    </row>
    <row r="142" spans="1:15" ht="20.100000000000001" customHeight="1" x14ac:dyDescent="0.3">
      <c r="A142" s="93" t="s">
        <v>148</v>
      </c>
      <c r="B142" s="92">
        <v>15000</v>
      </c>
      <c r="C142" s="92">
        <f>Horse!B6</f>
        <v>0</v>
      </c>
      <c r="D142" s="94">
        <f>Horse!B7</f>
        <v>0</v>
      </c>
      <c r="E142" s="110">
        <f>Horse!B8</f>
        <v>14793.01</v>
      </c>
      <c r="F142" s="120">
        <f t="shared" si="6"/>
        <v>206.98999999999978</v>
      </c>
      <c r="G142" s="281" t="b">
        <v>1</v>
      </c>
      <c r="H142" s="281" t="b">
        <v>1</v>
      </c>
      <c r="I142" s="122" t="s">
        <v>337</v>
      </c>
      <c r="J142" s="200" t="s">
        <v>337</v>
      </c>
      <c r="K142" s="113"/>
      <c r="L142"/>
      <c r="M142"/>
      <c r="N142"/>
      <c r="O142"/>
    </row>
    <row r="143" spans="1:15" ht="20.100000000000001" customHeight="1" x14ac:dyDescent="0.3">
      <c r="A143" s="250" t="s">
        <v>149</v>
      </c>
      <c r="B143" s="240">
        <v>500</v>
      </c>
      <c r="C143" s="241">
        <f>TIT!B6</f>
        <v>0</v>
      </c>
      <c r="D143" s="242">
        <f>TIT!B7</f>
        <v>0</v>
      </c>
      <c r="E143" s="243">
        <f>TIT!B8</f>
        <v>0</v>
      </c>
      <c r="F143" s="241">
        <f>B143+C143-D143-E143</f>
        <v>500</v>
      </c>
      <c r="G143" s="118"/>
      <c r="H143" s="244"/>
      <c r="I143" s="245"/>
      <c r="J143" s="144"/>
      <c r="K143" s="225"/>
      <c r="L143"/>
      <c r="M143"/>
      <c r="N143"/>
      <c r="O143"/>
    </row>
    <row r="144" spans="1:15" customFormat="1" ht="20.100000000000001" customHeight="1" x14ac:dyDescent="0.3">
      <c r="A144" s="114" t="s">
        <v>150</v>
      </c>
      <c r="B144" s="116">
        <v>600</v>
      </c>
      <c r="C144" s="234">
        <f>TKBDT!B6</f>
        <v>0</v>
      </c>
      <c r="D144" s="234">
        <f>TKBDT!B8</f>
        <v>0</v>
      </c>
      <c r="E144" s="234">
        <f>TKBDT!B8</f>
        <v>0</v>
      </c>
      <c r="F144" s="2">
        <f>B144+C144-D144-E144</f>
        <v>600</v>
      </c>
      <c r="G144" s="281" t="b">
        <v>1</v>
      </c>
      <c r="H144" s="281" t="b">
        <v>1</v>
      </c>
      <c r="I144" s="144" t="s">
        <v>337</v>
      </c>
      <c r="J144" s="144" t="s">
        <v>337</v>
      </c>
      <c r="K144" s="106"/>
    </row>
    <row r="145" spans="1:15" ht="20.100000000000001" customHeight="1" x14ac:dyDescent="0.3">
      <c r="A145" s="283" t="s">
        <v>151</v>
      </c>
      <c r="B145" s="284">
        <v>0</v>
      </c>
      <c r="C145" s="284">
        <f>KPOP!B6</f>
        <v>0</v>
      </c>
      <c r="D145" s="285">
        <f>KPOP!B7</f>
        <v>0</v>
      </c>
      <c r="E145" s="286">
        <f>KPOP!B8</f>
        <v>0</v>
      </c>
      <c r="F145" s="287">
        <f t="shared" si="6"/>
        <v>0</v>
      </c>
      <c r="G145" s="293"/>
      <c r="H145" s="290"/>
      <c r="I145" s="289"/>
      <c r="J145" s="290"/>
      <c r="K145" s="113"/>
      <c r="L145"/>
      <c r="M145"/>
      <c r="N145"/>
      <c r="O145"/>
    </row>
    <row r="146" spans="1:15" ht="20.100000000000001" customHeight="1" x14ac:dyDescent="0.3">
      <c r="A146" s="109" t="s">
        <v>152</v>
      </c>
      <c r="B146" s="92">
        <v>300</v>
      </c>
      <c r="C146" s="92">
        <f>TMAGIC!B6</f>
        <v>0</v>
      </c>
      <c r="D146" s="94">
        <f>TMAGIC!B7</f>
        <v>0</v>
      </c>
      <c r="E146" s="110">
        <f>TMAGIC!B8</f>
        <v>0</v>
      </c>
      <c r="F146" s="120">
        <f>B146+C146-D146-E146</f>
        <v>300</v>
      </c>
      <c r="G146" s="281" t="b">
        <v>1</v>
      </c>
      <c r="H146" s="281" t="b">
        <v>1</v>
      </c>
      <c r="I146" s="122"/>
      <c r="J146" s="200"/>
      <c r="K146" s="113"/>
      <c r="L146"/>
      <c r="M146"/>
      <c r="N146"/>
      <c r="O146"/>
    </row>
    <row r="147" spans="1:15" ht="20.100000000000001" customHeight="1" x14ac:dyDescent="0.3">
      <c r="A147" s="93" t="s">
        <v>153</v>
      </c>
      <c r="B147" s="92">
        <v>5500</v>
      </c>
      <c r="C147" s="92">
        <f>TMA!B6</f>
        <v>0</v>
      </c>
      <c r="D147" s="94">
        <f>TMA!B7</f>
        <v>0</v>
      </c>
      <c r="E147" s="110">
        <f>TMA!B8</f>
        <v>4000</v>
      </c>
      <c r="F147" s="120">
        <f t="shared" si="6"/>
        <v>1500</v>
      </c>
      <c r="G147" s="281" t="b">
        <v>1</v>
      </c>
      <c r="H147" s="281" t="b">
        <v>1</v>
      </c>
      <c r="I147" s="122" t="s">
        <v>337</v>
      </c>
      <c r="J147" s="200" t="s">
        <v>337</v>
      </c>
      <c r="K147" s="113"/>
      <c r="L147"/>
      <c r="M147"/>
      <c r="N147"/>
      <c r="O147"/>
    </row>
    <row r="148" spans="1:15" ht="20.100000000000001" customHeight="1" x14ac:dyDescent="0.3">
      <c r="A148" s="307" t="s">
        <v>154</v>
      </c>
      <c r="B148" s="308">
        <v>0</v>
      </c>
      <c r="C148" s="308">
        <v>0</v>
      </c>
      <c r="D148" s="308">
        <f>TMM!B7</f>
        <v>0</v>
      </c>
      <c r="E148" s="308">
        <f>TMM!B8</f>
        <v>0</v>
      </c>
      <c r="F148" s="309">
        <f t="shared" si="6"/>
        <v>0</v>
      </c>
      <c r="G148" s="292"/>
      <c r="H148" s="310"/>
      <c r="I148" s="310"/>
      <c r="J148" s="311"/>
      <c r="K148" s="229"/>
      <c r="L148"/>
      <c r="M148"/>
      <c r="N148"/>
      <c r="O148"/>
    </row>
    <row r="149" spans="1:15" ht="20.100000000000001" customHeight="1" x14ac:dyDescent="0.3">
      <c r="A149" s="114" t="s">
        <v>155</v>
      </c>
      <c r="B149" s="92">
        <v>1500</v>
      </c>
      <c r="C149" s="92">
        <f>TNRF!B6</f>
        <v>0</v>
      </c>
      <c r="D149" s="94">
        <f>TNRF!B7</f>
        <v>0</v>
      </c>
      <c r="E149" s="92">
        <f>TNRF!B8</f>
        <v>1500</v>
      </c>
      <c r="F149" s="120">
        <f t="shared" si="6"/>
        <v>0</v>
      </c>
      <c r="G149" s="281" t="b">
        <v>1</v>
      </c>
      <c r="H149" s="281" t="b">
        <v>1</v>
      </c>
      <c r="I149" s="122" t="s">
        <v>337</v>
      </c>
      <c r="J149" s="200" t="s">
        <v>337</v>
      </c>
      <c r="K149" s="113"/>
      <c r="L149"/>
      <c r="M149"/>
      <c r="N149"/>
      <c r="O149"/>
    </row>
    <row r="150" spans="1:15" ht="20.100000000000001" customHeight="1" x14ac:dyDescent="0.3">
      <c r="A150" s="392" t="s">
        <v>156</v>
      </c>
      <c r="B150" s="373">
        <v>300</v>
      </c>
      <c r="C150" s="373">
        <f>TP!B6</f>
        <v>0</v>
      </c>
      <c r="D150" s="374">
        <f>TP!B7</f>
        <v>0</v>
      </c>
      <c r="E150" s="373">
        <f>TP!B8</f>
        <v>300</v>
      </c>
      <c r="F150" s="376">
        <f>B150+C150-D150-E150</f>
        <v>0</v>
      </c>
      <c r="G150" s="377" t="b">
        <v>1</v>
      </c>
      <c r="H150" s="377" t="b">
        <v>1</v>
      </c>
      <c r="I150" s="378" t="s">
        <v>337</v>
      </c>
      <c r="J150" s="379" t="s">
        <v>337</v>
      </c>
      <c r="K150" s="380"/>
      <c r="L150"/>
      <c r="M150"/>
      <c r="N150"/>
      <c r="O150"/>
    </row>
    <row r="151" spans="1:15" ht="20.100000000000001" customHeight="1" x14ac:dyDescent="0.3">
      <c r="A151" s="390" t="s">
        <v>157</v>
      </c>
      <c r="B151" s="373">
        <v>500</v>
      </c>
      <c r="C151" s="373">
        <f>TPOT!B6</f>
        <v>0</v>
      </c>
      <c r="D151" s="374">
        <f>TPOT!B7</f>
        <v>0</v>
      </c>
      <c r="E151" s="373">
        <f>TPOT!B8</f>
        <v>500</v>
      </c>
      <c r="F151" s="376">
        <f>B151+C151-E151-D151</f>
        <v>0</v>
      </c>
      <c r="G151" s="377" t="b">
        <v>1</v>
      </c>
      <c r="H151" s="377" t="b">
        <v>1</v>
      </c>
      <c r="I151" s="378" t="s">
        <v>337</v>
      </c>
      <c r="J151" s="379" t="s">
        <v>337</v>
      </c>
      <c r="K151" s="380"/>
      <c r="L151"/>
      <c r="M151"/>
      <c r="N151"/>
      <c r="O151"/>
    </row>
    <row r="152" spans="1:15" ht="20.100000000000001" customHeight="1" x14ac:dyDescent="0.3">
      <c r="A152" s="390" t="s">
        <v>158</v>
      </c>
      <c r="B152" s="373">
        <v>250</v>
      </c>
      <c r="C152" s="373">
        <f>TPVS!B6</f>
        <v>500</v>
      </c>
      <c r="D152" s="374">
        <v>0</v>
      </c>
      <c r="E152" s="373">
        <f>TPVS!B7</f>
        <v>750</v>
      </c>
      <c r="F152" s="376">
        <f>B152+C152-E152-D152</f>
        <v>0</v>
      </c>
      <c r="G152" s="377" t="b">
        <v>1</v>
      </c>
      <c r="H152" s="377" t="b">
        <v>1</v>
      </c>
      <c r="I152" s="378" t="s">
        <v>337</v>
      </c>
      <c r="J152" s="379" t="s">
        <v>337</v>
      </c>
      <c r="K152" s="113"/>
      <c r="L152"/>
      <c r="M152"/>
      <c r="N152"/>
      <c r="O152"/>
    </row>
    <row r="153" spans="1:15" s="228" customFormat="1" ht="20.100000000000001" customHeight="1" x14ac:dyDescent="0.3">
      <c r="A153" s="230" t="s">
        <v>159</v>
      </c>
      <c r="B153" s="110">
        <v>15000</v>
      </c>
      <c r="C153" s="110">
        <f>TECHRODEO!B6</f>
        <v>0</v>
      </c>
      <c r="D153" s="110">
        <f>TECHRODEO!B7</f>
        <v>0</v>
      </c>
      <c r="E153" s="110">
        <f>TECHRODEO!B8</f>
        <v>2052</v>
      </c>
      <c r="F153" s="231">
        <f t="shared" ref="F153:F165" si="7">B153+C153-D153-E153</f>
        <v>12948</v>
      </c>
      <c r="G153" s="281" t="b">
        <v>1</v>
      </c>
      <c r="H153" s="281" t="b">
        <v>1</v>
      </c>
      <c r="I153" s="226" t="s">
        <v>337</v>
      </c>
      <c r="J153" s="232" t="s">
        <v>337</v>
      </c>
      <c r="K153" s="233"/>
      <c r="L153"/>
      <c r="M153"/>
      <c r="N153"/>
      <c r="O153"/>
    </row>
    <row r="154" spans="1:15" ht="20.100000000000001" customHeight="1" x14ac:dyDescent="0.3">
      <c r="A154" s="291" t="s">
        <v>160</v>
      </c>
      <c r="B154" s="284">
        <v>0</v>
      </c>
      <c r="C154" s="284">
        <v>0</v>
      </c>
      <c r="D154" s="285">
        <f>TRSA!B7</f>
        <v>0</v>
      </c>
      <c r="E154" s="284">
        <f>TRSA!B8</f>
        <v>0</v>
      </c>
      <c r="F154" s="287">
        <f t="shared" si="7"/>
        <v>0</v>
      </c>
      <c r="G154" s="292"/>
      <c r="H154" s="289"/>
      <c r="I154" s="289"/>
      <c r="J154" s="290"/>
      <c r="K154" s="113"/>
      <c r="L154"/>
      <c r="M154"/>
      <c r="N154"/>
      <c r="O154"/>
    </row>
    <row r="155" spans="1:15" ht="20.100000000000001" customHeight="1" x14ac:dyDescent="0.3">
      <c r="A155" s="294" t="s">
        <v>161</v>
      </c>
      <c r="B155" s="295">
        <v>0</v>
      </c>
      <c r="C155" s="295">
        <f>TSTF!B6</f>
        <v>0</v>
      </c>
      <c r="D155" s="296">
        <f>TSTF!B7</f>
        <v>0</v>
      </c>
      <c r="E155" s="295">
        <f>TSTF!B8</f>
        <v>0</v>
      </c>
      <c r="F155" s="297">
        <f t="shared" si="7"/>
        <v>0</v>
      </c>
      <c r="G155" s="289"/>
      <c r="H155" s="289"/>
      <c r="I155" s="289"/>
      <c r="J155" s="290"/>
      <c r="K155" s="113">
        <v>21</v>
      </c>
      <c r="L155"/>
      <c r="M155"/>
      <c r="N155"/>
      <c r="O155"/>
    </row>
    <row r="156" spans="1:15" ht="20.100000000000001" customHeight="1" x14ac:dyDescent="0.3">
      <c r="A156" s="312" t="s">
        <v>162</v>
      </c>
      <c r="B156" s="313">
        <v>0</v>
      </c>
      <c r="C156" s="313">
        <v>0</v>
      </c>
      <c r="D156" s="314">
        <v>0</v>
      </c>
      <c r="E156" s="313">
        <v>0</v>
      </c>
      <c r="F156" s="313">
        <f t="shared" si="7"/>
        <v>0</v>
      </c>
      <c r="G156" s="288" t="b">
        <v>1</v>
      </c>
      <c r="H156" s="288" t="b">
        <v>1</v>
      </c>
      <c r="I156" s="289"/>
      <c r="J156" s="289"/>
      <c r="K156" s="225"/>
      <c r="L156"/>
      <c r="M156"/>
      <c r="N156"/>
      <c r="O156"/>
    </row>
    <row r="157" spans="1:15" ht="20.100000000000001" customHeight="1" x14ac:dyDescent="0.3">
      <c r="A157" s="212" t="s">
        <v>163</v>
      </c>
      <c r="B157" s="213">
        <v>500</v>
      </c>
      <c r="C157" s="213">
        <f>TSMG!B6</f>
        <v>0</v>
      </c>
      <c r="D157" s="214">
        <f>TSMG!B7</f>
        <v>0</v>
      </c>
      <c r="E157" s="213">
        <f>TSMG!B8</f>
        <v>0</v>
      </c>
      <c r="F157" s="213">
        <f>B157+C157-D157-E157</f>
        <v>500</v>
      </c>
      <c r="G157" s="281" t="b">
        <v>1</v>
      </c>
      <c r="H157" s="281" t="b">
        <v>1</v>
      </c>
      <c r="I157" s="122" t="s">
        <v>337</v>
      </c>
      <c r="J157" s="122" t="s">
        <v>337</v>
      </c>
      <c r="K157" s="225"/>
      <c r="L157"/>
      <c r="M157"/>
      <c r="N157"/>
      <c r="O157"/>
    </row>
    <row r="158" spans="1:15" ht="20.100000000000001" customHeight="1" x14ac:dyDescent="0.3">
      <c r="A158" s="312" t="s">
        <v>164</v>
      </c>
      <c r="B158" s="313">
        <v>0</v>
      </c>
      <c r="C158" s="313">
        <v>0</v>
      </c>
      <c r="D158" s="314">
        <v>0</v>
      </c>
      <c r="E158" s="313">
        <v>0</v>
      </c>
      <c r="F158" s="313">
        <f t="shared" si="7"/>
        <v>0</v>
      </c>
      <c r="G158" s="289"/>
      <c r="H158" s="289"/>
      <c r="I158" s="289"/>
      <c r="J158" s="289"/>
      <c r="K158" s="225"/>
      <c r="L158"/>
      <c r="M158"/>
      <c r="N158"/>
      <c r="O158"/>
    </row>
    <row r="159" spans="1:15" ht="36.75" customHeight="1" x14ac:dyDescent="0.3">
      <c r="A159" s="212" t="s">
        <v>165</v>
      </c>
      <c r="B159" s="213">
        <v>300</v>
      </c>
      <c r="C159" s="213">
        <f>TSSTCAF!B6</f>
        <v>0</v>
      </c>
      <c r="D159" s="214">
        <f>TSSTCAF!B7</f>
        <v>0</v>
      </c>
      <c r="E159" s="213">
        <f>TSSTCAF!B8</f>
        <v>0</v>
      </c>
      <c r="F159" s="213">
        <f>B159+C159-D159-E159</f>
        <v>300</v>
      </c>
      <c r="G159" s="281" t="b">
        <v>1</v>
      </c>
      <c r="H159" s="281" t="b">
        <v>1</v>
      </c>
      <c r="I159" s="122" t="s">
        <v>337</v>
      </c>
      <c r="J159" s="122" t="s">
        <v>337</v>
      </c>
      <c r="K159" s="225"/>
      <c r="L159"/>
      <c r="M159"/>
      <c r="N159"/>
      <c r="O159"/>
    </row>
    <row r="160" spans="1:15" s="228" customFormat="1" ht="20.100000000000001" customHeight="1" x14ac:dyDescent="0.3">
      <c r="A160" s="315" t="s">
        <v>166</v>
      </c>
      <c r="B160" s="316">
        <v>0</v>
      </c>
      <c r="C160" s="316">
        <v>0</v>
      </c>
      <c r="D160" s="316">
        <v>0</v>
      </c>
      <c r="E160" s="316">
        <f>TSCA!B8</f>
        <v>0</v>
      </c>
      <c r="F160" s="316">
        <f t="shared" si="7"/>
        <v>0</v>
      </c>
      <c r="G160" s="288" t="b">
        <v>1</v>
      </c>
      <c r="H160" s="288" t="b">
        <v>1</v>
      </c>
      <c r="I160" s="317"/>
      <c r="J160" s="317"/>
      <c r="K160" s="227"/>
      <c r="L160"/>
      <c r="M160"/>
      <c r="N160"/>
      <c r="O160"/>
    </row>
    <row r="161" spans="1:15" customFormat="1" ht="20.100000000000001" customHeight="1" x14ac:dyDescent="0.3">
      <c r="A161" s="248" t="s">
        <v>167</v>
      </c>
      <c r="B161" s="152">
        <v>845</v>
      </c>
      <c r="C161" s="246">
        <f>TTLHM!B6</f>
        <v>0</v>
      </c>
      <c r="D161" s="246">
        <f>TTLHM!B7</f>
        <v>0</v>
      </c>
      <c r="E161" s="247">
        <f>TTLHM!B8</f>
        <v>845</v>
      </c>
      <c r="F161" s="246">
        <f>B161+C161-D161-E161</f>
        <v>0</v>
      </c>
      <c r="G161" s="281" t="b">
        <v>1</v>
      </c>
      <c r="H161" s="281" t="b">
        <v>1</v>
      </c>
      <c r="I161" s="144" t="s">
        <v>337</v>
      </c>
      <c r="J161" s="144" t="s">
        <v>337</v>
      </c>
      <c r="K161" s="106"/>
    </row>
    <row r="162" spans="1:15" customFormat="1" ht="20.100000000000001" customHeight="1" x14ac:dyDescent="0.3">
      <c r="A162" s="117" t="s">
        <v>168</v>
      </c>
      <c r="B162" s="116">
        <v>350</v>
      </c>
      <c r="C162" s="2">
        <v>0</v>
      </c>
      <c r="D162" s="124">
        <f>TWHPC!B7</f>
        <v>0</v>
      </c>
      <c r="E162" s="2">
        <f>TWHPC!B8</f>
        <v>0</v>
      </c>
      <c r="F162" s="2">
        <f t="shared" si="7"/>
        <v>350</v>
      </c>
      <c r="G162" s="281" t="b">
        <v>1</v>
      </c>
      <c r="H162" s="281" t="b">
        <v>1</v>
      </c>
      <c r="I162" s="122" t="s">
        <v>337</v>
      </c>
      <c r="J162" s="122" t="s">
        <v>337</v>
      </c>
      <c r="K162" s="106"/>
    </row>
    <row r="163" spans="1:15" ht="20.100000000000001" customHeight="1" x14ac:dyDescent="0.3">
      <c r="A163" s="93" t="s">
        <v>169</v>
      </c>
      <c r="B163" s="92">
        <v>1000</v>
      </c>
      <c r="C163" s="92">
        <f>TSPE!B6</f>
        <v>0</v>
      </c>
      <c r="D163" s="94">
        <f>TSPE!B7</f>
        <v>0</v>
      </c>
      <c r="E163" s="92">
        <f>TSPE!B8</f>
        <v>945</v>
      </c>
      <c r="F163" s="120">
        <f t="shared" si="7"/>
        <v>55</v>
      </c>
      <c r="G163" s="281" t="b">
        <v>1</v>
      </c>
      <c r="H163" s="281" t="b">
        <v>1</v>
      </c>
      <c r="I163" s="122" t="s">
        <v>337</v>
      </c>
      <c r="J163" s="200" t="s">
        <v>337</v>
      </c>
      <c r="K163" s="113"/>
      <c r="L163"/>
      <c r="M163"/>
      <c r="N163"/>
      <c r="O163"/>
    </row>
    <row r="164" spans="1:15" ht="20.100000000000001" customHeight="1" x14ac:dyDescent="0.3">
      <c r="A164" s="283" t="s">
        <v>170</v>
      </c>
      <c r="B164" s="284">
        <v>0</v>
      </c>
      <c r="C164" s="284">
        <f>TSTA!B6</f>
        <v>0</v>
      </c>
      <c r="D164" s="285">
        <f>TSTA!B7</f>
        <v>0</v>
      </c>
      <c r="E164" s="286">
        <f>TSTA!B8</f>
        <v>0</v>
      </c>
      <c r="F164" s="287">
        <f t="shared" si="7"/>
        <v>0</v>
      </c>
      <c r="G164" s="289"/>
      <c r="H164" s="289"/>
      <c r="I164" s="289"/>
      <c r="J164" s="290"/>
      <c r="K164" s="113"/>
      <c r="L164"/>
      <c r="M164"/>
      <c r="N164"/>
      <c r="O164"/>
    </row>
    <row r="165" spans="1:15" ht="20.100000000000001" customHeight="1" x14ac:dyDescent="0.3">
      <c r="A165" s="291" t="s">
        <v>171</v>
      </c>
      <c r="B165" s="284">
        <v>0</v>
      </c>
      <c r="C165" s="284">
        <v>0</v>
      </c>
      <c r="D165" s="285">
        <v>0</v>
      </c>
      <c r="E165" s="286">
        <v>0</v>
      </c>
      <c r="F165" s="287">
        <f t="shared" si="7"/>
        <v>0</v>
      </c>
      <c r="G165" s="288" t="b">
        <v>1</v>
      </c>
      <c r="H165" s="288" t="b">
        <v>1</v>
      </c>
      <c r="I165" s="289"/>
      <c r="J165" s="290"/>
      <c r="K165" s="112"/>
      <c r="L165"/>
      <c r="M165"/>
      <c r="N165"/>
      <c r="O165"/>
    </row>
    <row r="166" spans="1:15" ht="20.100000000000001" customHeight="1" x14ac:dyDescent="0.3">
      <c r="A166" s="390" t="s">
        <v>172</v>
      </c>
      <c r="B166" s="373">
        <v>500</v>
      </c>
      <c r="C166" s="373">
        <f>TES!B6</f>
        <v>0</v>
      </c>
      <c r="D166" s="374">
        <f>TES!B7</f>
        <v>0</v>
      </c>
      <c r="E166" s="375">
        <f>TES!B8</f>
        <v>499.5</v>
      </c>
      <c r="F166" s="376">
        <f>B166+C166-D166-E166</f>
        <v>0.5</v>
      </c>
      <c r="G166" s="377" t="b">
        <v>1</v>
      </c>
      <c r="H166" s="377" t="b">
        <v>1</v>
      </c>
      <c r="I166" s="378" t="s">
        <v>337</v>
      </c>
      <c r="J166" s="379" t="s">
        <v>337</v>
      </c>
      <c r="K166" s="112"/>
      <c r="L166"/>
      <c r="M166"/>
      <c r="N166"/>
      <c r="O166"/>
    </row>
    <row r="167" spans="1:15" ht="20.100000000000001" customHeight="1" x14ac:dyDescent="0.3">
      <c r="A167" s="291" t="s">
        <v>173</v>
      </c>
      <c r="B167" s="284">
        <v>0</v>
      </c>
      <c r="C167" s="284">
        <v>0</v>
      </c>
      <c r="D167" s="285">
        <v>0</v>
      </c>
      <c r="E167" s="286">
        <f>TMC!B7</f>
        <v>0</v>
      </c>
      <c r="F167" s="287">
        <f>B167+C167-D167-E167</f>
        <v>0</v>
      </c>
      <c r="G167" s="288" t="b">
        <v>1</v>
      </c>
      <c r="H167" s="288" t="b">
        <v>1</v>
      </c>
      <c r="I167" s="289"/>
      <c r="J167" s="290"/>
      <c r="K167" s="112"/>
      <c r="L167"/>
      <c r="M167"/>
      <c r="N167"/>
      <c r="O167"/>
    </row>
    <row r="168" spans="1:15" ht="20.100000000000001" customHeight="1" x14ac:dyDescent="0.3">
      <c r="A168" s="390" t="s">
        <v>174</v>
      </c>
      <c r="B168" s="373">
        <v>750</v>
      </c>
      <c r="C168" s="373">
        <f>TMB!B6</f>
        <v>0</v>
      </c>
      <c r="D168" s="374">
        <f>TMB!B7</f>
        <v>0</v>
      </c>
      <c r="E168" s="373">
        <f>TMB!B8</f>
        <v>750</v>
      </c>
      <c r="F168" s="376">
        <f t="shared" ref="F168:F185" si="8">B168+C168-D168-E168</f>
        <v>0</v>
      </c>
      <c r="G168" s="377" t="b">
        <v>1</v>
      </c>
      <c r="H168" s="377" t="b">
        <v>1</v>
      </c>
      <c r="I168" s="378" t="s">
        <v>337</v>
      </c>
      <c r="J168" s="379" t="s">
        <v>337</v>
      </c>
      <c r="K168" s="112"/>
      <c r="L168"/>
      <c r="M168"/>
      <c r="N168"/>
      <c r="O168"/>
    </row>
    <row r="169" spans="1:15" ht="20.100000000000001" customHeight="1" x14ac:dyDescent="0.3">
      <c r="A169" s="283" t="s">
        <v>175</v>
      </c>
      <c r="B169" s="284">
        <v>0</v>
      </c>
      <c r="C169" s="284">
        <f>SL!B6</f>
        <v>0</v>
      </c>
      <c r="D169" s="285">
        <f>SL!B7</f>
        <v>0</v>
      </c>
      <c r="E169" s="284">
        <f>SL!B8</f>
        <v>0</v>
      </c>
      <c r="F169" s="287">
        <f t="shared" si="8"/>
        <v>0</v>
      </c>
      <c r="G169" s="288" t="b">
        <v>1</v>
      </c>
      <c r="H169" s="288" t="b">
        <v>1</v>
      </c>
      <c r="I169" s="289"/>
      <c r="J169" s="290"/>
      <c r="K169" s="113"/>
      <c r="L169"/>
      <c r="M169"/>
      <c r="N169"/>
      <c r="O169"/>
    </row>
    <row r="170" spans="1:15" ht="28.5" customHeight="1" x14ac:dyDescent="0.3">
      <c r="A170" s="291" t="s">
        <v>176</v>
      </c>
      <c r="B170" s="284">
        <v>0</v>
      </c>
      <c r="C170" s="284"/>
      <c r="D170" s="285"/>
      <c r="E170" s="284">
        <f>Range!B8</f>
        <v>0</v>
      </c>
      <c r="F170" s="287">
        <f>B170+C170-D170-E170</f>
        <v>0</v>
      </c>
      <c r="G170" s="289"/>
      <c r="H170" s="289"/>
      <c r="I170" s="289"/>
      <c r="J170" s="290"/>
      <c r="K170" s="113"/>
      <c r="L170"/>
      <c r="M170"/>
      <c r="N170"/>
      <c r="O170"/>
    </row>
    <row r="171" spans="1:15" ht="30.75" customHeight="1" x14ac:dyDescent="0.3">
      <c r="A171" s="283" t="s">
        <v>177</v>
      </c>
      <c r="B171" s="284">
        <v>0</v>
      </c>
      <c r="C171" s="284">
        <f>UMI!B6</f>
        <v>0</v>
      </c>
      <c r="D171" s="285">
        <f>UMI!B7</f>
        <v>0</v>
      </c>
      <c r="E171" s="284">
        <f>UMI!B8</f>
        <v>0</v>
      </c>
      <c r="F171" s="287">
        <f t="shared" si="8"/>
        <v>0</v>
      </c>
      <c r="G171" s="292"/>
      <c r="H171" s="289"/>
      <c r="I171" s="289"/>
      <c r="J171" s="290"/>
      <c r="K171" s="112"/>
      <c r="L171"/>
      <c r="M171"/>
      <c r="N171"/>
      <c r="O171"/>
    </row>
    <row r="172" spans="1:15" ht="30.75" customHeight="1" x14ac:dyDescent="0.3">
      <c r="A172" s="109" t="s">
        <v>178</v>
      </c>
      <c r="B172" s="92">
        <v>500</v>
      </c>
      <c r="C172" s="92">
        <f>UC!B6</f>
        <v>0</v>
      </c>
      <c r="D172" s="94">
        <f>UC!B7</f>
        <v>0</v>
      </c>
      <c r="E172" s="92">
        <f>UC!B8</f>
        <v>0</v>
      </c>
      <c r="F172" s="120">
        <f>B172+C172-D172-E172</f>
        <v>500</v>
      </c>
      <c r="G172" s="281" t="b">
        <v>1</v>
      </c>
      <c r="H172" s="281" t="b">
        <v>1</v>
      </c>
      <c r="I172" s="122" t="s">
        <v>337</v>
      </c>
      <c r="J172" s="200" t="s">
        <v>337</v>
      </c>
      <c r="K172" s="112"/>
      <c r="L172"/>
      <c r="M172"/>
      <c r="N172"/>
      <c r="O172"/>
    </row>
    <row r="173" spans="1:15" ht="20.100000000000001" customHeight="1" x14ac:dyDescent="0.3">
      <c r="A173" s="283" t="s">
        <v>179</v>
      </c>
      <c r="B173" s="284">
        <v>0</v>
      </c>
      <c r="C173" s="284">
        <f>Veterans!B6</f>
        <v>0</v>
      </c>
      <c r="D173" s="285">
        <f>Veterans!B7</f>
        <v>0</v>
      </c>
      <c r="E173" s="284">
        <f>Veterans!B8</f>
        <v>0</v>
      </c>
      <c r="F173" s="287">
        <f t="shared" si="8"/>
        <v>0</v>
      </c>
      <c r="G173" s="289"/>
      <c r="H173" s="289"/>
      <c r="I173" s="289"/>
      <c r="J173" s="290"/>
      <c r="K173" s="113"/>
      <c r="L173"/>
      <c r="M173"/>
      <c r="N173"/>
      <c r="O173"/>
    </row>
    <row r="174" spans="1:15" ht="20.100000000000001" customHeight="1" x14ac:dyDescent="0.3">
      <c r="A174" s="294" t="s">
        <v>180</v>
      </c>
      <c r="B174" s="295">
        <v>0</v>
      </c>
      <c r="C174" s="284">
        <v>0</v>
      </c>
      <c r="D174" s="285">
        <v>0</v>
      </c>
      <c r="E174" s="284">
        <v>0</v>
      </c>
      <c r="F174" s="287">
        <f t="shared" si="8"/>
        <v>0</v>
      </c>
      <c r="G174" s="292"/>
      <c r="H174" s="289"/>
      <c r="I174" s="289"/>
      <c r="J174" s="290"/>
      <c r="K174" s="113">
        <v>21</v>
      </c>
      <c r="L174"/>
      <c r="M174"/>
      <c r="N174"/>
      <c r="O174"/>
    </row>
    <row r="175" spans="1:15" ht="20.100000000000001" customHeight="1" x14ac:dyDescent="0.3">
      <c r="A175" s="409" t="s">
        <v>181</v>
      </c>
      <c r="B175" s="410">
        <v>500</v>
      </c>
      <c r="C175" s="411">
        <f>'WEB3'!B6</f>
        <v>0</v>
      </c>
      <c r="D175" s="412">
        <f>'WEB3'!B7</f>
        <v>0</v>
      </c>
      <c r="E175" s="411">
        <f>'WEB3'!B8</f>
        <v>500</v>
      </c>
      <c r="F175" s="411">
        <f>B175+C175-D175-E175</f>
        <v>0</v>
      </c>
      <c r="G175" s="377" t="b">
        <v>1</v>
      </c>
      <c r="H175" s="377" t="b">
        <v>1</v>
      </c>
      <c r="I175" s="378" t="s">
        <v>337</v>
      </c>
      <c r="J175" s="379" t="s">
        <v>337</v>
      </c>
      <c r="K175" s="113"/>
      <c r="L175"/>
      <c r="M175"/>
      <c r="N175"/>
      <c r="O175"/>
    </row>
    <row r="176" spans="1:15" ht="20.100000000000001" customHeight="1" x14ac:dyDescent="0.3">
      <c r="A176" s="318" t="s">
        <v>182</v>
      </c>
      <c r="B176" s="319">
        <v>0</v>
      </c>
      <c r="C176" s="320">
        <v>0</v>
      </c>
      <c r="D176" s="321">
        <v>0</v>
      </c>
      <c r="E176" s="320">
        <v>0</v>
      </c>
      <c r="F176" s="322">
        <f t="shared" si="8"/>
        <v>0</v>
      </c>
      <c r="G176" s="288" t="b">
        <v>1</v>
      </c>
      <c r="H176" s="288" t="b">
        <v>1</v>
      </c>
      <c r="I176" s="289" t="s">
        <v>337</v>
      </c>
      <c r="J176" s="289" t="s">
        <v>337</v>
      </c>
      <c r="K176" s="113"/>
      <c r="L176"/>
      <c r="M176"/>
      <c r="N176"/>
      <c r="O176"/>
    </row>
    <row r="177" spans="1:15" ht="20.100000000000001" customHeight="1" x14ac:dyDescent="0.3">
      <c r="A177" s="155" t="s">
        <v>183</v>
      </c>
      <c r="B177" s="151">
        <v>600</v>
      </c>
      <c r="C177" s="152">
        <v>0</v>
      </c>
      <c r="D177" s="153">
        <v>0</v>
      </c>
      <c r="E177" s="152">
        <v>0</v>
      </c>
      <c r="F177" s="154">
        <f t="shared" si="8"/>
        <v>600</v>
      </c>
      <c r="G177" s="281" t="b">
        <v>1</v>
      </c>
      <c r="H177" s="281" t="b">
        <v>1</v>
      </c>
      <c r="I177" s="122" t="s">
        <v>337</v>
      </c>
      <c r="J177" s="211" t="s">
        <v>337</v>
      </c>
      <c r="K177" s="113"/>
      <c r="L177"/>
      <c r="M177"/>
      <c r="N177"/>
      <c r="O177"/>
    </row>
    <row r="178" spans="1:15" ht="20.100000000000001" customHeight="1" x14ac:dyDescent="0.3">
      <c r="A178" s="108" t="s">
        <v>184</v>
      </c>
      <c r="B178" s="92">
        <v>195</v>
      </c>
      <c r="C178" s="145">
        <f>WILD!B6</f>
        <v>0</v>
      </c>
      <c r="D178" s="146">
        <f>WILD!B7</f>
        <v>0</v>
      </c>
      <c r="E178" s="145">
        <f>WILD!B8</f>
        <v>0</v>
      </c>
      <c r="F178" s="147">
        <f t="shared" si="8"/>
        <v>195</v>
      </c>
      <c r="G178" s="281" t="b">
        <v>1</v>
      </c>
      <c r="H178" s="281" t="b">
        <v>1</v>
      </c>
      <c r="I178" s="122" t="s">
        <v>337</v>
      </c>
      <c r="J178" s="200" t="s">
        <v>337</v>
      </c>
      <c r="K178" s="113"/>
      <c r="L178"/>
      <c r="M178"/>
      <c r="N178"/>
      <c r="O178"/>
    </row>
    <row r="179" spans="1:15" ht="20.100000000000001" customHeight="1" x14ac:dyDescent="0.3">
      <c r="A179" s="108" t="s">
        <v>185</v>
      </c>
      <c r="B179" s="92">
        <v>250</v>
      </c>
      <c r="C179" s="92">
        <f>WH!B6</f>
        <v>0</v>
      </c>
      <c r="D179" s="94">
        <f>WH!B7</f>
        <v>0</v>
      </c>
      <c r="E179" s="92">
        <f>WH!B8</f>
        <v>0</v>
      </c>
      <c r="F179" s="120">
        <f t="shared" si="8"/>
        <v>250</v>
      </c>
      <c r="G179" s="281" t="b">
        <v>1</v>
      </c>
      <c r="H179" s="281" t="b">
        <v>1</v>
      </c>
      <c r="I179" s="122" t="s">
        <v>337</v>
      </c>
      <c r="J179" s="200" t="s">
        <v>337</v>
      </c>
      <c r="K179" s="112"/>
      <c r="L179"/>
      <c r="M179"/>
      <c r="N179"/>
      <c r="O179"/>
    </row>
    <row r="180" spans="1:15" ht="20.100000000000001" customHeight="1" x14ac:dyDescent="0.3">
      <c r="A180" s="283" t="s">
        <v>186</v>
      </c>
      <c r="B180" s="284">
        <v>0</v>
      </c>
      <c r="C180" s="284">
        <f>Wish!B6</f>
        <v>0</v>
      </c>
      <c r="D180" s="285">
        <f>Wish!B7</f>
        <v>0</v>
      </c>
      <c r="E180" s="284">
        <f>Wish!B8</f>
        <v>0</v>
      </c>
      <c r="F180" s="287">
        <f t="shared" si="8"/>
        <v>0</v>
      </c>
      <c r="G180" s="293"/>
      <c r="H180" s="289"/>
      <c r="I180" s="289"/>
      <c r="J180" s="290"/>
      <c r="K180" s="113"/>
      <c r="L180"/>
      <c r="M180"/>
      <c r="N180"/>
      <c r="O180"/>
    </row>
    <row r="181" spans="1:15" ht="20.100000000000001" customHeight="1" x14ac:dyDescent="0.3">
      <c r="A181" s="238" t="s">
        <v>187</v>
      </c>
      <c r="B181" s="204">
        <v>700</v>
      </c>
      <c r="C181" s="204">
        <f>WomennBus!B6</f>
        <v>0</v>
      </c>
      <c r="D181" s="205">
        <f>WomennBus!B7</f>
        <v>0</v>
      </c>
      <c r="E181" s="204">
        <f>WomennBus!B8</f>
        <v>700</v>
      </c>
      <c r="F181" s="120">
        <f t="shared" si="8"/>
        <v>0</v>
      </c>
      <c r="G181" s="281" t="b">
        <v>1</v>
      </c>
      <c r="H181" s="281" t="b">
        <v>1</v>
      </c>
      <c r="I181" s="122" t="s">
        <v>337</v>
      </c>
      <c r="J181" s="200" t="s">
        <v>337</v>
      </c>
      <c r="K181" s="112"/>
      <c r="L181"/>
      <c r="M181"/>
      <c r="N181"/>
      <c r="O181"/>
    </row>
    <row r="182" spans="1:15" customFormat="1" ht="20.100000000000001" customHeight="1" x14ac:dyDescent="0.3">
      <c r="A182" s="323" t="s">
        <v>188</v>
      </c>
      <c r="B182" s="313">
        <v>0</v>
      </c>
      <c r="C182" s="324">
        <f>WIP!B6</f>
        <v>0</v>
      </c>
      <c r="D182" s="324">
        <f>WIP!B7</f>
        <v>0</v>
      </c>
      <c r="E182" s="324">
        <f>WIP!B8</f>
        <v>0</v>
      </c>
      <c r="F182" s="304">
        <f>B182+C182-D182-E182</f>
        <v>0</v>
      </c>
      <c r="G182" s="289"/>
      <c r="H182" s="325"/>
      <c r="I182" s="290"/>
      <c r="J182" s="292"/>
      <c r="K182" s="106"/>
    </row>
    <row r="183" spans="1:15" customFormat="1" ht="20.100000000000001" customHeight="1" x14ac:dyDescent="0.3">
      <c r="A183" s="406" t="s">
        <v>189</v>
      </c>
      <c r="B183" s="407">
        <v>1000</v>
      </c>
      <c r="C183" s="397">
        <f>WIS!B6</f>
        <v>200</v>
      </c>
      <c r="D183" s="408">
        <f>WIS!B7</f>
        <v>0</v>
      </c>
      <c r="E183" s="408">
        <f>WIS!B8</f>
        <v>1166.25</v>
      </c>
      <c r="F183" s="408">
        <f>B183+C183-D183-E183</f>
        <v>33.75</v>
      </c>
      <c r="G183" s="377" t="b">
        <v>1</v>
      </c>
      <c r="H183" s="377" t="b">
        <v>1</v>
      </c>
      <c r="I183" s="378" t="s">
        <v>337</v>
      </c>
      <c r="J183" s="398" t="s">
        <v>337</v>
      </c>
      <c r="K183" s="106"/>
    </row>
    <row r="184" spans="1:15" customFormat="1" ht="20.100000000000001" customHeight="1" x14ac:dyDescent="0.3">
      <c r="A184" s="392" t="s">
        <v>190</v>
      </c>
      <c r="B184" s="395">
        <v>800</v>
      </c>
      <c r="C184" s="396">
        <f>WSO!B6</f>
        <v>0</v>
      </c>
      <c r="D184" s="396">
        <f>WSO!B7</f>
        <v>0</v>
      </c>
      <c r="E184" s="396">
        <f>WSO!B8</f>
        <v>788.34999999999991</v>
      </c>
      <c r="F184" s="397">
        <f>B184+C184-D184-E184</f>
        <v>11.650000000000091</v>
      </c>
      <c r="G184" s="377" t="b">
        <v>1</v>
      </c>
      <c r="H184" s="377" t="b">
        <v>1</v>
      </c>
      <c r="I184" s="378" t="s">
        <v>337</v>
      </c>
      <c r="J184" s="398" t="s">
        <v>337</v>
      </c>
      <c r="K184" s="399"/>
    </row>
    <row r="185" spans="1:15" ht="20.100000000000001" customHeight="1" x14ac:dyDescent="0.3">
      <c r="A185" s="93" t="s">
        <v>191</v>
      </c>
      <c r="B185" s="92">
        <v>8000</v>
      </c>
      <c r="C185" s="145">
        <f>Wool!B6</f>
        <v>1000</v>
      </c>
      <c r="D185" s="146">
        <f>Wool!B7</f>
        <v>0</v>
      </c>
      <c r="E185" s="145">
        <f>Wool!B8</f>
        <v>8857.76</v>
      </c>
      <c r="F185" s="147">
        <f t="shared" si="8"/>
        <v>142.23999999999978</v>
      </c>
      <c r="G185" s="281" t="b">
        <v>1</v>
      </c>
      <c r="H185" s="281" t="b">
        <v>1</v>
      </c>
      <c r="I185" s="122" t="s">
        <v>337</v>
      </c>
      <c r="J185" s="200" t="s">
        <v>337</v>
      </c>
      <c r="K185" s="113"/>
      <c r="L185"/>
      <c r="M185"/>
      <c r="N185"/>
      <c r="O185"/>
    </row>
    <row r="186" spans="1:15" ht="20.100000000000001" customHeight="1" x14ac:dyDescent="0.3">
      <c r="A186" s="93" t="s">
        <v>192</v>
      </c>
      <c r="B186" s="92">
        <v>0</v>
      </c>
      <c r="C186" s="92">
        <f>Misc!B6</f>
        <v>0</v>
      </c>
      <c r="D186" s="94"/>
      <c r="E186" s="92">
        <f>Misc!B8</f>
        <v>0</v>
      </c>
      <c r="F186" s="120">
        <f>B186+C186-E186</f>
        <v>0</v>
      </c>
      <c r="G186" s="122"/>
      <c r="H186" s="122"/>
      <c r="I186" s="122"/>
      <c r="J186" s="200"/>
      <c r="K186" s="112"/>
      <c r="L186"/>
      <c r="M186"/>
      <c r="N186"/>
      <c r="O186"/>
    </row>
    <row r="187" spans="1:15" ht="20.100000000000001" customHeight="1" x14ac:dyDescent="0.3">
      <c r="A187" s="93" t="s">
        <v>193</v>
      </c>
      <c r="B187" s="92">
        <v>7000</v>
      </c>
      <c r="C187" s="92">
        <f>Cont!B6</f>
        <v>0</v>
      </c>
      <c r="D187" s="94"/>
      <c r="E187" s="92">
        <f>Cont!B7</f>
        <v>6800</v>
      </c>
      <c r="F187" s="120">
        <f>B187+C187-E187</f>
        <v>200</v>
      </c>
      <c r="G187" s="122"/>
      <c r="H187" s="122"/>
      <c r="I187" s="122"/>
      <c r="J187" s="122"/>
      <c r="K187" s="112"/>
      <c r="L187"/>
      <c r="M187"/>
      <c r="N187"/>
      <c r="O187"/>
    </row>
    <row r="188" spans="1:15" x14ac:dyDescent="0.3">
      <c r="B188" s="60">
        <f>SUM(B5:B187)</f>
        <v>401680</v>
      </c>
      <c r="C188" s="60">
        <f>SUM(C5:C187)</f>
        <v>7035.34</v>
      </c>
      <c r="E188" s="60">
        <f>SUM(E5:E187)</f>
        <v>355267.16000000009</v>
      </c>
      <c r="F188" s="60">
        <f>SUM(F5:F187)</f>
        <v>53448.18</v>
      </c>
      <c r="L188"/>
      <c r="M188"/>
      <c r="N188"/>
      <c r="O188"/>
    </row>
    <row r="189" spans="1:15" s="67" customFormat="1" x14ac:dyDescent="0.3">
      <c r="A189" s="64" t="s">
        <v>194</v>
      </c>
      <c r="B189" s="65"/>
      <c r="C189" s="65"/>
      <c r="D189" s="66"/>
      <c r="E189" s="65"/>
      <c r="F189" s="65"/>
      <c r="G189" s="85"/>
      <c r="H189" s="85"/>
      <c r="I189" s="85"/>
      <c r="J189" s="85"/>
      <c r="K189" s="209"/>
      <c r="L189"/>
      <c r="M189"/>
      <c r="N189"/>
      <c r="O189"/>
    </row>
    <row r="190" spans="1:15" x14ac:dyDescent="0.3">
      <c r="G190" s="68"/>
      <c r="H190" s="68"/>
      <c r="I190" s="68"/>
      <c r="J190" s="68"/>
      <c r="L190"/>
      <c r="M190"/>
      <c r="N190"/>
      <c r="O190"/>
    </row>
    <row r="191" spans="1:15" x14ac:dyDescent="0.3">
      <c r="L191"/>
      <c r="M191"/>
      <c r="N191"/>
      <c r="O191"/>
    </row>
    <row r="192" spans="1:15" x14ac:dyDescent="0.3">
      <c r="A192" s="69" t="s">
        <v>195</v>
      </c>
      <c r="L192"/>
      <c r="M192"/>
      <c r="N192"/>
      <c r="O192"/>
    </row>
    <row r="193" spans="1:15" x14ac:dyDescent="0.3">
      <c r="A193" s="133" t="s">
        <v>196</v>
      </c>
      <c r="L193"/>
      <c r="M193"/>
      <c r="N193"/>
      <c r="O193"/>
    </row>
    <row r="194" spans="1:15" x14ac:dyDescent="0.3">
      <c r="A194" s="136" t="s">
        <v>780</v>
      </c>
      <c r="G194" s="71"/>
      <c r="H194" s="71"/>
      <c r="I194" s="71"/>
      <c r="J194" s="71"/>
      <c r="L194"/>
      <c r="M194"/>
      <c r="N194"/>
      <c r="O194"/>
    </row>
    <row r="195" spans="1:15" x14ac:dyDescent="0.3">
      <c r="A195" s="216" t="s">
        <v>197</v>
      </c>
      <c r="L195"/>
      <c r="M195"/>
      <c r="N195"/>
      <c r="O195"/>
    </row>
    <row r="196" spans="1:15" x14ac:dyDescent="0.3">
      <c r="A196" s="167" t="s">
        <v>198</v>
      </c>
      <c r="L196"/>
      <c r="M196"/>
      <c r="N196"/>
      <c r="O196"/>
    </row>
    <row r="197" spans="1:15" x14ac:dyDescent="0.3">
      <c r="A197" s="326" t="s">
        <v>199</v>
      </c>
      <c r="L197"/>
      <c r="M197"/>
      <c r="N197"/>
      <c r="O197"/>
    </row>
    <row r="198" spans="1:15" x14ac:dyDescent="0.3">
      <c r="A198" s="168" t="s">
        <v>200</v>
      </c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02" spans="1:15" x14ac:dyDescent="0.3">
      <c r="L202"/>
      <c r="M202"/>
      <c r="N202"/>
      <c r="O202"/>
    </row>
    <row r="203" spans="1:15" x14ac:dyDescent="0.3">
      <c r="L203"/>
      <c r="M203"/>
      <c r="N203"/>
      <c r="O203"/>
    </row>
    <row r="204" spans="1:15" x14ac:dyDescent="0.3">
      <c r="L204"/>
      <c r="M204"/>
      <c r="N204"/>
      <c r="O204"/>
    </row>
    <row r="205" spans="1:15" x14ac:dyDescent="0.3">
      <c r="L205"/>
      <c r="M205"/>
      <c r="N205"/>
      <c r="O205"/>
    </row>
    <row r="266" spans="13:13" x14ac:dyDescent="0.3">
      <c r="M266" s="198"/>
    </row>
    <row r="276" spans="2:2" x14ac:dyDescent="0.3">
      <c r="B276" s="72"/>
    </row>
  </sheetData>
  <autoFilter ref="A4:I187" xr:uid="{00000000-0009-0000-0000-000000000000}"/>
  <mergeCells count="4">
    <mergeCell ref="I2:K2"/>
    <mergeCell ref="I3:J3"/>
    <mergeCell ref="A1:C1"/>
    <mergeCell ref="H1:J1"/>
  </mergeCells>
  <phoneticPr fontId="4" type="noConversion"/>
  <conditionalFormatting sqref="G5">
    <cfRule type="iconSet" priority="1">
      <iconSet iconSet="3Symbols2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Q7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64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6" location="ASAS!A1" display="Association of Students About Service" xr:uid="{00000000-0004-0000-0000-00000E000000}"/>
    <hyperlink ref="A24" location="AITP!A1" display="Association of Information Technology Professionals " xr:uid="{00000000-0004-0000-0000-00000F000000}"/>
    <hyperlink ref="A142" location="Horse!A1" display="Horse Judging Team" xr:uid="{00000000-0004-0000-0000-000025000000}"/>
    <hyperlink ref="A62" location="HSRecruiters!A1" display="Human Sciences Recxruiters" xr:uid="{00000000-0004-0000-0000-000026000000}"/>
    <hyperlink ref="A63" location="ISA!A1" display="India Student Association" xr:uid="{00000000-0004-0000-0000-000027000000}"/>
    <hyperlink ref="A65" location="IIE!A1" display="Institute of Industrial Engineers" xr:uid="{00000000-0004-0000-0000-000028000000}"/>
    <hyperlink ref="A66" location="IIDA!A1" display="International Interior Design Association" xr:uid="{00000000-0004-0000-0000-000029000000}"/>
    <hyperlink ref="A181" location="WomennBus!A1" display="Women in Business" xr:uid="{00000000-0004-0000-0000-00002A000000}"/>
    <hyperlink ref="A68" location="ITA!A1" display="Iota Tau Alpha" xr:uid="{00000000-0004-0000-0000-00002B000000}"/>
    <hyperlink ref="A74" location="Livestock!A1" display="Livestock Judging Team" xr:uid="{00000000-0004-0000-0000-00002E000000}"/>
    <hyperlink ref="A77" location="Eval!A1" display="Meat Animal Evaluation Team" xr:uid="{00000000-0004-0000-0000-00002F000000}"/>
    <hyperlink ref="A78" location="Meat!A1" display="Meat Judging Team" xr:uid="{00000000-0004-0000-0000-000030000000}"/>
    <hyperlink ref="A80" location="MSA!A1" display="Meat Science Association" xr:uid="{00000000-0004-0000-0000-000031000000}"/>
    <hyperlink ref="A82" location="Metals!A1" display="Metals Club" xr:uid="{00000000-0004-0000-0000-000033000000}"/>
    <hyperlink ref="A87" location="MuslimSA!A1" display="Muslim Student Association" xr:uid="{00000000-0004-0000-0000-000035000000}"/>
    <hyperlink ref="A89" location="NSBE!A1" display="National Society of Black Engineers" xr:uid="{00000000-0004-0000-0000-000037000000}"/>
    <hyperlink ref="A96" location="PASO!A1" display="Physician Assistant Student Organization" xr:uid="{00000000-0004-0000-0000-000038000000}"/>
    <hyperlink ref="A90" location="Navigators!A1" display="Navigators" xr:uid="{00000000-0004-0000-0000-000039000000}"/>
    <hyperlink ref="A94" location="PFPA!A1" display="Personal Financial Planning Association" xr:uid="{00000000-0004-0000-0000-00003B000000}"/>
    <hyperlink ref="A95" location="PAD!A1" display="Phi Alpha Delta Pre-Law Fraternity" xr:uid="{00000000-0004-0000-0000-00003C000000}"/>
    <hyperlink ref="A97" location="PTS!A1" display="Pi Tau Sigma" xr:uid="{00000000-0004-0000-0000-00003D000000}"/>
    <hyperlink ref="A107" location="RanchHorse!A1" display="Ranch Horse Team" xr:uid="{00000000-0004-0000-0000-000040000000}"/>
    <hyperlink ref="A113" location="SFDT!A1" display="Sabre Flight Drill Team" xr:uid="{00000000-0004-0000-0000-000044000000}"/>
    <hyperlink ref="A73" location="Korean!A1" display="Korean Student Association" xr:uid="{00000000-0004-0000-0000-000045000000}"/>
    <hyperlink ref="A114" location="SDP!A1" display="Sigma Delta Pi (Chapter: Alpha Phi)" xr:uid="{00000000-0004-0000-0000-000046000000}"/>
    <hyperlink ref="A117" location="SACNAS!A1" display="Society for the Advancement of Chicanos &amp; Native Americans in Science" xr:uid="{00000000-0004-0000-0000-000047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2" location="SWE!A1" display="Society of Women Engineers" xr:uid="{00000000-0004-0000-0000-00004A000000}"/>
    <hyperlink ref="A124" location="SLSA!A1" display="Sri Lankan Students' Association" xr:uid="{00000000-0004-0000-0000-00004B000000}"/>
    <hyperlink ref="A133" location="TBS!A1" display="Tau Beta Sigma" xr:uid="{00000000-0004-0000-0000-00004E000000}"/>
    <hyperlink ref="A145" location="KPOP!A1" display="Tech K-Pop Club" xr:uid="{00000000-0004-0000-0000-00004F000000}"/>
    <hyperlink ref="A136" location="TCFR!A1" display="Tech Council on Family Relations" xr:uid="{00000000-0004-0000-0000-000052000000}"/>
    <hyperlink ref="A138" location="TET!A1" display="Tech Equestrian Team" xr:uid="{00000000-0004-0000-0000-000053000000}"/>
    <hyperlink ref="A147" location="TMA!A1" display="Tech Marketing Association" xr:uid="{00000000-0004-0000-0000-000054000000}"/>
    <hyperlink ref="A134" location="TBHC!A1" display="Tech Book History Club" xr:uid="{00000000-0004-0000-0000-000058000000}"/>
    <hyperlink ref="A163" location="TSPE!A1" display="Texas Society of Professional Engineers" xr:uid="{00000000-0004-0000-0000-000059000000}"/>
    <hyperlink ref="A171" location="UMI!A1" display="Unidos Por Un Mismo Idioma - Spanish Speaking Society" xr:uid="{00000000-0004-0000-0000-00005A000000}"/>
    <hyperlink ref="A51" location="Techtones!A1" display="The Techtones" xr:uid="{00000000-0004-0000-0000-00005C000000}"/>
    <hyperlink ref="A185" location="Wool!A1" display="Wool Judging Team" xr:uid="{00000000-0004-0000-0000-000061000000}"/>
    <hyperlink ref="A23" location="ABSS!A1" display="Association of Bangladeshi Students &amp; Scholars" xr:uid="{00000000-0004-0000-0000-000063000000}"/>
    <hyperlink ref="A99" location="RAS!A1" display="Raider Aerospace Society" xr:uid="{00000000-0004-0000-0000-000067000000}"/>
    <hyperlink ref="A16" location="ASCE!A1" display="American Society of Civil Engineers" xr:uid="{00000000-0004-0000-0000-000069000000}"/>
    <hyperlink ref="A169" location="'STEM LEAF'!A1" display="The STEM &amp; Leaf Corp" xr:uid="{00000000-0004-0000-0000-000070000000}"/>
    <hyperlink ref="A60" location="HSS!A1" display="Hispanic Student Society " xr:uid="{00000000-0004-0000-0000-000072000000}"/>
    <hyperlink ref="A121" location="SPWLA!A1" display="Society of Petrophysicists &amp; Well Log Analysts" xr:uid="{00000000-0004-0000-0000-000074000000}"/>
    <hyperlink ref="A91" location="NSA!A1" display="Nepal Students Association" xr:uid="{00000000-0004-0000-0000-000075000000}"/>
    <hyperlink ref="A141" location="TechHorn!A1" display="Tech Horn Society" xr:uid="{00000000-0004-0000-0000-000077000000}"/>
    <hyperlink ref="A118" location="SEP!A1" display="Society of Environmental Professionals" xr:uid="{00000000-0004-0000-0000-00007E000000}"/>
    <hyperlink ref="A76" location="'LBK Youth'!A1" display="Lubbock Youth Outreach" xr:uid="{00000000-0004-0000-0000-00007F000000}"/>
    <hyperlink ref="A139" location="Feral!A1" display="Tech Feral Cat Coalition" xr:uid="{00000000-0004-0000-0000-000081000000}"/>
    <hyperlink ref="A173" location="Veterans!A1" display="Veterans Association at Texas Tech" xr:uid="{00000000-0004-0000-0000-000083000000}"/>
    <hyperlink ref="A85" location="MortarBoard!A1" display="Mortar Board" xr:uid="{00000000-0004-0000-0000-000084000000}"/>
    <hyperlink ref="A70" location="KSMDA!A1" display="Kinesiology &amp; Sport Management Dept. Ambassadors" xr:uid="{00000000-0004-0000-0000-000086000000}"/>
    <hyperlink ref="A180" location="Wish!A1" display="WishMakers on Campus" xr:uid="{00000000-0004-0000-0000-00008C000000}"/>
    <hyperlink ref="A187" location="Cont!A1" display="Contingency " xr:uid="{00000000-0004-0000-0000-00008D000000}"/>
    <hyperlink ref="A186" location="Misc!A1" display="Miscellaneous" xr:uid="{00000000-0004-0000-0000-00008E000000}"/>
    <hyperlink ref="A79" location="MSAQBT!A1" display="Meat Science Academic Quiz Bowl Team" xr:uid="{00000000-0004-0000-0000-000090000000}"/>
    <hyperlink ref="A27" location="BB!A1" display="Bayless Board" xr:uid="{00000000-0004-0000-0000-000093000000}"/>
    <hyperlink ref="A103" location="RaidersDefend!A1" display="Raiders Defending Life" xr:uid="{00000000-0004-0000-0000-0000A2000000}"/>
    <hyperlink ref="A5" location="African!A1" display="African Student Organization" xr:uid="{00000000-0004-0000-0000-0000A3000000}"/>
    <hyperlink ref="A72" location="KEYOP!A1" display="Knowledge Empowering You Outreach Program" xr:uid="{00000000-0004-0000-0000-0000A5000000}"/>
    <hyperlink ref="A25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1" location="KRCC!A1" display="Knight Raiders Chess Club" xr:uid="{00000000-0004-0000-0000-0000B3000000}"/>
    <hyperlink ref="A81" location="MDGB!A1" display="Medical &amp; Dental Global Brigades" xr:uid="{00000000-0004-0000-0000-0000B5000000}"/>
    <hyperlink ref="A86" location="MAPS!A1" display="Multicultural Asso of PerMed Scholars (formerly Minority Asso. Of Pre-Med Students)" xr:uid="{00000000-0004-0000-0000-0000B8000000}"/>
    <hyperlink ref="A98" location="POWER!A1" display="Providing the Outside World w/Empowerment &amp; Resouces - POWER" xr:uid="{00000000-0004-0000-0000-0000BA000000}"/>
    <hyperlink ref="A102" location="RPOP!A1" display="Raider Power of Paranormal" xr:uid="{00000000-0004-0000-0000-0000BF000000}"/>
    <hyperlink ref="A111" location="RHIM!A1" display="Restaurant, Hotel, &amp; Institutional Mgmt" xr:uid="{00000000-0004-0000-0000-0000C0000000}"/>
    <hyperlink ref="A115" location="SILVERWINGS!A1" display="Silver Wings" xr:uid="{00000000-0004-0000-0000-0000C1000000}"/>
    <hyperlink ref="A128" location="SAFE!A1" display="Student Association of Fire Ecology" xr:uid="{00000000-0004-0000-0000-0000C2000000}"/>
    <hyperlink ref="A155" location="TSTF!A1" display="Tech She's the First" xr:uid="{00000000-0004-0000-0000-0000C5000000}"/>
    <hyperlink ref="A153" location="TECHRODEO!A1" display="Tech Rodeo Association" xr:uid="{00000000-0004-0000-0000-0000C6000000}"/>
    <hyperlink ref="A179" location="WH!A1" display="Wildening Horizons" xr:uid="{00000000-0004-0000-0000-0000C9000000}"/>
    <hyperlink ref="A178" location="WILD!A1" display="Wildlife Society at Tech" xr:uid="{00000000-0004-0000-0000-0000CA000000}"/>
    <hyperlink ref="A54" location="FinAsso!A1" display="Finance Association" xr:uid="{00000000-0004-0000-0000-0000D0000000}"/>
    <hyperlink ref="A129" location="SGC!A1" display="International Student Council" xr:uid="{00000000-0004-0000-0000-0000D1000000}"/>
    <hyperlink ref="A125" location="SDA!A1" display="Student Dietetic Association" xr:uid="{148E0663-ACA0-4435-AE47-587DAA8AEC4A}"/>
    <hyperlink ref="A174" location="VSA!A1" display="Vietnamese Student Association" xr:uid="{10077F99-5211-4437-9CE3-EF14B581E5F3}"/>
    <hyperlink ref="A36" location="CRY!A1" display="Child Rights and You" xr:uid="{4EB98314-3D16-4811-A615-54510717D4B8}"/>
    <hyperlink ref="A104" location="RSFC!A1" display="Raider Sisters for Christ" xr:uid="{35E74F43-2D2A-4428-81E3-5587D0444BB6}"/>
    <hyperlink ref="A108" location="RBA!A1" display="Rawls Banking Association" xr:uid="{1784F643-7585-4842-8B8E-FEC6713EEF18}"/>
    <hyperlink ref="A140" location="TFRN!A1" display="Tech Food Recovery Network" xr:uid="{141BE2D0-1187-42BF-8536-03A4147064B4}"/>
    <hyperlink ref="A148" location="TECHMUSICMED!A1" display="Tech Music Med" xr:uid="{D3C76A7F-B6A8-4CFE-AED5-05A3105A0C7D}"/>
    <hyperlink ref="A154" location="TRSA!A1" display="Tech Russian &amp; Slavic Association" xr:uid="{E96F4B08-C14E-437D-9931-241FAC7F4783}"/>
    <hyperlink ref="A162" location="TWHPC!A1" display="Tech Women in High Perforamce Computing" xr:uid="{5B3F19E5-A8C9-411A-9445-55214AC2404E}"/>
    <hyperlink ref="A100" location="RH!A1" display="Raider Hacks" xr:uid="{E4AB9F2A-A952-48D8-954A-55E3C26F9AB1}"/>
    <hyperlink ref="A149" location="TNRF!A1" display="Tech National Retail Federation Student Asso" xr:uid="{23E92B71-9102-47F4-BD45-43F89D42BDC3}"/>
    <hyperlink ref="A29" location="BSA!A1" display="Black Students Association" xr:uid="{AB431EDB-D789-478C-8664-E3E2116A8EAE}"/>
    <hyperlink ref="A75" location="LPHI!A1" display="Lubbock Public Health Initiative" xr:uid="{376FE41F-A514-4B96-BFC1-C547CD75F07F}"/>
    <hyperlink ref="A22" location="AAS!A1" display="Arnold Air Society" xr:uid="{5F248512-D8FE-4805-B91A-B979BC10A232}"/>
    <hyperlink ref="A44" location="DI!A1" display="Destination Imagination" xr:uid="{CDFAE0BF-8455-44FC-9A9E-3FA621980369}"/>
    <hyperlink ref="A46" location="DIM!A1" display="Diversity In Media" xr:uid="{3749901E-B45F-4BCC-A834-D67FA4D86E63}"/>
    <hyperlink ref="A132" location="SMO!A1" display="Makerspace Student Org" xr:uid="{CD3BCC93-DE9B-4191-9434-51FAC7B0CA9E}"/>
    <hyperlink ref="A83" location="MANRRS!A1" display="Minorities in Agriculture Natural Resources and Related Sciences" xr:uid="{40BB5391-BB2F-4228-8320-7924C441D360}"/>
    <hyperlink ref="A84" location="MUN!A1" display="Model United Nations" xr:uid="{231E22EA-BAAC-471F-A091-137B327C9EB6}"/>
    <hyperlink ref="A93" location="OW!A1" display="One World" xr:uid="{636B9763-F396-44FF-B183-ED232B253D9E}"/>
    <hyperlink ref="A131" location="SMILE!A1" display="Student Made Initiatives in Leadership &amp; Equality" xr:uid="{20615A39-2F85-436A-A2F0-E6673794782D}"/>
    <hyperlink ref="A156" location="TSSA!A1" display="Tech Secular Student Alliance" xr:uid="{265C7B3F-908D-4140-83AA-8EB58C71E664}"/>
    <hyperlink ref="A158" location="TSMH!A1" display="Tech Students for Mental Health" xr:uid="{C430CF87-FEF0-4170-9F57-F2D718479703}"/>
    <hyperlink ref="A160" location="TSCA!A1" display="Tech Suppy Chain Asso" xr:uid="{9D507443-FE83-4758-A4EE-D5E1863A5C84}"/>
    <hyperlink ref="A168" location="TMB!A1" display="The Masked Bakers" xr:uid="{FB380828-FA3C-4C16-AAD6-B1B82EE29D54}"/>
    <hyperlink ref="A176" location="WF!A1" display="Wesley Foundation at TTU" xr:uid="{EA4D1C59-AFCC-4D51-A337-D14D635AE119}"/>
    <hyperlink ref="A177" location="WTAB!A1" display="West Texas Asso for Botany" xr:uid="{B3029A7C-8678-48BD-B8AF-2A75217B00F6}"/>
    <hyperlink ref="A13" location="AMWA!A1" display="American Medical Women's Association" xr:uid="{00000000-0004-0000-0000-000068000000}"/>
    <hyperlink ref="A37" location="Christians!A1" display="Christians at Tech" xr:uid="{56EEB245-9852-4556-802B-B35840BEDD6B}"/>
    <hyperlink ref="A34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5" location="GLW!A1" display="Geoscience Leadership Org for Women" xr:uid="{D2189340-DCE9-4B1E-A43B-99F3618C499B}"/>
    <hyperlink ref="A109" location="RRR!A1" display="Red Raider Racing (Formula)" xr:uid="{8BA84C4B-2C4B-4A37-B9B2-7AF5C9B66B64}"/>
    <hyperlink ref="A19" location="AFSAQC!A1" display="Animal and Food Science Academic Quadrathlon Club" xr:uid="{AEE9EFF8-1D87-48F0-872E-9027E7C58127}"/>
    <hyperlink ref="A105" location="RMSS!A1" display="Raider Medical Screening Society" xr:uid="{6F2FB0FC-F45D-47BA-84D7-B56BA383D401}"/>
    <hyperlink ref="A59" location="'Goin'' Band'!A1" display="Goin' Band from Raiderland" xr:uid="{97781D22-9387-42AC-9317-6812CD069620}"/>
    <hyperlink ref="A56" location="GSS!A1" display="Geoscience Student Society" xr:uid="{8C46AF6D-F155-484F-B0B7-020D3AF18CCF}"/>
    <hyperlink ref="A35" location="ChiRho!A1" display="Chi Rho Fraternity" xr:uid="{56E89B99-5741-45CA-8960-333376C08016}"/>
    <hyperlink ref="A21" location="ArmyROTC!A1" display="Army ROTC " xr:uid="{C1563DBE-2DF6-44FF-97E6-AEFDAE2D5B77}"/>
    <hyperlink ref="A53" location="Filipino!A1" display="Filipino Student Association" xr:uid="{06FFD1FB-9C3F-41B9-9773-700A49EB0C43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8" location="CISER!A1" display="CISER Scholar Service Organizatin" xr:uid="{065DC023-B0A8-4369-BC5B-C399000562DF}"/>
    <hyperlink ref="A39" location="'A&amp;S Ambassadors'!A1" display="College of Arts &amp; Sciences Student Ambassadors" xr:uid="{D2CD3090-E3B3-4BAB-8BF9-DFBD9BA8A57C}"/>
    <hyperlink ref="A40" location="CommStudies!A1" display="Communication Studies Society" xr:uid="{8D38EBC9-D987-43DC-825A-A9C6F4E797F5}"/>
    <hyperlink ref="A43" location="DA!A1" display="Define American" xr:uid="{8958B869-9152-4C51-964D-BFC481B67A65}"/>
    <hyperlink ref="A49" location="'Dr. BAH- PMS'!A1" display="Dr. Bernard A. Harris Jr. Pre-med society" xr:uid="{1815833B-C547-4387-A1FC-B2B0556DE6BE}"/>
    <hyperlink ref="A57" location="GENKI!A1" display="Genki Club" xr:uid="{CF870211-67ED-4026-8A8C-A3D23EA88B16}"/>
    <hyperlink ref="A61" location="HDFS!A1" display="Human Development &amp; Family Sci/Early Childhood Ambassadors" xr:uid="{0C45B09D-407F-4F5B-B8DC-ED1CA11FF7D3}"/>
    <hyperlink ref="A88" location="NPC!A1" display="National PanHellenic Council" xr:uid="{D5322E56-E884-4835-94BA-AAA3B8520E71}"/>
    <hyperlink ref="A112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5" location="TCLCA!A1" display="Tech Chinese Language &amp; Culture" xr:uid="{D61E6A4D-AF45-446F-9FB3-876EADD37AB2}"/>
    <hyperlink ref="A137" location="TEA!A1" display="Tech Economics Association" xr:uid="{949A2494-4334-4CD3-B9CC-E9510D5DD67D}"/>
    <hyperlink ref="A144" location="TKBDT!A1" display="Tech Kahaani Bollywood Dance Team" xr:uid="{9195CB44-A3CE-486D-A656-1245B2FCFCF8}"/>
    <hyperlink ref="A151" location="TPOT!A1" display="Tech Pre-Occupational Therapy" xr:uid="{B85BBDDD-8D32-4641-B477-F71EA30F20DF}"/>
    <hyperlink ref="A152" location="TPVS!A1" display="Tech Pre-Vet Society" xr:uid="{F9268611-4100-4853-B5D6-F05A47300ED1}"/>
    <hyperlink ref="A165" location="TBS!A1" display="The Biochemical Society" xr:uid="{53A7AC18-B9AC-404F-AAD6-46413D3C1892}"/>
    <hyperlink ref="A167" location="TMC!A1" display="The Math Club" xr:uid="{F6087CB1-AA1D-4446-B741-AD60399113DE}"/>
    <hyperlink ref="A182" location="WIP!A1" display="Women in Physics" xr:uid="{4CD4E37E-810D-4C7E-9082-DEB84CA9A346}"/>
    <hyperlink ref="A33" location="CECM!A1" display="Canterbury Episocopal Campus Ministry" xr:uid="{BE7C64CB-F2B1-4A6F-BA8C-797FDEC1F9AB}"/>
    <hyperlink ref="A42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69" location="JOY!A1" display="JoyCentric Organization" xr:uid="{6AAB0081-2638-40DA-84BB-62EF01DF8DD6}"/>
    <hyperlink ref="A161" location="TTLHM!A1" display="Tech Team Luke Hope for Minds" xr:uid="{82309E59-00F5-425C-A80D-66675DFA3B62}"/>
    <hyperlink ref="A47" location="DTL!A1" display="Double T Locksport" xr:uid="{FD16B15B-1BDD-4C52-8649-FB7A5BA095F7}"/>
    <hyperlink ref="A110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3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2" location="UC!A1" display="Ukrainian Club" xr:uid="{AE30FC1F-4A1E-4FCC-AC13-952AAD243C4A}"/>
    <hyperlink ref="A175" location="'WEB3'!A1" display="WEB3 Acceleration Association" xr:uid="{2DA08782-55D3-4085-AB87-7F3F44A2CB1B}"/>
    <hyperlink ref="A184" location="WSO!A1" display="Women's Service Organization" xr:uid="{C5480C2E-BB89-4FC1-AE75-97D63244DEE0}"/>
    <hyperlink ref="A150" location="TP!A1" display="Tech Pokemon" xr:uid="{EC81E9A2-A25F-409C-90E3-D9CA801B3C29}"/>
    <hyperlink ref="A157" location="TSMG!A1" display="Tech Sport Management Group" xr:uid="{1B8E86AF-8476-4CEF-9AB6-3B295C9ADB7C}"/>
    <hyperlink ref="A146" location="TMAGIC!A1" display="Tech Magic Club" xr:uid="{4C22CE07-0A79-4836-87CD-92D5AADE2519}"/>
    <hyperlink ref="A143" location="TIT!A1" display="Tech Improv Troupe" xr:uid="{BBA793DE-D71D-4D50-8C46-7263E6473DE3}"/>
    <hyperlink ref="A64" location="IEEE!A1" display="Institute of Electrical and Electronics Engineers" xr:uid="{5AF4FF95-D893-44B6-8030-A00520AC46A2}"/>
    <hyperlink ref="A58" location="GSA!A1" display="Ghana Students Association" xr:uid="{DD2ED5C9-2C64-4F7E-A194-9F9616F845D9}"/>
    <hyperlink ref="A166" location="TES!A1" display="The Electrochemical Society" xr:uid="{1B15D8B6-901B-4EAC-810F-7C2FA2D74503}"/>
    <hyperlink ref="A106" location="RR!A1" display="Raider Recycling" xr:uid="{077BE78B-53A2-4C31-BE06-C049C23C802E}"/>
    <hyperlink ref="A52" location="FSC!A1" display="Food Science Club" xr:uid="{0DFB65FC-1EA9-483F-8871-7308683E486D}"/>
    <hyperlink ref="A116" location="SKYRAIDERS!A1" display="SkyRaiders" xr:uid="{8BA8E758-67CA-447D-9E58-0011DCA2E597}"/>
  </hyperlinks>
  <pageMargins left="0" right="0" top="0" bottom="0" header="0.5" footer="0.5"/>
  <pageSetup scale="7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5A27236-BF10-409E-BE1E-B82A07D1650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202</v>
      </c>
      <c r="B5" s="2">
        <f>'Total Orgs'!B5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SUM(B12:B30)</f>
        <v>3000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1011</v>
      </c>
      <c r="B12" s="100">
        <v>1350</v>
      </c>
      <c r="C12" s="98" t="s">
        <v>1015</v>
      </c>
    </row>
    <row r="13" spans="1:3" x14ac:dyDescent="0.3">
      <c r="A13" s="16"/>
      <c r="C13" t="s">
        <v>1016</v>
      </c>
    </row>
    <row r="14" spans="1:3" x14ac:dyDescent="0.3">
      <c r="A14" s="16"/>
      <c r="B14" s="2">
        <v>500</v>
      </c>
      <c r="C14" t="s">
        <v>1053</v>
      </c>
    </row>
    <row r="15" spans="1:3" x14ac:dyDescent="0.3">
      <c r="A15" s="16"/>
    </row>
    <row r="16" spans="1:3" x14ac:dyDescent="0.3">
      <c r="A16" s="16" t="s">
        <v>1302</v>
      </c>
      <c r="B16" s="2">
        <v>1150</v>
      </c>
      <c r="C16" t="s">
        <v>763</v>
      </c>
    </row>
    <row r="17" spans="1:3" x14ac:dyDescent="0.3">
      <c r="A17" s="16"/>
      <c r="C17" t="s">
        <v>1303</v>
      </c>
    </row>
    <row r="18" spans="1:3" x14ac:dyDescent="0.3">
      <c r="A18" s="16"/>
      <c r="C18" t="s">
        <v>840</v>
      </c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207</v>
      </c>
    </row>
    <row r="5" spans="1:3" x14ac:dyDescent="0.3">
      <c r="A5" s="4" t="s">
        <v>202</v>
      </c>
      <c r="B5" s="2">
        <f>'Total Orgs'!B6</f>
        <v>500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284.39</v>
      </c>
    </row>
    <row r="8" spans="1:3" x14ac:dyDescent="0.3">
      <c r="A8" s="4" t="s">
        <v>203</v>
      </c>
      <c r="B8" s="2">
        <f>SUM(B5+B6-B7)</f>
        <v>215.61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1527</v>
      </c>
      <c r="B11" s="2">
        <v>284.39</v>
      </c>
      <c r="C11" s="9" t="s">
        <v>738</v>
      </c>
    </row>
    <row r="12" spans="1:3" x14ac:dyDescent="0.3">
      <c r="C12" s="15" t="s">
        <v>1528</v>
      </c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1"/>
      <c r="B17" s="252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51"/>
      <c r="B22" s="252"/>
      <c r="C22" s="9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1"/>
      <c r="B23" s="252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7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</v>
      </c>
    </row>
    <row r="4" spans="1:4" x14ac:dyDescent="0.3">
      <c r="C4" s="327" t="s">
        <v>674</v>
      </c>
    </row>
    <row r="5" spans="1:4" x14ac:dyDescent="0.3">
      <c r="A5" s="4" t="s">
        <v>202</v>
      </c>
      <c r="B5" s="2">
        <f>'Total Orgs'!B7</f>
        <v>6325</v>
      </c>
      <c r="C5" s="327" t="s">
        <v>444</v>
      </c>
      <c r="D5" s="327"/>
    </row>
    <row r="6" spans="1:4" x14ac:dyDescent="0.3">
      <c r="A6" s="4" t="s">
        <v>4</v>
      </c>
      <c r="C6" s="327" t="s">
        <v>476</v>
      </c>
      <c r="D6" s="327"/>
    </row>
    <row r="7" spans="1:4" x14ac:dyDescent="0.3">
      <c r="A7" s="4" t="s">
        <v>5</v>
      </c>
      <c r="C7" s="327" t="s">
        <v>636</v>
      </c>
    </row>
    <row r="8" spans="1:4" x14ac:dyDescent="0.3">
      <c r="A8" s="4" t="s">
        <v>6</v>
      </c>
      <c r="B8" s="2">
        <f>SUM(B16:B333)</f>
        <v>6323.8199999999988</v>
      </c>
      <c r="C8" s="327" t="s">
        <v>641</v>
      </c>
    </row>
    <row r="9" spans="1:4" x14ac:dyDescent="0.3">
      <c r="A9" s="4" t="s">
        <v>203</v>
      </c>
      <c r="B9" s="2">
        <f>SUM(B5+B6-B8)</f>
        <v>1.1800000000012005</v>
      </c>
      <c r="C9" s="327" t="s">
        <v>673</v>
      </c>
    </row>
    <row r="10" spans="1:4" x14ac:dyDescent="0.3">
      <c r="C10" s="327" t="s">
        <v>697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1054</v>
      </c>
      <c r="B12" s="215">
        <v>393.8</v>
      </c>
      <c r="C12" s="46" t="s">
        <v>1055</v>
      </c>
    </row>
    <row r="13" spans="1:4" s="1" customFormat="1" x14ac:dyDescent="0.3">
      <c r="A13" s="135"/>
      <c r="B13" s="215"/>
      <c r="C13" s="46" t="s">
        <v>1056</v>
      </c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5" t="s">
        <v>624</v>
      </c>
      <c r="B16" s="215"/>
      <c r="C16" s="98" t="s">
        <v>696</v>
      </c>
    </row>
    <row r="17" spans="1:4" s="1" customFormat="1" x14ac:dyDescent="0.3">
      <c r="A17" s="7"/>
      <c r="B17" s="3"/>
      <c r="C17" s="98" t="s">
        <v>1514</v>
      </c>
    </row>
    <row r="18" spans="1:4" s="1" customFormat="1" x14ac:dyDescent="0.3">
      <c r="A18" s="7"/>
      <c r="B18" s="3"/>
      <c r="C18" s="98" t="s">
        <v>702</v>
      </c>
      <c r="D18" s="95"/>
    </row>
    <row r="19" spans="1:4" s="1" customFormat="1" x14ac:dyDescent="0.3">
      <c r="A19" s="7"/>
      <c r="B19" s="3"/>
      <c r="C19" s="98" t="s">
        <v>1057</v>
      </c>
    </row>
    <row r="20" spans="1:4" s="1" customFormat="1" x14ac:dyDescent="0.3">
      <c r="A20" s="7"/>
      <c r="B20" s="3"/>
      <c r="C20" s="98"/>
    </row>
    <row r="21" spans="1:4" s="1" customFormat="1" x14ac:dyDescent="0.3">
      <c r="A21" s="7"/>
      <c r="B21" s="3"/>
    </row>
    <row r="22" spans="1:4" x14ac:dyDescent="0.3">
      <c r="A22" s="4" t="s">
        <v>637</v>
      </c>
      <c r="B22" s="2">
        <v>100</v>
      </c>
      <c r="C22" t="s">
        <v>638</v>
      </c>
    </row>
    <row r="23" spans="1:4" x14ac:dyDescent="0.3">
      <c r="C23" t="s">
        <v>639</v>
      </c>
    </row>
    <row r="24" spans="1:4" x14ac:dyDescent="0.3">
      <c r="C24" t="s">
        <v>640</v>
      </c>
    </row>
    <row r="26" spans="1:4" x14ac:dyDescent="0.3">
      <c r="A26" s="4" t="s">
        <v>651</v>
      </c>
      <c r="B26" s="2">
        <v>486</v>
      </c>
      <c r="C26" t="s">
        <v>698</v>
      </c>
    </row>
    <row r="27" spans="1:4" x14ac:dyDescent="0.3">
      <c r="C27" t="s">
        <v>894</v>
      </c>
    </row>
    <row r="29" spans="1:4" x14ac:dyDescent="0.3">
      <c r="A29" s="4" t="s">
        <v>867</v>
      </c>
      <c r="B29" s="2">
        <v>729.68</v>
      </c>
      <c r="C29" t="s">
        <v>698</v>
      </c>
    </row>
    <row r="30" spans="1:4" x14ac:dyDescent="0.3">
      <c r="C30" t="s">
        <v>699</v>
      </c>
    </row>
    <row r="31" spans="1:4" x14ac:dyDescent="0.3">
      <c r="C31" s="98">
        <v>193531913</v>
      </c>
    </row>
    <row r="33" spans="1:3" x14ac:dyDescent="0.3">
      <c r="A33" s="4" t="s">
        <v>946</v>
      </c>
      <c r="B33" s="2">
        <v>90.96</v>
      </c>
      <c r="C33" t="s">
        <v>947</v>
      </c>
    </row>
    <row r="34" spans="1:3" x14ac:dyDescent="0.3">
      <c r="C34" t="s">
        <v>948</v>
      </c>
    </row>
    <row r="35" spans="1:3" x14ac:dyDescent="0.3">
      <c r="C35" t="s">
        <v>949</v>
      </c>
    </row>
    <row r="37" spans="1:3" x14ac:dyDescent="0.3">
      <c r="A37" s="4" t="s">
        <v>954</v>
      </c>
      <c r="B37" s="2">
        <v>800</v>
      </c>
      <c r="C37" t="s">
        <v>952</v>
      </c>
    </row>
    <row r="38" spans="1:3" x14ac:dyDescent="0.3">
      <c r="C38" t="s">
        <v>953</v>
      </c>
    </row>
    <row r="39" spans="1:3" x14ac:dyDescent="0.3">
      <c r="C39" t="s">
        <v>1400</v>
      </c>
    </row>
    <row r="41" spans="1:3" x14ac:dyDescent="0.3">
      <c r="A41" s="4" t="s">
        <v>1215</v>
      </c>
      <c r="B41" s="2">
        <v>503.04</v>
      </c>
      <c r="C41" t="s">
        <v>1220</v>
      </c>
    </row>
    <row r="42" spans="1:3" x14ac:dyDescent="0.3">
      <c r="C42" t="s">
        <v>1221</v>
      </c>
    </row>
    <row r="43" spans="1:3" x14ac:dyDescent="0.3">
      <c r="C43" t="s">
        <v>1222</v>
      </c>
    </row>
    <row r="45" spans="1:3" x14ac:dyDescent="0.3">
      <c r="A45" s="4" t="s">
        <v>1443</v>
      </c>
      <c r="B45" s="2">
        <v>738.94</v>
      </c>
      <c r="C45" t="s">
        <v>1335</v>
      </c>
    </row>
    <row r="46" spans="1:3" x14ac:dyDescent="0.3">
      <c r="C46" t="s">
        <v>1457</v>
      </c>
    </row>
    <row r="48" spans="1:3" x14ac:dyDescent="0.3">
      <c r="A48" s="4" t="s">
        <v>1491</v>
      </c>
      <c r="B48" s="2">
        <v>235.33</v>
      </c>
      <c r="C48" t="s">
        <v>1501</v>
      </c>
    </row>
    <row r="49" spans="1:3" x14ac:dyDescent="0.3">
      <c r="C49" t="s">
        <v>1503</v>
      </c>
    </row>
    <row r="50" spans="1:3" x14ac:dyDescent="0.3">
      <c r="C50" t="s">
        <v>1504</v>
      </c>
    </row>
    <row r="52" spans="1:3" x14ac:dyDescent="0.3">
      <c r="A52" s="4" t="s">
        <v>1505</v>
      </c>
      <c r="B52" s="2">
        <v>311.60000000000002</v>
      </c>
      <c r="C52" t="s">
        <v>881</v>
      </c>
    </row>
    <row r="53" spans="1:3" x14ac:dyDescent="0.3">
      <c r="C53" t="s">
        <v>1506</v>
      </c>
    </row>
    <row r="54" spans="1:3" x14ac:dyDescent="0.3">
      <c r="C54" t="s">
        <v>1507</v>
      </c>
    </row>
    <row r="56" spans="1:3" x14ac:dyDescent="0.3">
      <c r="A56" s="4" t="s">
        <v>1505</v>
      </c>
      <c r="B56" s="2">
        <v>311.60000000000002</v>
      </c>
      <c r="C56" t="s">
        <v>881</v>
      </c>
    </row>
    <row r="57" spans="1:3" x14ac:dyDescent="0.3">
      <c r="C57" t="s">
        <v>1508</v>
      </c>
    </row>
    <row r="58" spans="1:3" x14ac:dyDescent="0.3">
      <c r="C58" t="s">
        <v>1509</v>
      </c>
    </row>
    <row r="59" spans="1:3" s="21" customFormat="1" x14ac:dyDescent="0.3">
      <c r="A59" s="13"/>
      <c r="B59" s="14"/>
      <c r="C59"/>
    </row>
    <row r="60" spans="1:3" x14ac:dyDescent="0.3">
      <c r="A60" s="4" t="s">
        <v>1505</v>
      </c>
      <c r="B60" s="2">
        <v>303.39999999999998</v>
      </c>
      <c r="C60" t="s">
        <v>881</v>
      </c>
    </row>
    <row r="61" spans="1:3" x14ac:dyDescent="0.3">
      <c r="C61" t="s">
        <v>1510</v>
      </c>
    </row>
    <row r="62" spans="1:3" x14ac:dyDescent="0.3">
      <c r="C62" t="s">
        <v>1511</v>
      </c>
    </row>
    <row r="64" spans="1:3" x14ac:dyDescent="0.3">
      <c r="A64" s="4" t="s">
        <v>1505</v>
      </c>
      <c r="B64" s="2">
        <v>992.16</v>
      </c>
      <c r="C64" t="s">
        <v>881</v>
      </c>
    </row>
    <row r="65" spans="1:3" x14ac:dyDescent="0.3">
      <c r="C65" t="s">
        <v>1512</v>
      </c>
    </row>
    <row r="66" spans="1:3" x14ac:dyDescent="0.3">
      <c r="C66" t="s">
        <v>1513</v>
      </c>
    </row>
    <row r="68" spans="1:3" x14ac:dyDescent="0.3">
      <c r="A68" s="4" t="s">
        <v>1515</v>
      </c>
      <c r="B68" s="2">
        <v>721.11</v>
      </c>
      <c r="C68" t="s">
        <v>763</v>
      </c>
    </row>
    <row r="69" spans="1:3" x14ac:dyDescent="0.3">
      <c r="C69" t="s">
        <v>1516</v>
      </c>
    </row>
    <row r="70" spans="1:3" x14ac:dyDescent="0.3">
      <c r="C70" t="s">
        <v>1517</v>
      </c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Orgs'!B9</f>
        <v>1100</v>
      </c>
      <c r="C5" s="327" t="s">
        <v>526</v>
      </c>
    </row>
    <row r="6" spans="1:3" x14ac:dyDescent="0.3">
      <c r="A6" s="4" t="s">
        <v>4</v>
      </c>
      <c r="C6" s="327" t="s">
        <v>527</v>
      </c>
    </row>
    <row r="7" spans="1:3" x14ac:dyDescent="0.3">
      <c r="A7" s="4" t="s">
        <v>6</v>
      </c>
      <c r="B7" s="2">
        <f>SUM(B11:B142)</f>
        <v>1100</v>
      </c>
      <c r="C7" s="327" t="s">
        <v>589</v>
      </c>
    </row>
    <row r="8" spans="1:3" x14ac:dyDescent="0.3">
      <c r="A8" s="4" t="s">
        <v>203</v>
      </c>
      <c r="B8" s="2">
        <f>SUM(B5+B6-B7)</f>
        <v>0</v>
      </c>
      <c r="C8" s="327" t="s">
        <v>590</v>
      </c>
    </row>
    <row r="9" spans="1:3" x14ac:dyDescent="0.3">
      <c r="C9" s="32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606</v>
      </c>
      <c r="B11" s="2">
        <v>499.96</v>
      </c>
      <c r="C11" s="130" t="s">
        <v>607</v>
      </c>
    </row>
    <row r="12" spans="1:3" x14ac:dyDescent="0.3">
      <c r="C12" s="15" t="s">
        <v>608</v>
      </c>
    </row>
    <row r="13" spans="1:3" x14ac:dyDescent="0.3">
      <c r="C13" s="130" t="s">
        <v>609</v>
      </c>
    </row>
    <row r="15" spans="1:3" x14ac:dyDescent="0.3">
      <c r="A15" s="4" t="s">
        <v>1432</v>
      </c>
      <c r="B15" s="2">
        <v>600.04</v>
      </c>
      <c r="C15" s="130" t="s">
        <v>1430</v>
      </c>
    </row>
    <row r="16" spans="1:3" x14ac:dyDescent="0.3">
      <c r="C16" s="8" t="s">
        <v>1431</v>
      </c>
    </row>
    <row r="17" spans="1:11" s="17" customFormat="1" x14ac:dyDescent="0.3">
      <c r="A17"/>
      <c r="B17"/>
      <c r="C17" t="s">
        <v>1452</v>
      </c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Orgs'!B8</f>
        <v>1100</v>
      </c>
      <c r="C5" s="47" t="s">
        <v>582</v>
      </c>
    </row>
    <row r="6" spans="1:3" x14ac:dyDescent="0.3">
      <c r="A6" s="4" t="s">
        <v>4</v>
      </c>
      <c r="C6" s="47" t="s">
        <v>583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SUM(B13:B102)</f>
        <v>1100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 t="s">
        <v>1443</v>
      </c>
      <c r="B13" s="14">
        <v>1100</v>
      </c>
      <c r="C13" s="15" t="s">
        <v>518</v>
      </c>
    </row>
    <row r="14" spans="1:3" x14ac:dyDescent="0.3">
      <c r="C14" t="s">
        <v>1481</v>
      </c>
    </row>
    <row r="15" spans="1:3" x14ac:dyDescent="0.3">
      <c r="C15" t="s">
        <v>840</v>
      </c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</row>
    <row r="5" spans="1:3" x14ac:dyDescent="0.3">
      <c r="A5" s="4" t="s">
        <v>202</v>
      </c>
      <c r="B5" s="2">
        <f>'Total Orgs'!B10</f>
        <v>2000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2000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880</v>
      </c>
      <c r="B12" s="2">
        <v>2000</v>
      </c>
      <c r="C12" t="s">
        <v>884</v>
      </c>
    </row>
    <row r="13" spans="1:3" x14ac:dyDescent="0.3">
      <c r="C13" t="s">
        <v>885</v>
      </c>
    </row>
    <row r="14" spans="1:3" x14ac:dyDescent="0.3">
      <c r="C14" t="s">
        <v>886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5"/>
  <sheetViews>
    <sheetView topLeftCell="A7"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19</v>
      </c>
    </row>
    <row r="4" spans="1:7" x14ac:dyDescent="0.3">
      <c r="C4" t="s">
        <v>211</v>
      </c>
    </row>
    <row r="5" spans="1:7" x14ac:dyDescent="0.3">
      <c r="A5" s="4" t="s">
        <v>202</v>
      </c>
      <c r="B5" s="2">
        <f>'Total Orgs'!B11</f>
        <v>7400</v>
      </c>
      <c r="C5" t="s">
        <v>212</v>
      </c>
    </row>
    <row r="6" spans="1:7" x14ac:dyDescent="0.3">
      <c r="A6" s="4" t="s">
        <v>4</v>
      </c>
      <c r="C6" s="327" t="s">
        <v>398</v>
      </c>
    </row>
    <row r="7" spans="1:7" x14ac:dyDescent="0.3">
      <c r="A7" s="4" t="s">
        <v>5</v>
      </c>
      <c r="C7" s="327" t="s">
        <v>440</v>
      </c>
      <c r="D7" s="117" t="s">
        <v>544</v>
      </c>
    </row>
    <row r="8" spans="1:7" x14ac:dyDescent="0.3">
      <c r="A8" s="4" t="s">
        <v>6</v>
      </c>
      <c r="B8" s="2">
        <f>SUM(B12:B108)</f>
        <v>7400</v>
      </c>
      <c r="C8" s="327" t="s">
        <v>443</v>
      </c>
    </row>
    <row r="9" spans="1:7" x14ac:dyDescent="0.3">
      <c r="A9" s="4" t="s">
        <v>203</v>
      </c>
      <c r="B9" s="2">
        <f>SUM(B5+B6-B8)</f>
        <v>0</v>
      </c>
      <c r="C9" s="327" t="s">
        <v>541</v>
      </c>
    </row>
    <row r="10" spans="1:7" x14ac:dyDescent="0.3">
      <c r="C10" s="327" t="s">
        <v>542</v>
      </c>
      <c r="D10" t="s">
        <v>543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5">
        <v>45546</v>
      </c>
      <c r="B12" s="215">
        <v>4933.33</v>
      </c>
      <c r="C12" s="98" t="s">
        <v>537</v>
      </c>
    </row>
    <row r="13" spans="1:7" s="1" customFormat="1" x14ac:dyDescent="0.3">
      <c r="A13" s="7"/>
      <c r="B13" s="3"/>
      <c r="C13" s="98" t="s">
        <v>538</v>
      </c>
    </row>
    <row r="14" spans="1:7" s="1" customFormat="1" x14ac:dyDescent="0.3">
      <c r="A14" s="7"/>
      <c r="B14" s="3"/>
      <c r="C14" s="98" t="s">
        <v>539</v>
      </c>
      <c r="D14" s="101">
        <v>2292</v>
      </c>
      <c r="F14" s="347">
        <v>4933.33</v>
      </c>
      <c r="G14" s="346">
        <v>5987.36</v>
      </c>
    </row>
    <row r="15" spans="1:7" x14ac:dyDescent="0.3">
      <c r="C15" s="98" t="s">
        <v>540</v>
      </c>
      <c r="D15">
        <v>3068.64</v>
      </c>
      <c r="F15" s="102">
        <v>361.35</v>
      </c>
      <c r="G15" s="102">
        <v>4571.9799999999996</v>
      </c>
    </row>
    <row r="16" spans="1:7" x14ac:dyDescent="0.3">
      <c r="C16" s="98" t="s">
        <v>540</v>
      </c>
      <c r="D16">
        <v>2918.72</v>
      </c>
      <c r="F16" s="101">
        <f>F14-F15</f>
        <v>4571.9799999999996</v>
      </c>
      <c r="G16" s="101">
        <f>G14-G15</f>
        <v>1415.38</v>
      </c>
    </row>
    <row r="17" spans="1:7" x14ac:dyDescent="0.3">
      <c r="C17" s="98" t="s">
        <v>791</v>
      </c>
      <c r="D17">
        <v>361.35</v>
      </c>
      <c r="F17" s="101"/>
      <c r="G17" s="101"/>
    </row>
    <row r="18" spans="1:7" x14ac:dyDescent="0.3">
      <c r="C18" s="98" t="s">
        <v>788</v>
      </c>
      <c r="F18" s="101"/>
      <c r="G18" s="101"/>
    </row>
    <row r="19" spans="1:7" x14ac:dyDescent="0.3">
      <c r="C19" s="98"/>
      <c r="D19" s="132">
        <f>SUM(D14:D18)</f>
        <v>8640.7099999999991</v>
      </c>
      <c r="F19" s="101"/>
      <c r="G19" s="101"/>
    </row>
    <row r="20" spans="1:7" x14ac:dyDescent="0.3">
      <c r="C20" s="98"/>
      <c r="D20" s="139">
        <v>4933.33</v>
      </c>
      <c r="F20" s="101"/>
      <c r="G20" s="101"/>
    </row>
    <row r="21" spans="1:7" x14ac:dyDescent="0.3">
      <c r="C21" s="98" t="s">
        <v>789</v>
      </c>
      <c r="D21" s="132">
        <f>D19-D20</f>
        <v>3707.3799999999992</v>
      </c>
      <c r="E21">
        <v>1415.38</v>
      </c>
      <c r="F21" t="s">
        <v>790</v>
      </c>
    </row>
    <row r="22" spans="1:7" x14ac:dyDescent="0.3">
      <c r="C22" s="98"/>
      <c r="D22" s="132"/>
    </row>
    <row r="23" spans="1:7" x14ac:dyDescent="0.3">
      <c r="B23" s="2">
        <v>599.37</v>
      </c>
      <c r="C23" s="98" t="s">
        <v>995</v>
      </c>
      <c r="D23" s="132">
        <v>599.37</v>
      </c>
    </row>
    <row r="24" spans="1:7" x14ac:dyDescent="0.3">
      <c r="C24" s="98"/>
    </row>
    <row r="25" spans="1:7" x14ac:dyDescent="0.3">
      <c r="A25" s="4">
        <v>1.23</v>
      </c>
      <c r="B25" s="2">
        <v>1752.24</v>
      </c>
      <c r="C25" s="98" t="s">
        <v>518</v>
      </c>
    </row>
    <row r="26" spans="1:7" x14ac:dyDescent="0.3">
      <c r="C26" t="s">
        <v>964</v>
      </c>
    </row>
    <row r="27" spans="1:7" x14ac:dyDescent="0.3">
      <c r="C27" s="98" t="s">
        <v>965</v>
      </c>
    </row>
    <row r="28" spans="1:7" s="21" customFormat="1" x14ac:dyDescent="0.3">
      <c r="A28" s="13"/>
      <c r="B28" s="14"/>
      <c r="C28" s="15"/>
    </row>
    <row r="29" spans="1:7" x14ac:dyDescent="0.3">
      <c r="A29" s="4" t="s">
        <v>1032</v>
      </c>
      <c r="B29" s="2">
        <v>115.06</v>
      </c>
      <c r="C29" s="98" t="s">
        <v>1033</v>
      </c>
    </row>
    <row r="30" spans="1:7" x14ac:dyDescent="0.3">
      <c r="C30" s="98" t="s">
        <v>1034</v>
      </c>
    </row>
    <row r="31" spans="1:7" x14ac:dyDescent="0.3">
      <c r="C31" s="98" t="s">
        <v>1160</v>
      </c>
      <c r="D31">
        <v>10708.16</v>
      </c>
    </row>
    <row r="32" spans="1:7" x14ac:dyDescent="0.3">
      <c r="C32" s="98" t="s">
        <v>1036</v>
      </c>
    </row>
    <row r="33" spans="3:4" x14ac:dyDescent="0.3">
      <c r="C33" s="98" t="s">
        <v>1037</v>
      </c>
    </row>
    <row r="34" spans="3:4" x14ac:dyDescent="0.3">
      <c r="C34" s="98" t="s">
        <v>1035</v>
      </c>
      <c r="D34">
        <v>1509.95</v>
      </c>
    </row>
    <row r="35" spans="3:4" x14ac:dyDescent="0.3">
      <c r="D35">
        <f>SUM(D31:D34)</f>
        <v>12218.11</v>
      </c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202</v>
      </c>
      <c r="B5" s="2">
        <f>'Total Orgs'!B12</f>
        <v>350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22</v>
      </c>
      <c r="B3" s="2"/>
    </row>
    <row r="4" spans="1:3" x14ac:dyDescent="0.3">
      <c r="A4" s="4"/>
      <c r="B4" s="2"/>
      <c r="C4" s="327" t="s">
        <v>495</v>
      </c>
    </row>
    <row r="5" spans="1:3" x14ac:dyDescent="0.3">
      <c r="A5" s="4" t="s">
        <v>202</v>
      </c>
      <c r="B5" s="2">
        <f>'Total Orgs'!B13</f>
        <v>580</v>
      </c>
      <c r="C5" s="47" t="s">
        <v>729</v>
      </c>
    </row>
    <row r="6" spans="1:3" x14ac:dyDescent="0.3">
      <c r="A6" s="4" t="s">
        <v>4</v>
      </c>
      <c r="B6" s="2"/>
      <c r="C6" s="47"/>
    </row>
    <row r="7" spans="1:3" x14ac:dyDescent="0.3">
      <c r="A7" s="4" t="s">
        <v>5</v>
      </c>
      <c r="B7" s="2"/>
      <c r="C7" s="47"/>
    </row>
    <row r="8" spans="1:3" x14ac:dyDescent="0.3">
      <c r="A8" s="4" t="s">
        <v>6</v>
      </c>
      <c r="B8" s="2">
        <f>SUM(B12:B101)</f>
        <v>555.20000000000005</v>
      </c>
      <c r="C8" s="336"/>
    </row>
    <row r="9" spans="1:3" x14ac:dyDescent="0.3">
      <c r="A9" s="4" t="s">
        <v>203</v>
      </c>
      <c r="B9" s="2">
        <f>SUM(B5+B6-B8)-B7</f>
        <v>24.799999999999955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>
        <v>11.4</v>
      </c>
      <c r="B12" s="21">
        <v>555.20000000000005</v>
      </c>
      <c r="C12" s="15" t="s">
        <v>518</v>
      </c>
    </row>
    <row r="13" spans="1:3" x14ac:dyDescent="0.3">
      <c r="C13" t="s">
        <v>728</v>
      </c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H38"/>
  <sheetViews>
    <sheetView workbookViewId="0">
      <selection activeCell="C1" sqref="C1"/>
    </sheetView>
  </sheetViews>
  <sheetFormatPr defaultRowHeight="15.6" x14ac:dyDescent="0.3"/>
  <cols>
    <col min="1" max="1" width="18.69921875" style="27" customWidth="1"/>
    <col min="3" max="3" width="29.5" customWidth="1"/>
  </cols>
  <sheetData>
    <row r="1" spans="1:8" x14ac:dyDescent="0.3">
      <c r="A1" s="33" t="s">
        <v>201</v>
      </c>
      <c r="B1" s="252"/>
      <c r="C1" s="1" t="e">
        <f>'Total Orgs'!#REF!</f>
        <v>#REF!</v>
      </c>
      <c r="G1" s="95"/>
      <c r="H1" s="47"/>
    </row>
    <row r="2" spans="1:8" x14ac:dyDescent="0.3">
      <c r="A2" s="33"/>
      <c r="B2" s="252"/>
      <c r="C2" s="8"/>
      <c r="E2" s="4"/>
      <c r="G2" s="95"/>
      <c r="H2" s="47"/>
    </row>
    <row r="3" spans="1:8" x14ac:dyDescent="0.3">
      <c r="A3" s="42" t="s">
        <v>213</v>
      </c>
      <c r="B3" s="252"/>
      <c r="C3" s="8"/>
    </row>
    <row r="4" spans="1:8" x14ac:dyDescent="0.3">
      <c r="A4" s="262"/>
      <c r="B4" s="252"/>
      <c r="C4" s="8"/>
    </row>
    <row r="5" spans="1:8" x14ac:dyDescent="0.3">
      <c r="A5" s="262" t="s">
        <v>202</v>
      </c>
      <c r="B5" s="252">
        <f>'Total Orgs'!B14</f>
        <v>0</v>
      </c>
      <c r="C5" s="8"/>
    </row>
    <row r="6" spans="1:8" x14ac:dyDescent="0.3">
      <c r="A6" s="262" t="s">
        <v>4</v>
      </c>
      <c r="B6" s="252"/>
      <c r="C6" s="8"/>
    </row>
    <row r="7" spans="1:8" x14ac:dyDescent="0.3">
      <c r="A7" s="27" t="s">
        <v>5</v>
      </c>
      <c r="B7" s="252"/>
      <c r="C7" s="8"/>
    </row>
    <row r="8" spans="1:8" x14ac:dyDescent="0.3">
      <c r="A8" s="262" t="s">
        <v>6</v>
      </c>
      <c r="B8" s="252">
        <f>SUM(B12:B103)</f>
        <v>0</v>
      </c>
      <c r="C8" s="8"/>
    </row>
    <row r="9" spans="1:8" x14ac:dyDescent="0.3">
      <c r="A9" s="262" t="s">
        <v>203</v>
      </c>
      <c r="B9" s="252">
        <f>SUM(B5+B6-B8)</f>
        <v>0</v>
      </c>
      <c r="C9" s="8"/>
    </row>
    <row r="10" spans="1:8" x14ac:dyDescent="0.3">
      <c r="A10" s="262"/>
      <c r="B10" s="252"/>
      <c r="C10" s="8"/>
    </row>
    <row r="11" spans="1:8" x14ac:dyDescent="0.3">
      <c r="A11" s="30" t="s">
        <v>204</v>
      </c>
      <c r="B11" s="3" t="s">
        <v>205</v>
      </c>
      <c r="C11" s="1" t="s">
        <v>206</v>
      </c>
    </row>
    <row r="12" spans="1:8" x14ac:dyDescent="0.3">
      <c r="A12" s="262"/>
      <c r="B12" s="8"/>
    </row>
    <row r="13" spans="1:8" x14ac:dyDescent="0.3">
      <c r="A13" s="262"/>
      <c r="B13" s="8"/>
    </row>
    <row r="14" spans="1:8" x14ac:dyDescent="0.3">
      <c r="A14" s="262"/>
      <c r="B14" s="8"/>
    </row>
    <row r="15" spans="1:8" x14ac:dyDescent="0.3">
      <c r="A15" s="262"/>
      <c r="B15" s="8"/>
    </row>
    <row r="16" spans="1:8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>
      <selection activeCell="B1" sqref="B1"/>
    </sheetView>
  </sheetViews>
  <sheetFormatPr defaultRowHeight="15.6" x14ac:dyDescent="0.3"/>
  <cols>
    <col min="1" max="1" width="16.8984375" customWidth="1"/>
    <col min="2" max="2" width="12.69921875" customWidth="1"/>
    <col min="3" max="3" width="23.8984375" customWidth="1"/>
  </cols>
  <sheetData>
    <row r="1" spans="1:3" x14ac:dyDescent="0.3">
      <c r="A1" s="220" t="s">
        <v>214</v>
      </c>
    </row>
    <row r="2" spans="1:3" x14ac:dyDescent="0.3">
      <c r="C2" t="s">
        <v>495</v>
      </c>
    </row>
    <row r="3" spans="1:3" x14ac:dyDescent="0.3">
      <c r="A3" s="42" t="s">
        <v>24</v>
      </c>
      <c r="B3" s="252"/>
      <c r="C3" s="8" t="s">
        <v>985</v>
      </c>
    </row>
    <row r="4" spans="1:3" x14ac:dyDescent="0.3">
      <c r="A4" s="262"/>
      <c r="B4" s="252"/>
      <c r="C4" s="8"/>
    </row>
    <row r="5" spans="1:3" x14ac:dyDescent="0.3">
      <c r="A5" s="262" t="s">
        <v>202</v>
      </c>
      <c r="B5" s="252">
        <f>'Total Orgs'!B15</f>
        <v>650</v>
      </c>
      <c r="C5" s="8"/>
    </row>
    <row r="6" spans="1:3" x14ac:dyDescent="0.3">
      <c r="A6" s="262" t="s">
        <v>4</v>
      </c>
      <c r="B6" s="252"/>
      <c r="C6" s="8"/>
    </row>
    <row r="7" spans="1:3" x14ac:dyDescent="0.3">
      <c r="A7" s="27" t="s">
        <v>5</v>
      </c>
      <c r="B7" s="252"/>
      <c r="C7" s="8"/>
    </row>
    <row r="8" spans="1:3" x14ac:dyDescent="0.3">
      <c r="A8" s="262" t="s">
        <v>6</v>
      </c>
      <c r="B8" s="252">
        <f>SUM(B12:B103)</f>
        <v>150</v>
      </c>
      <c r="C8" s="8"/>
    </row>
    <row r="9" spans="1:3" x14ac:dyDescent="0.3">
      <c r="A9" s="262" t="s">
        <v>203</v>
      </c>
      <c r="B9" s="252">
        <f>SUM(B5+B6-B8)</f>
        <v>500</v>
      </c>
      <c r="C9" s="8"/>
    </row>
    <row r="10" spans="1:3" x14ac:dyDescent="0.3">
      <c r="A10" s="262"/>
      <c r="B10" s="252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62" t="s">
        <v>984</v>
      </c>
      <c r="B12" s="219">
        <v>150</v>
      </c>
      <c r="C12" t="s">
        <v>986</v>
      </c>
    </row>
    <row r="13" spans="1:3" x14ac:dyDescent="0.3">
      <c r="A13" s="262"/>
      <c r="B13" s="219"/>
      <c r="C13" t="s">
        <v>987</v>
      </c>
    </row>
    <row r="14" spans="1:3" x14ac:dyDescent="0.3">
      <c r="A14" s="262"/>
      <c r="B14" s="219"/>
      <c r="C14" t="s">
        <v>988</v>
      </c>
    </row>
    <row r="15" spans="1:3" x14ac:dyDescent="0.3">
      <c r="A15" s="262"/>
      <c r="B15" s="219"/>
    </row>
    <row r="16" spans="1:3" x14ac:dyDescent="0.3">
      <c r="A16" s="262"/>
      <c r="B16" s="219"/>
    </row>
    <row r="17" spans="1:3" x14ac:dyDescent="0.3">
      <c r="A17" s="263"/>
      <c r="B17" s="386"/>
      <c r="C17" s="15"/>
    </row>
    <row r="18" spans="1:3" x14ac:dyDescent="0.3">
      <c r="A18" s="263"/>
      <c r="B18" s="386"/>
      <c r="C18" s="15"/>
    </row>
    <row r="19" spans="1:3" x14ac:dyDescent="0.3">
      <c r="A19" s="263"/>
      <c r="B19" s="386"/>
      <c r="C19" s="15"/>
    </row>
    <row r="20" spans="1:3" x14ac:dyDescent="0.3">
      <c r="A20" s="263"/>
      <c r="B20" s="386"/>
      <c r="C20" s="15"/>
    </row>
    <row r="21" spans="1:3" x14ac:dyDescent="0.3">
      <c r="A21" s="262"/>
      <c r="B21" s="203"/>
      <c r="C21" s="15"/>
    </row>
    <row r="22" spans="1:3" x14ac:dyDescent="0.3">
      <c r="B22" s="101"/>
    </row>
    <row r="23" spans="1:3" x14ac:dyDescent="0.3">
      <c r="B23" s="101"/>
    </row>
    <row r="24" spans="1:3" x14ac:dyDescent="0.3">
      <c r="B24" s="101"/>
    </row>
    <row r="25" spans="1:3" x14ac:dyDescent="0.3">
      <c r="B25" s="101"/>
    </row>
    <row r="26" spans="1:3" x14ac:dyDescent="0.3">
      <c r="B26" s="101"/>
    </row>
    <row r="27" spans="1:3" x14ac:dyDescent="0.3">
      <c r="B27" s="101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52"/>
      <c r="C1" s="1" t="e">
        <f>'Total Orgs'!#REF!</f>
        <v>#REF!</v>
      </c>
      <c r="E1" s="429" t="s">
        <v>215</v>
      </c>
      <c r="F1" s="430"/>
      <c r="G1" s="52"/>
      <c r="H1" s="57" t="s">
        <v>216</v>
      </c>
      <c r="I1" s="53" t="s">
        <v>217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52"/>
      <c r="C2" s="8"/>
      <c r="E2" s="431">
        <v>43152</v>
      </c>
      <c r="F2" s="432"/>
      <c r="G2" s="54"/>
      <c r="H2" s="58" t="s">
        <v>218</v>
      </c>
      <c r="I2" s="55" t="s">
        <v>219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25</v>
      </c>
      <c r="B3" s="252"/>
      <c r="C3" s="8"/>
    </row>
    <row r="4" spans="1:16" x14ac:dyDescent="0.3">
      <c r="A4" s="262"/>
      <c r="B4" s="252"/>
      <c r="C4" s="8"/>
    </row>
    <row r="5" spans="1:16" x14ac:dyDescent="0.3">
      <c r="A5" s="262" t="s">
        <v>202</v>
      </c>
      <c r="B5" s="252">
        <f>'Total Orgs'!B16</f>
        <v>0</v>
      </c>
      <c r="C5" s="8"/>
    </row>
    <row r="6" spans="1:16" x14ac:dyDescent="0.3">
      <c r="A6" s="262" t="s">
        <v>4</v>
      </c>
      <c r="B6" s="252">
        <f>'Total Orgs'!C16</f>
        <v>0</v>
      </c>
      <c r="C6" s="8"/>
    </row>
    <row r="7" spans="1:16" x14ac:dyDescent="0.3">
      <c r="A7" s="27" t="s">
        <v>5</v>
      </c>
      <c r="B7" s="252"/>
      <c r="C7" s="8"/>
    </row>
    <row r="8" spans="1:16" x14ac:dyDescent="0.3">
      <c r="A8" s="262" t="s">
        <v>6</v>
      </c>
      <c r="B8" s="252">
        <f>SUM(B12:B103)</f>
        <v>0</v>
      </c>
      <c r="C8" s="8"/>
    </row>
    <row r="9" spans="1:16" x14ac:dyDescent="0.3">
      <c r="A9" s="262" t="s">
        <v>203</v>
      </c>
      <c r="B9" s="252">
        <f>SUM(B5+B6-B8)</f>
        <v>0</v>
      </c>
      <c r="C9" s="8"/>
    </row>
    <row r="10" spans="1:16" x14ac:dyDescent="0.3">
      <c r="A10" s="262"/>
      <c r="B10" s="252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65"/>
    </row>
    <row r="13" spans="1:16" x14ac:dyDescent="0.3">
      <c r="A13" s="262"/>
      <c r="B13" s="8"/>
    </row>
    <row r="14" spans="1:16" x14ac:dyDescent="0.3">
      <c r="A14" s="262"/>
      <c r="B14" s="8"/>
    </row>
    <row r="15" spans="1:16" x14ac:dyDescent="0.3">
      <c r="A15" s="262"/>
      <c r="B15" s="8"/>
    </row>
    <row r="16" spans="1:16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8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202</v>
      </c>
      <c r="B5" s="2">
        <f>'Total Orgs'!B17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3521.2200000000003</v>
      </c>
    </row>
    <row r="9" spans="1:3" x14ac:dyDescent="0.3">
      <c r="A9" s="4" t="s">
        <v>203</v>
      </c>
      <c r="B9" s="2">
        <f>SUM(B5+B6+B7-B8)</f>
        <v>978.77999999999975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45541</v>
      </c>
      <c r="B12" s="2">
        <v>1025</v>
      </c>
      <c r="C12" t="s">
        <v>521</v>
      </c>
    </row>
    <row r="13" spans="1:3" x14ac:dyDescent="0.3">
      <c r="C13" t="s">
        <v>522</v>
      </c>
    </row>
    <row r="14" spans="1:3" x14ac:dyDescent="0.3">
      <c r="A14" s="4">
        <v>45541</v>
      </c>
      <c r="B14" s="2">
        <v>133.25</v>
      </c>
      <c r="C14" t="s">
        <v>523</v>
      </c>
    </row>
    <row r="15" spans="1:3" x14ac:dyDescent="0.3">
      <c r="C15" t="s">
        <v>524</v>
      </c>
    </row>
    <row r="16" spans="1:3" x14ac:dyDescent="0.3">
      <c r="C16" t="s">
        <v>553</v>
      </c>
    </row>
    <row r="17" spans="1:3" x14ac:dyDescent="0.3">
      <c r="A17" s="4">
        <v>45552</v>
      </c>
      <c r="B17" s="2">
        <v>405.97</v>
      </c>
      <c r="C17" t="s">
        <v>525</v>
      </c>
    </row>
    <row r="18" spans="1:3" x14ac:dyDescent="0.3">
      <c r="C18" t="s">
        <v>536</v>
      </c>
    </row>
    <row r="19" spans="1:3" x14ac:dyDescent="0.3">
      <c r="C19" t="s">
        <v>554</v>
      </c>
    </row>
    <row r="20" spans="1:3" x14ac:dyDescent="0.3">
      <c r="A20" s="4">
        <v>45555</v>
      </c>
      <c r="B20" s="2">
        <v>131.56</v>
      </c>
      <c r="C20" t="s">
        <v>555</v>
      </c>
    </row>
    <row r="21" spans="1:3" x14ac:dyDescent="0.3">
      <c r="C21" t="s">
        <v>556</v>
      </c>
    </row>
    <row r="22" spans="1:3" x14ac:dyDescent="0.3">
      <c r="C22" t="s">
        <v>794</v>
      </c>
    </row>
    <row r="23" spans="1:3" x14ac:dyDescent="0.3">
      <c r="C23" t="s">
        <v>795</v>
      </c>
    </row>
    <row r="24" spans="1:3" x14ac:dyDescent="0.3">
      <c r="A24" s="4" t="s">
        <v>860</v>
      </c>
      <c r="B24" s="2">
        <v>1081.44</v>
      </c>
      <c r="C24" t="s">
        <v>487</v>
      </c>
    </row>
    <row r="25" spans="1:3" x14ac:dyDescent="0.3">
      <c r="C25" t="s">
        <v>859</v>
      </c>
    </row>
    <row r="27" spans="1:3" x14ac:dyDescent="0.3">
      <c r="A27" s="4" t="s">
        <v>1269</v>
      </c>
      <c r="B27" s="2">
        <v>744</v>
      </c>
      <c r="C27" t="s">
        <v>1267</v>
      </c>
    </row>
    <row r="28" spans="1:3" x14ac:dyDescent="0.3">
      <c r="C28" t="s">
        <v>1268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Orgs'!B18</f>
        <v>10000</v>
      </c>
      <c r="C5" s="327" t="s">
        <v>490</v>
      </c>
    </row>
    <row r="6" spans="1:3" x14ac:dyDescent="0.3">
      <c r="A6" s="4" t="s">
        <v>4</v>
      </c>
      <c r="C6" s="327" t="s">
        <v>491</v>
      </c>
    </row>
    <row r="7" spans="1:3" x14ac:dyDescent="0.3">
      <c r="A7" s="4" t="s">
        <v>5</v>
      </c>
      <c r="C7" s="327" t="s">
        <v>492</v>
      </c>
    </row>
    <row r="8" spans="1:3" x14ac:dyDescent="0.3">
      <c r="A8" s="4" t="s">
        <v>6</v>
      </c>
      <c r="B8" s="2">
        <f>SUM(B12:B110)</f>
        <v>10000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45565</v>
      </c>
      <c r="B12" s="2">
        <v>88</v>
      </c>
      <c r="C12" t="s">
        <v>569</v>
      </c>
    </row>
    <row r="13" spans="1:3" x14ac:dyDescent="0.3">
      <c r="C13" t="s">
        <v>570</v>
      </c>
    </row>
    <row r="14" spans="1:3" x14ac:dyDescent="0.3">
      <c r="C14" t="s">
        <v>571</v>
      </c>
    </row>
    <row r="16" spans="1:3" x14ac:dyDescent="0.3">
      <c r="A16" s="4" t="s">
        <v>979</v>
      </c>
      <c r="B16" s="2">
        <v>446.2</v>
      </c>
      <c r="C16" t="s">
        <v>518</v>
      </c>
    </row>
    <row r="17" spans="1:4" x14ac:dyDescent="0.3">
      <c r="C17" t="s">
        <v>980</v>
      </c>
    </row>
    <row r="18" spans="1:4" x14ac:dyDescent="0.3">
      <c r="C18" t="s">
        <v>840</v>
      </c>
    </row>
    <row r="21" spans="1:4" x14ac:dyDescent="0.3">
      <c r="A21" s="4" t="s">
        <v>630</v>
      </c>
      <c r="B21" s="2">
        <f>D30</f>
        <v>1439.24</v>
      </c>
      <c r="C21" t="s">
        <v>634</v>
      </c>
      <c r="D21" s="139"/>
    </row>
    <row r="22" spans="1:4" x14ac:dyDescent="0.3">
      <c r="C22" t="s">
        <v>635</v>
      </c>
    </row>
    <row r="23" spans="1:4" x14ac:dyDescent="0.3">
      <c r="C23" t="s">
        <v>710</v>
      </c>
      <c r="D23">
        <v>245</v>
      </c>
    </row>
    <row r="24" spans="1:4" x14ac:dyDescent="0.3">
      <c r="C24" t="s">
        <v>711</v>
      </c>
      <c r="D24">
        <v>245</v>
      </c>
    </row>
    <row r="25" spans="1:4" x14ac:dyDescent="0.3">
      <c r="C25" t="s">
        <v>712</v>
      </c>
      <c r="D25">
        <v>245</v>
      </c>
    </row>
    <row r="26" spans="1:4" x14ac:dyDescent="0.3">
      <c r="C26" t="s">
        <v>713</v>
      </c>
      <c r="D26">
        <v>245</v>
      </c>
    </row>
    <row r="27" spans="1:4" x14ac:dyDescent="0.3">
      <c r="C27" t="s">
        <v>871</v>
      </c>
      <c r="D27">
        <v>139.49</v>
      </c>
    </row>
    <row r="28" spans="1:4" x14ac:dyDescent="0.3">
      <c r="C28" t="s">
        <v>941</v>
      </c>
      <c r="D28">
        <v>251.71</v>
      </c>
    </row>
    <row r="29" spans="1:4" x14ac:dyDescent="0.3">
      <c r="C29" t="s">
        <v>870</v>
      </c>
      <c r="D29" s="139">
        <v>68.040000000000006</v>
      </c>
    </row>
    <row r="30" spans="1:4" x14ac:dyDescent="0.3">
      <c r="C30" s="2"/>
      <c r="D30">
        <f>SUM(D23:D29)</f>
        <v>1439.24</v>
      </c>
    </row>
    <row r="32" spans="1:4" x14ac:dyDescent="0.3">
      <c r="A32" s="4" t="s">
        <v>1000</v>
      </c>
      <c r="B32" s="2">
        <v>30</v>
      </c>
      <c r="C32" t="s">
        <v>968</v>
      </c>
    </row>
    <row r="33" spans="1:3" x14ac:dyDescent="0.3">
      <c r="C33" t="s">
        <v>999</v>
      </c>
    </row>
    <row r="35" spans="1:3" x14ac:dyDescent="0.3">
      <c r="A35" s="4" t="s">
        <v>1147</v>
      </c>
      <c r="B35" s="2">
        <v>574.65</v>
      </c>
      <c r="C35" t="s">
        <v>1148</v>
      </c>
    </row>
    <row r="36" spans="1:3" x14ac:dyDescent="0.3">
      <c r="C36" t="s">
        <v>1149</v>
      </c>
    </row>
    <row r="38" spans="1:3" x14ac:dyDescent="0.3">
      <c r="A38" s="4" t="s">
        <v>1147</v>
      </c>
      <c r="B38" s="2">
        <v>732</v>
      </c>
      <c r="C38" t="s">
        <v>1148</v>
      </c>
    </row>
    <row r="39" spans="1:3" x14ac:dyDescent="0.3">
      <c r="C39" t="s">
        <v>1150</v>
      </c>
    </row>
    <row r="41" spans="1:3" x14ac:dyDescent="0.3">
      <c r="A41" s="4" t="s">
        <v>1147</v>
      </c>
      <c r="B41" s="2">
        <v>612.75</v>
      </c>
      <c r="C41" t="s">
        <v>518</v>
      </c>
    </row>
    <row r="42" spans="1:3" x14ac:dyDescent="0.3">
      <c r="C42" t="s">
        <v>1151</v>
      </c>
    </row>
    <row r="44" spans="1:3" x14ac:dyDescent="0.3">
      <c r="A44" s="4" t="s">
        <v>1182</v>
      </c>
      <c r="B44" s="2">
        <v>4653.2299999999996</v>
      </c>
      <c r="C44" t="s">
        <v>1178</v>
      </c>
    </row>
    <row r="45" spans="1:3" x14ac:dyDescent="0.3">
      <c r="C45" t="s">
        <v>1179</v>
      </c>
    </row>
    <row r="46" spans="1:3" x14ac:dyDescent="0.3">
      <c r="C46" t="s">
        <v>1180</v>
      </c>
    </row>
    <row r="47" spans="1:3" x14ac:dyDescent="0.3">
      <c r="C47" t="s">
        <v>1181</v>
      </c>
    </row>
    <row r="49" spans="1:18" x14ac:dyDescent="0.3">
      <c r="A49" s="4" t="s">
        <v>1196</v>
      </c>
      <c r="B49" s="2">
        <v>916.59</v>
      </c>
      <c r="C49" t="s">
        <v>763</v>
      </c>
    </row>
    <row r="50" spans="1:18" x14ac:dyDescent="0.3">
      <c r="C50" t="s">
        <v>1197</v>
      </c>
    </row>
    <row r="52" spans="1:18" x14ac:dyDescent="0.3">
      <c r="A52" s="4" t="s">
        <v>1254</v>
      </c>
      <c r="B52" s="2">
        <v>187.26</v>
      </c>
      <c r="C52" t="s">
        <v>1252</v>
      </c>
    </row>
    <row r="53" spans="1:18" x14ac:dyDescent="0.3">
      <c r="C53" t="s">
        <v>1253</v>
      </c>
    </row>
    <row r="55" spans="1:18" x14ac:dyDescent="0.3">
      <c r="A55" s="4" t="s">
        <v>1381</v>
      </c>
      <c r="B55" s="137">
        <v>320.08</v>
      </c>
      <c r="C55" s="405" t="s">
        <v>1382</v>
      </c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</row>
    <row r="56" spans="1:18" x14ac:dyDescent="0.3">
      <c r="B56"/>
      <c r="C56" s="405" t="s">
        <v>1383</v>
      </c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</row>
    <row r="57" spans="1:18" x14ac:dyDescent="0.3">
      <c r="C57" t="s">
        <v>1384</v>
      </c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220</v>
      </c>
    </row>
    <row r="5" spans="1:3" x14ac:dyDescent="0.3">
      <c r="A5" s="4" t="s">
        <v>202</v>
      </c>
      <c r="B5" s="2">
        <f>'Total Orgs'!B19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Orgs'!D19</f>
        <v>0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221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Orgs'!B21</f>
        <v>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465</v>
      </c>
      <c r="B3" s="252"/>
      <c r="C3" s="8"/>
    </row>
    <row r="4" spans="1:3" x14ac:dyDescent="0.3">
      <c r="A4" s="251"/>
      <c r="B4" s="252"/>
      <c r="C4" s="327" t="s">
        <v>398</v>
      </c>
    </row>
    <row r="5" spans="1:3" x14ac:dyDescent="0.3">
      <c r="A5" s="251" t="s">
        <v>202</v>
      </c>
      <c r="B5" s="252">
        <f>'Total Orgs'!B20</f>
        <v>500</v>
      </c>
      <c r="C5" s="327" t="s">
        <v>466</v>
      </c>
    </row>
    <row r="6" spans="1:3" x14ac:dyDescent="0.3">
      <c r="A6" s="251" t="s">
        <v>4</v>
      </c>
      <c r="B6" s="252"/>
      <c r="C6" s="327"/>
    </row>
    <row r="7" spans="1:3" s="44" customFormat="1" x14ac:dyDescent="0.3">
      <c r="A7" s="266" t="s">
        <v>5</v>
      </c>
      <c r="B7" s="267"/>
      <c r="C7" s="328"/>
    </row>
    <row r="8" spans="1:3" x14ac:dyDescent="0.3">
      <c r="A8" s="251" t="s">
        <v>6</v>
      </c>
      <c r="B8" s="252">
        <f>SUM(B12:B101)</f>
        <v>0</v>
      </c>
      <c r="C8" s="327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30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Orgs'!B22</f>
        <v>500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Orgs'!B23</f>
        <v>2000</v>
      </c>
      <c r="C5" s="327" t="s">
        <v>481</v>
      </c>
    </row>
    <row r="6" spans="1:3" x14ac:dyDescent="0.3">
      <c r="A6" s="4" t="s">
        <v>4</v>
      </c>
      <c r="C6" s="327" t="s">
        <v>482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1645.04</v>
      </c>
      <c r="C8" s="327"/>
    </row>
    <row r="9" spans="1:3" x14ac:dyDescent="0.3">
      <c r="A9" s="4" t="s">
        <v>203</v>
      </c>
      <c r="B9" s="2">
        <f>SUM(B5+B6-B7-B8)</f>
        <v>354.96000000000004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637</v>
      </c>
      <c r="B12" s="2">
        <v>805</v>
      </c>
      <c r="C12" t="s">
        <v>518</v>
      </c>
    </row>
    <row r="13" spans="1:3" x14ac:dyDescent="0.3">
      <c r="C13" t="s">
        <v>646</v>
      </c>
    </row>
    <row r="15" spans="1:3" x14ac:dyDescent="0.3">
      <c r="B15" s="2">
        <v>213.04</v>
      </c>
      <c r="C15" t="s">
        <v>957</v>
      </c>
    </row>
    <row r="16" spans="1:3" x14ac:dyDescent="0.3">
      <c r="C16" t="s">
        <v>958</v>
      </c>
    </row>
    <row r="18" spans="1:3" x14ac:dyDescent="0.3">
      <c r="A18" s="4" t="s">
        <v>1032</v>
      </c>
      <c r="B18" s="2">
        <v>500</v>
      </c>
      <c r="C18" t="s">
        <v>1038</v>
      </c>
    </row>
    <row r="19" spans="1:3" x14ac:dyDescent="0.3">
      <c r="C19" t="s">
        <v>1039</v>
      </c>
    </row>
    <row r="21" spans="1:3" x14ac:dyDescent="0.3">
      <c r="A21" s="4" t="s">
        <v>1074</v>
      </c>
      <c r="B21" s="2">
        <v>127</v>
      </c>
      <c r="C21" t="s">
        <v>1073</v>
      </c>
    </row>
    <row r="22" spans="1:3" x14ac:dyDescent="0.3">
      <c r="C22" t="s">
        <v>969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G29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Orgs'!B24</f>
        <v>3500</v>
      </c>
      <c r="C5" s="327" t="s">
        <v>514</v>
      </c>
    </row>
    <row r="6" spans="1:5" x14ac:dyDescent="0.3">
      <c r="A6" s="4" t="s">
        <v>4</v>
      </c>
      <c r="B6" s="2">
        <f>'Total Orgs'!C24</f>
        <v>1500</v>
      </c>
      <c r="C6" s="327"/>
    </row>
    <row r="7" spans="1:5" x14ac:dyDescent="0.3">
      <c r="A7" s="4" t="s">
        <v>5</v>
      </c>
      <c r="C7" s="327" t="s">
        <v>515</v>
      </c>
    </row>
    <row r="8" spans="1:5" x14ac:dyDescent="0.3">
      <c r="A8" s="4" t="s">
        <v>6</v>
      </c>
      <c r="B8" s="2">
        <f>SUM(B12:B104)</f>
        <v>5000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45560</v>
      </c>
      <c r="B12" s="2">
        <f>D21</f>
        <v>2978.79</v>
      </c>
      <c r="C12" t="s">
        <v>550</v>
      </c>
    </row>
    <row r="13" spans="1:5" x14ac:dyDescent="0.3">
      <c r="C13" t="s">
        <v>916</v>
      </c>
      <c r="D13" s="101">
        <v>305.85000000000002</v>
      </c>
      <c r="E13" t="s">
        <v>665</v>
      </c>
    </row>
    <row r="14" spans="1:5" x14ac:dyDescent="0.3">
      <c r="C14" t="s">
        <v>917</v>
      </c>
      <c r="D14" s="102">
        <f>177.05+22.89</f>
        <v>199.94</v>
      </c>
      <c r="E14" t="s">
        <v>666</v>
      </c>
    </row>
    <row r="15" spans="1:5" x14ac:dyDescent="0.3">
      <c r="C15" t="s">
        <v>549</v>
      </c>
      <c r="D15" s="101">
        <f>SUM(D13:D14)</f>
        <v>505.79</v>
      </c>
    </row>
    <row r="16" spans="1:5" x14ac:dyDescent="0.3">
      <c r="D16" s="101"/>
    </row>
    <row r="17" spans="1:7" x14ac:dyDescent="0.3">
      <c r="C17" t="s">
        <v>915</v>
      </c>
      <c r="D17" s="101">
        <v>1721.62</v>
      </c>
      <c r="F17">
        <f>143.66*5</f>
        <v>718.3</v>
      </c>
    </row>
    <row r="18" spans="1:7" x14ac:dyDescent="0.3">
      <c r="C18" t="s">
        <v>935</v>
      </c>
      <c r="D18" s="102">
        <v>245.59</v>
      </c>
      <c r="F18" s="139">
        <f>250.83*4</f>
        <v>1003.32</v>
      </c>
    </row>
    <row r="19" spans="1:7" x14ac:dyDescent="0.3">
      <c r="D19" s="101">
        <f>D15+D17+D18</f>
        <v>2473</v>
      </c>
      <c r="F19">
        <f>SUM(F17:F18)</f>
        <v>1721.62</v>
      </c>
      <c r="G19" t="s">
        <v>914</v>
      </c>
    </row>
    <row r="21" spans="1:7" x14ac:dyDescent="0.3">
      <c r="C21" t="s">
        <v>918</v>
      </c>
      <c r="D21" s="132">
        <f>D15+D19</f>
        <v>2978.79</v>
      </c>
    </row>
    <row r="22" spans="1:7" x14ac:dyDescent="0.3">
      <c r="A22" s="131"/>
      <c r="B22" s="129"/>
      <c r="C22" s="26"/>
      <c r="D22" s="26"/>
      <c r="E22" s="26"/>
    </row>
    <row r="23" spans="1:7" x14ac:dyDescent="0.3">
      <c r="B23" s="2">
        <v>1914.75</v>
      </c>
      <c r="C23" t="s">
        <v>1102</v>
      </c>
    </row>
    <row r="24" spans="1:7" x14ac:dyDescent="0.3">
      <c r="B24" s="2">
        <v>106.46</v>
      </c>
      <c r="C24" t="s">
        <v>1103</v>
      </c>
    </row>
    <row r="25" spans="1:7" x14ac:dyDescent="0.3">
      <c r="C25" s="98" t="s">
        <v>1166</v>
      </c>
      <c r="D25">
        <v>36.17</v>
      </c>
      <c r="E25" t="s">
        <v>1106</v>
      </c>
    </row>
    <row r="26" spans="1:7" x14ac:dyDescent="0.3">
      <c r="D26">
        <v>17</v>
      </c>
      <c r="E26" t="s">
        <v>1105</v>
      </c>
    </row>
    <row r="27" spans="1:7" x14ac:dyDescent="0.3">
      <c r="D27">
        <v>42.31</v>
      </c>
      <c r="E27" t="s">
        <v>1107</v>
      </c>
    </row>
    <row r="28" spans="1:7" x14ac:dyDescent="0.3">
      <c r="D28">
        <v>44.22</v>
      </c>
      <c r="E28" t="s">
        <v>1108</v>
      </c>
    </row>
    <row r="29" spans="1:7" x14ac:dyDescent="0.3">
      <c r="D29">
        <f>SUM(D25:D28)</f>
        <v>139.69999999999999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223</v>
      </c>
    </row>
    <row r="5" spans="1:3" x14ac:dyDescent="0.3">
      <c r="A5" s="4" t="s">
        <v>202</v>
      </c>
      <c r="B5" s="2">
        <f>'Total Orgs'!B25</f>
        <v>660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425.25</v>
      </c>
    </row>
    <row r="9" spans="1:3" x14ac:dyDescent="0.3">
      <c r="A9" s="4" t="s">
        <v>203</v>
      </c>
      <c r="B9" s="2">
        <f>SUM(B5+B6-B8)</f>
        <v>234.75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897</v>
      </c>
      <c r="B12" s="2">
        <v>425.25</v>
      </c>
      <c r="C12" t="s">
        <v>518</v>
      </c>
    </row>
    <row r="13" spans="1:3" x14ac:dyDescent="0.3">
      <c r="C13" s="16" t="s">
        <v>909</v>
      </c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Orgs'!B26</f>
        <v>6300</v>
      </c>
      <c r="C5" s="327" t="s">
        <v>425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SUM(B12:B117)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974</v>
      </c>
      <c r="B12" s="2">
        <v>1275</v>
      </c>
      <c r="C12" t="s">
        <v>881</v>
      </c>
    </row>
    <row r="13" spans="1:3" x14ac:dyDescent="0.3">
      <c r="C13" s="16" t="s">
        <v>975</v>
      </c>
    </row>
    <row r="14" spans="1:3" x14ac:dyDescent="0.3">
      <c r="C14" s="16" t="s">
        <v>976</v>
      </c>
    </row>
    <row r="15" spans="1:3" x14ac:dyDescent="0.3">
      <c r="A15" s="4" t="s">
        <v>974</v>
      </c>
      <c r="B15" s="2">
        <v>1460.36</v>
      </c>
      <c r="C15" s="16" t="s">
        <v>881</v>
      </c>
    </row>
    <row r="16" spans="1:3" x14ac:dyDescent="0.3">
      <c r="C16" s="16" t="s">
        <v>977</v>
      </c>
    </row>
    <row r="17" spans="1:3" x14ac:dyDescent="0.3">
      <c r="C17" s="16" t="s">
        <v>978</v>
      </c>
    </row>
    <row r="18" spans="1:3" x14ac:dyDescent="0.3">
      <c r="C18" s="16" t="s">
        <v>1345</v>
      </c>
    </row>
    <row r="19" spans="1:3" x14ac:dyDescent="0.3">
      <c r="C19" s="16"/>
    </row>
    <row r="20" spans="1:3" x14ac:dyDescent="0.3">
      <c r="A20" s="4" t="s">
        <v>984</v>
      </c>
      <c r="B20" s="2">
        <v>650.95000000000005</v>
      </c>
      <c r="C20" s="16" t="s">
        <v>989</v>
      </c>
    </row>
    <row r="21" spans="1:3" x14ac:dyDescent="0.3">
      <c r="C21" s="16" t="s">
        <v>990</v>
      </c>
    </row>
    <row r="22" spans="1:3" x14ac:dyDescent="0.3">
      <c r="C22" s="16" t="s">
        <v>991</v>
      </c>
    </row>
    <row r="23" spans="1:3" x14ac:dyDescent="0.3">
      <c r="C23" s="16"/>
    </row>
    <row r="24" spans="1:3" x14ac:dyDescent="0.3">
      <c r="A24" s="4" t="s">
        <v>1030</v>
      </c>
      <c r="B24" s="2">
        <v>756.76</v>
      </c>
      <c r="C24" s="16" t="s">
        <v>1161</v>
      </c>
    </row>
    <row r="25" spans="1:3" s="21" customFormat="1" x14ac:dyDescent="0.3">
      <c r="A25" s="13"/>
      <c r="B25" s="14"/>
      <c r="C25" s="15" t="s">
        <v>1023</v>
      </c>
    </row>
    <row r="26" spans="1:3" x14ac:dyDescent="0.3">
      <c r="C26" s="16" t="s">
        <v>1024</v>
      </c>
    </row>
    <row r="27" spans="1:3" s="21" customFormat="1" x14ac:dyDescent="0.3">
      <c r="A27" s="13"/>
      <c r="B27" s="14"/>
      <c r="C27" s="22"/>
    </row>
    <row r="28" spans="1:3" s="21" customFormat="1" x14ac:dyDescent="0.3">
      <c r="A28" s="13" t="s">
        <v>1030</v>
      </c>
      <c r="B28" s="14">
        <v>281.33999999999997</v>
      </c>
      <c r="C28" s="22" t="s">
        <v>555</v>
      </c>
    </row>
    <row r="29" spans="1:3" x14ac:dyDescent="0.3">
      <c r="C29" s="16" t="s">
        <v>1025</v>
      </c>
    </row>
    <row r="30" spans="1:3" x14ac:dyDescent="0.3">
      <c r="C30" s="16" t="s">
        <v>1024</v>
      </c>
    </row>
    <row r="31" spans="1:3" x14ac:dyDescent="0.3">
      <c r="C31" s="16" t="s">
        <v>1026</v>
      </c>
    </row>
    <row r="32" spans="1:3" x14ac:dyDescent="0.3">
      <c r="C32" s="16" t="s">
        <v>1029</v>
      </c>
    </row>
    <row r="33" spans="1:3" s="15" customFormat="1" x14ac:dyDescent="0.3">
      <c r="A33" s="20"/>
      <c r="B33" s="32"/>
      <c r="C33" s="22"/>
    </row>
    <row r="34" spans="1:3" s="21" customFormat="1" x14ac:dyDescent="0.3">
      <c r="A34" s="13" t="s">
        <v>1089</v>
      </c>
      <c r="B34" s="14">
        <v>319.45</v>
      </c>
      <c r="C34" s="22" t="s">
        <v>555</v>
      </c>
    </row>
    <row r="35" spans="1:3" x14ac:dyDescent="0.3">
      <c r="C35" s="10" t="s">
        <v>1095</v>
      </c>
    </row>
    <row r="36" spans="1:3" x14ac:dyDescent="0.3">
      <c r="C36" s="16" t="s">
        <v>1024</v>
      </c>
    </row>
    <row r="37" spans="1:3" x14ac:dyDescent="0.3">
      <c r="C37" s="16" t="s">
        <v>1096</v>
      </c>
    </row>
    <row r="38" spans="1:3" x14ac:dyDescent="0.3">
      <c r="C38" s="16" t="s">
        <v>1097</v>
      </c>
    </row>
    <row r="39" spans="1:3" x14ac:dyDescent="0.3">
      <c r="C39" s="16"/>
    </row>
    <row r="40" spans="1:3" x14ac:dyDescent="0.3">
      <c r="A40" s="4" t="s">
        <v>1393</v>
      </c>
      <c r="B40" s="2">
        <v>1556.14</v>
      </c>
      <c r="C40" s="16" t="s">
        <v>1391</v>
      </c>
    </row>
    <row r="41" spans="1:3" x14ac:dyDescent="0.3">
      <c r="C41" s="16" t="s">
        <v>1392</v>
      </c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Orgs'!B27</f>
        <v>2080</v>
      </c>
      <c r="C5" s="327" t="s">
        <v>468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2033.46</v>
      </c>
      <c r="C8" s="327"/>
    </row>
    <row r="9" spans="1:3" x14ac:dyDescent="0.3">
      <c r="A9" s="4" t="s">
        <v>203</v>
      </c>
      <c r="B9" s="2">
        <f>SUM(B5+B6-B8)</f>
        <v>46.539999999999964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1201</v>
      </c>
      <c r="B12" s="2">
        <v>1606.44</v>
      </c>
      <c r="C12" t="s">
        <v>763</v>
      </c>
    </row>
    <row r="13" spans="1:3" x14ac:dyDescent="0.3">
      <c r="C13" t="s">
        <v>1203</v>
      </c>
    </row>
    <row r="14" spans="1:3" x14ac:dyDescent="0.3">
      <c r="C14" t="s">
        <v>840</v>
      </c>
    </row>
    <row r="16" spans="1:3" x14ac:dyDescent="0.3">
      <c r="A16" s="4" t="s">
        <v>1201</v>
      </c>
      <c r="B16" s="2">
        <v>48.53</v>
      </c>
      <c r="C16" t="s">
        <v>738</v>
      </c>
    </row>
    <row r="17" spans="1:3" x14ac:dyDescent="0.3">
      <c r="C17" t="s">
        <v>1204</v>
      </c>
    </row>
    <row r="18" spans="1:3" x14ac:dyDescent="0.3">
      <c r="C18" t="s">
        <v>1205</v>
      </c>
    </row>
    <row r="20" spans="1:3" x14ac:dyDescent="0.3">
      <c r="A20" s="4" t="s">
        <v>1336</v>
      </c>
      <c r="B20" s="2">
        <v>378.49</v>
      </c>
      <c r="C20" t="s">
        <v>1335</v>
      </c>
    </row>
    <row r="21" spans="1:3" x14ac:dyDescent="0.3">
      <c r="C21" t="s">
        <v>1205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227</v>
      </c>
    </row>
    <row r="5" spans="1:3" x14ac:dyDescent="0.3">
      <c r="A5" s="4" t="s">
        <v>202</v>
      </c>
      <c r="B5" s="2">
        <f>INACTIVE!B11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/>
    </row>
    <row r="14" spans="1:3" x14ac:dyDescent="0.3">
      <c r="A14" s="2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37</v>
      </c>
    </row>
    <row r="5" spans="1:3" x14ac:dyDescent="0.3">
      <c r="A5" s="4" t="s">
        <v>202</v>
      </c>
      <c r="B5" s="2">
        <f>'Total Orgs'!B29</f>
        <v>2700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Orgs'!D29</f>
        <v>0</v>
      </c>
    </row>
    <row r="8" spans="1:3" x14ac:dyDescent="0.3">
      <c r="A8" s="4" t="s">
        <v>6</v>
      </c>
      <c r="B8" s="2">
        <f>SUM(B12:B101)</f>
        <v>2700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887</v>
      </c>
      <c r="B12" s="2">
        <v>700</v>
      </c>
      <c r="C12" t="s">
        <v>881</v>
      </c>
    </row>
    <row r="13" spans="1:3" x14ac:dyDescent="0.3">
      <c r="C13" s="4" t="s">
        <v>888</v>
      </c>
    </row>
    <row r="14" spans="1:3" x14ac:dyDescent="0.3">
      <c r="C14" s="4"/>
    </row>
    <row r="15" spans="1:3" x14ac:dyDescent="0.3">
      <c r="B15" s="2">
        <v>2000</v>
      </c>
      <c r="C15" t="s">
        <v>1104</v>
      </c>
    </row>
    <row r="16" spans="1:3" x14ac:dyDescent="0.3">
      <c r="C16" t="s">
        <v>1114</v>
      </c>
    </row>
    <row r="18" spans="3:3" x14ac:dyDescent="0.3">
      <c r="C18" s="98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228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INACTIVE!D12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229</v>
      </c>
    </row>
    <row r="5" spans="1:3" x14ac:dyDescent="0.3">
      <c r="A5" s="4" t="s">
        <v>202</v>
      </c>
      <c r="B5" s="2">
        <f>'Total Orgs'!B31</f>
        <v>4200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SUM(B12:B101)</f>
        <v>4200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3.38</v>
      </c>
      <c r="B12" s="2">
        <v>4200</v>
      </c>
      <c r="C12" t="s">
        <v>1198</v>
      </c>
    </row>
    <row r="13" spans="1:3" x14ac:dyDescent="0.3">
      <c r="C13" s="4" t="s">
        <v>1199</v>
      </c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Orgs'!B32</f>
        <v>6300</v>
      </c>
      <c r="C5" s="327" t="s">
        <v>512</v>
      </c>
    </row>
    <row r="6" spans="1:3" x14ac:dyDescent="0.3">
      <c r="A6" s="4" t="s">
        <v>4</v>
      </c>
      <c r="C6" s="327" t="s">
        <v>513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45548</v>
      </c>
      <c r="B12" s="2">
        <v>4820</v>
      </c>
      <c r="C12" t="s">
        <v>520</v>
      </c>
    </row>
    <row r="13" spans="1:3" x14ac:dyDescent="0.3">
      <c r="C13" t="s">
        <v>981</v>
      </c>
    </row>
    <row r="15" spans="1:3" x14ac:dyDescent="0.3">
      <c r="A15" s="4" t="s">
        <v>1460</v>
      </c>
      <c r="B15" s="2">
        <v>1480</v>
      </c>
      <c r="C15" t="s">
        <v>520</v>
      </c>
    </row>
    <row r="16" spans="1:3" x14ac:dyDescent="0.3">
      <c r="C16" t="s">
        <v>1459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231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Orgs'!B33</f>
        <v>650</v>
      </c>
      <c r="C5" s="327" t="s">
        <v>422</v>
      </c>
    </row>
    <row r="6" spans="1:3" x14ac:dyDescent="0.3">
      <c r="A6" s="4" t="s">
        <v>4</v>
      </c>
      <c r="C6" s="327" t="s">
        <v>423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650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D5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Orgs'!B34</f>
        <v>14000</v>
      </c>
      <c r="C5" s="327" t="s">
        <v>516</v>
      </c>
    </row>
    <row r="6" spans="1:3" x14ac:dyDescent="0.3">
      <c r="A6" s="4" t="s">
        <v>4</v>
      </c>
      <c r="C6" s="327" t="s">
        <v>517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13999.990000000002</v>
      </c>
      <c r="C8" s="327"/>
    </row>
    <row r="9" spans="1:3" x14ac:dyDescent="0.3">
      <c r="A9" s="4" t="s">
        <v>203</v>
      </c>
      <c r="B9" s="2">
        <f>SUM(B5+B6-B8)</f>
        <v>9.9999999983992893E-3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45536</v>
      </c>
      <c r="B12" s="2">
        <v>3000</v>
      </c>
      <c r="C12" t="s">
        <v>391</v>
      </c>
    </row>
    <row r="13" spans="1:3" x14ac:dyDescent="0.3">
      <c r="C13" t="s">
        <v>392</v>
      </c>
    </row>
    <row r="15" spans="1:3" x14ac:dyDescent="0.3">
      <c r="A15" s="4">
        <v>45551</v>
      </c>
      <c r="B15" s="2">
        <v>55</v>
      </c>
      <c r="C15" t="s">
        <v>518</v>
      </c>
    </row>
    <row r="16" spans="1:3" x14ac:dyDescent="0.3">
      <c r="C16" t="s">
        <v>535</v>
      </c>
    </row>
    <row r="18" spans="1:3" x14ac:dyDescent="0.3">
      <c r="A18" s="4" t="s">
        <v>670</v>
      </c>
      <c r="B18" s="2">
        <v>1300</v>
      </c>
      <c r="C18" t="s">
        <v>671</v>
      </c>
    </row>
    <row r="19" spans="1:3" x14ac:dyDescent="0.3">
      <c r="C19" t="s">
        <v>672</v>
      </c>
    </row>
    <row r="21" spans="1:3" x14ac:dyDescent="0.3">
      <c r="A21" s="4" t="s">
        <v>892</v>
      </c>
      <c r="B21" s="2">
        <v>539.6</v>
      </c>
      <c r="C21" t="s">
        <v>895</v>
      </c>
    </row>
    <row r="22" spans="1:3" x14ac:dyDescent="0.3">
      <c r="C22" t="s">
        <v>896</v>
      </c>
    </row>
    <row r="24" spans="1:3" x14ac:dyDescent="0.3">
      <c r="A24" s="4" t="s">
        <v>1011</v>
      </c>
      <c r="B24" s="2">
        <v>54</v>
      </c>
      <c r="C24" t="s">
        <v>518</v>
      </c>
    </row>
    <row r="25" spans="1:3" x14ac:dyDescent="0.3">
      <c r="C25" t="s">
        <v>1017</v>
      </c>
    </row>
    <row r="27" spans="1:3" x14ac:dyDescent="0.3">
      <c r="A27" s="4" t="s">
        <v>1011</v>
      </c>
      <c r="B27" s="2">
        <v>143</v>
      </c>
      <c r="C27" t="s">
        <v>518</v>
      </c>
    </row>
    <row r="28" spans="1:3" x14ac:dyDescent="0.3">
      <c r="C28" t="s">
        <v>1018</v>
      </c>
    </row>
    <row r="30" spans="1:3" x14ac:dyDescent="0.3">
      <c r="A30" s="4" t="s">
        <v>1079</v>
      </c>
      <c r="B30" s="2">
        <v>668.76</v>
      </c>
      <c r="C30" t="s">
        <v>1076</v>
      </c>
    </row>
    <row r="31" spans="1:3" x14ac:dyDescent="0.3">
      <c r="C31" t="s">
        <v>1077</v>
      </c>
    </row>
    <row r="32" spans="1:3" x14ac:dyDescent="0.3">
      <c r="C32" t="s">
        <v>1078</v>
      </c>
    </row>
    <row r="34" spans="1:3" x14ac:dyDescent="0.3">
      <c r="A34" s="4" t="s">
        <v>1079</v>
      </c>
      <c r="B34" s="2">
        <v>2286.77</v>
      </c>
      <c r="C34" t="s">
        <v>1080</v>
      </c>
    </row>
    <row r="35" spans="1:3" x14ac:dyDescent="0.3">
      <c r="C35" t="s">
        <v>1081</v>
      </c>
    </row>
    <row r="36" spans="1:3" x14ac:dyDescent="0.3">
      <c r="C36" t="s">
        <v>1202</v>
      </c>
    </row>
    <row r="37" spans="1:3" x14ac:dyDescent="0.3">
      <c r="C37" t="s">
        <v>1098</v>
      </c>
    </row>
    <row r="39" spans="1:3" x14ac:dyDescent="0.3">
      <c r="A39" s="4" t="s">
        <v>1216</v>
      </c>
      <c r="B39" s="2">
        <v>3430</v>
      </c>
      <c r="C39" t="s">
        <v>1219</v>
      </c>
    </row>
    <row r="40" spans="1:3" x14ac:dyDescent="0.3">
      <c r="C40" t="s">
        <v>1217</v>
      </c>
    </row>
    <row r="41" spans="1:3" x14ac:dyDescent="0.3">
      <c r="C41" t="s">
        <v>1218</v>
      </c>
    </row>
    <row r="43" spans="1:3" x14ac:dyDescent="0.3">
      <c r="A43" s="4" t="s">
        <v>1469</v>
      </c>
      <c r="B43" s="2">
        <v>219.51</v>
      </c>
      <c r="C43" t="s">
        <v>518</v>
      </c>
    </row>
    <row r="44" spans="1:3" x14ac:dyDescent="0.3">
      <c r="C44" t="s">
        <v>1470</v>
      </c>
    </row>
    <row r="45" spans="1:3" x14ac:dyDescent="0.3">
      <c r="C45" t="s">
        <v>1471</v>
      </c>
    </row>
    <row r="47" spans="1:3" x14ac:dyDescent="0.3">
      <c r="A47" s="4" t="s">
        <v>1469</v>
      </c>
      <c r="B47" s="2">
        <v>441.12</v>
      </c>
      <c r="C47" t="s">
        <v>518</v>
      </c>
    </row>
    <row r="48" spans="1:3" x14ac:dyDescent="0.3">
      <c r="C48" t="s">
        <v>1472</v>
      </c>
    </row>
    <row r="49" spans="1:4" x14ac:dyDescent="0.3">
      <c r="C49" t="s">
        <v>1473</v>
      </c>
    </row>
    <row r="51" spans="1:4" x14ac:dyDescent="0.3">
      <c r="A51" s="4" t="s">
        <v>1469</v>
      </c>
      <c r="B51" s="2">
        <v>621.44000000000005</v>
      </c>
      <c r="C51" t="s">
        <v>518</v>
      </c>
    </row>
    <row r="52" spans="1:4" x14ac:dyDescent="0.3">
      <c r="C52" t="s">
        <v>1474</v>
      </c>
    </row>
    <row r="53" spans="1:4" x14ac:dyDescent="0.3">
      <c r="C53" t="s">
        <v>1475</v>
      </c>
    </row>
    <row r="55" spans="1:4" x14ac:dyDescent="0.3">
      <c r="A55" s="4" t="s">
        <v>1476</v>
      </c>
      <c r="B55" s="2">
        <v>1240.79</v>
      </c>
      <c r="C55" t="s">
        <v>518</v>
      </c>
      <c r="D55">
        <v>1292</v>
      </c>
    </row>
    <row r="56" spans="1:4" x14ac:dyDescent="0.3">
      <c r="C56" t="s">
        <v>1477</v>
      </c>
      <c r="D56">
        <v>51.21</v>
      </c>
    </row>
    <row r="57" spans="1:4" x14ac:dyDescent="0.3">
      <c r="C57" t="s">
        <v>840</v>
      </c>
      <c r="D57">
        <f>D55-D56</f>
        <v>1240.79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232</v>
      </c>
    </row>
    <row r="5" spans="1:3" x14ac:dyDescent="0.3">
      <c r="A5" s="4" t="s">
        <v>202</v>
      </c>
      <c r="B5" s="2">
        <f>'Total Orgs'!B35</f>
        <v>300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Orgs'!D35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0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A4" s="4"/>
    </row>
    <row r="5" spans="1:3" x14ac:dyDescent="0.3">
      <c r="A5" s="4" t="s">
        <v>202</v>
      </c>
      <c r="B5" s="2">
        <v>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62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  <c r="C44" s="10"/>
    </row>
    <row r="45" spans="1:3" x14ac:dyDescent="0.3">
      <c r="A45" s="27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F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45</v>
      </c>
    </row>
    <row r="4" spans="1:6" x14ac:dyDescent="0.3">
      <c r="A4" s="4"/>
      <c r="C4" s="327" t="s">
        <v>495</v>
      </c>
    </row>
    <row r="5" spans="1:6" x14ac:dyDescent="0.3">
      <c r="A5" s="4" t="s">
        <v>202</v>
      </c>
      <c r="B5" s="2">
        <f>'Total Orgs'!B37</f>
        <v>12750</v>
      </c>
      <c r="C5" s="327" t="s">
        <v>547</v>
      </c>
    </row>
    <row r="6" spans="1:6" x14ac:dyDescent="0.3">
      <c r="A6" s="4" t="s">
        <v>4</v>
      </c>
      <c r="B6" s="2">
        <v>300</v>
      </c>
      <c r="C6" s="327" t="s">
        <v>575</v>
      </c>
    </row>
    <row r="7" spans="1:6" x14ac:dyDescent="0.3">
      <c r="A7" s="4" t="s">
        <v>5</v>
      </c>
      <c r="B7" s="2">
        <v>0</v>
      </c>
      <c r="C7" s="327"/>
    </row>
    <row r="8" spans="1:6" x14ac:dyDescent="0.3">
      <c r="A8" s="4" t="s">
        <v>6</v>
      </c>
      <c r="B8" s="2">
        <f>SUM(B12:B110)</f>
        <v>12465.29</v>
      </c>
      <c r="C8" s="327"/>
    </row>
    <row r="9" spans="1:6" x14ac:dyDescent="0.3">
      <c r="A9" s="4" t="s">
        <v>203</v>
      </c>
      <c r="B9" s="2">
        <f>SUM(B5+B6-B7-B8)</f>
        <v>584.70999999999913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332">
        <v>45559</v>
      </c>
      <c r="B12" s="2">
        <v>3148</v>
      </c>
      <c r="C12" t="s">
        <v>545</v>
      </c>
      <c r="D12">
        <v>2500</v>
      </c>
      <c r="E12" t="s">
        <v>563</v>
      </c>
      <c r="F12" t="s">
        <v>787</v>
      </c>
    </row>
    <row r="13" spans="1:6" x14ac:dyDescent="0.3">
      <c r="A13" s="333"/>
      <c r="C13" t="s">
        <v>474</v>
      </c>
      <c r="D13" s="139">
        <v>648</v>
      </c>
      <c r="E13" t="s">
        <v>563</v>
      </c>
      <c r="F13" t="s">
        <v>787</v>
      </c>
    </row>
    <row r="14" spans="1:6" x14ac:dyDescent="0.3">
      <c r="A14" s="333"/>
      <c r="C14" t="s">
        <v>600</v>
      </c>
      <c r="D14">
        <f>SUM(D12:D13)</f>
        <v>3148</v>
      </c>
    </row>
    <row r="15" spans="1:6" x14ac:dyDescent="0.3">
      <c r="A15" s="333"/>
      <c r="C15" t="s">
        <v>601</v>
      </c>
    </row>
    <row r="16" spans="1:6" x14ac:dyDescent="0.3">
      <c r="A16" s="333"/>
    </row>
    <row r="17" spans="1:6" x14ac:dyDescent="0.3">
      <c r="A17" s="333"/>
    </row>
    <row r="18" spans="1:6" x14ac:dyDescent="0.3">
      <c r="A18" s="332"/>
    </row>
    <row r="19" spans="1:6" x14ac:dyDescent="0.3">
      <c r="A19" s="332">
        <v>45559</v>
      </c>
      <c r="B19" s="2">
        <v>3578.63</v>
      </c>
      <c r="C19" s="4" t="s">
        <v>546</v>
      </c>
      <c r="D19">
        <v>2500</v>
      </c>
      <c r="E19" t="s">
        <v>563</v>
      </c>
      <c r="F19" t="s">
        <v>787</v>
      </c>
    </row>
    <row r="20" spans="1:6" x14ac:dyDescent="0.3">
      <c r="A20" s="332"/>
      <c r="C20" s="4" t="s">
        <v>548</v>
      </c>
      <c r="D20" s="139">
        <v>1078.6300000000001</v>
      </c>
      <c r="E20" t="s">
        <v>563</v>
      </c>
    </row>
    <row r="21" spans="1:6" x14ac:dyDescent="0.3">
      <c r="A21" s="332"/>
      <c r="C21" t="s">
        <v>564</v>
      </c>
      <c r="D21">
        <f>SUM(D19:D20)</f>
        <v>3578.63</v>
      </c>
    </row>
    <row r="22" spans="1:6" x14ac:dyDescent="0.3">
      <c r="A22" s="332"/>
      <c r="C22" t="s">
        <v>602</v>
      </c>
    </row>
    <row r="23" spans="1:6" x14ac:dyDescent="0.3">
      <c r="A23" s="332"/>
    </row>
    <row r="24" spans="1:6" x14ac:dyDescent="0.3">
      <c r="A24" s="332" t="s">
        <v>598</v>
      </c>
      <c r="B24" s="2">
        <v>1625</v>
      </c>
      <c r="C24" t="s">
        <v>596</v>
      </c>
    </row>
    <row r="25" spans="1:6" x14ac:dyDescent="0.3">
      <c r="A25" s="27"/>
      <c r="C25" t="s">
        <v>597</v>
      </c>
    </row>
    <row r="26" spans="1:6" x14ac:dyDescent="0.3">
      <c r="A26" s="27"/>
    </row>
    <row r="27" spans="1:6" x14ac:dyDescent="0.3">
      <c r="A27" s="27" t="s">
        <v>690</v>
      </c>
      <c r="B27" s="2">
        <v>4113.66</v>
      </c>
      <c r="C27" t="s">
        <v>625</v>
      </c>
      <c r="D27">
        <v>4355.6400000000003</v>
      </c>
    </row>
    <row r="28" spans="1:6" x14ac:dyDescent="0.3">
      <c r="A28" s="27"/>
      <c r="C28" t="s">
        <v>700</v>
      </c>
    </row>
    <row r="29" spans="1:6" x14ac:dyDescent="0.3">
      <c r="A29" s="27"/>
      <c r="C29" t="s">
        <v>701</v>
      </c>
    </row>
    <row r="30" spans="1:6" x14ac:dyDescent="0.3">
      <c r="A30" s="27"/>
      <c r="C30" t="s">
        <v>715</v>
      </c>
    </row>
    <row r="31" spans="1:6" x14ac:dyDescent="0.3">
      <c r="A31" s="27"/>
    </row>
    <row r="32" spans="1:6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233</v>
      </c>
    </row>
    <row r="5" spans="1:3" x14ac:dyDescent="0.3">
      <c r="A5" s="4" t="s">
        <v>202</v>
      </c>
      <c r="B5" s="2">
        <f>'Total Orgs'!B38</f>
        <v>260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202</v>
      </c>
      <c r="B5" s="2">
        <f>'Total Orgs'!B39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234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48</v>
      </c>
      <c r="B3" s="2"/>
    </row>
    <row r="4" spans="1:3" x14ac:dyDescent="0.3">
      <c r="A4" s="4"/>
      <c r="B4" s="2"/>
      <c r="C4" t="s">
        <v>235</v>
      </c>
    </row>
    <row r="5" spans="1:3" x14ac:dyDescent="0.3">
      <c r="A5" s="4" t="s">
        <v>202</v>
      </c>
      <c r="B5" s="2">
        <f>'Total Orgs'!B40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236</v>
      </c>
    </row>
    <row r="5" spans="1:3" x14ac:dyDescent="0.3">
      <c r="A5" s="4" t="s">
        <v>202</v>
      </c>
      <c r="B5" s="2">
        <f>INACTIVE!B15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237</v>
      </c>
      <c r="C3" s="26" t="s">
        <v>238</v>
      </c>
    </row>
    <row r="5" spans="1:3" x14ac:dyDescent="0.3">
      <c r="A5" s="4" t="s">
        <v>202</v>
      </c>
      <c r="B5" s="2">
        <f>'Total Orgs'!B41</f>
        <v>1500</v>
      </c>
      <c r="C5" s="327" t="s">
        <v>398</v>
      </c>
    </row>
    <row r="6" spans="1:3" x14ac:dyDescent="0.3">
      <c r="A6" s="4" t="s">
        <v>4</v>
      </c>
      <c r="C6" s="327" t="s">
        <v>449</v>
      </c>
    </row>
    <row r="7" spans="1:3" x14ac:dyDescent="0.3">
      <c r="A7" s="4" t="s">
        <v>5</v>
      </c>
      <c r="C7" s="327" t="s">
        <v>450</v>
      </c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1500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Orgs'!B42</f>
        <v>2750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2750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239</v>
      </c>
    </row>
    <row r="5" spans="1:3" x14ac:dyDescent="0.3">
      <c r="A5" s="4" t="s">
        <v>202</v>
      </c>
      <c r="B5" s="2">
        <f>'Total Orgs'!B43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topLeftCell="B1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202</v>
      </c>
      <c r="B5" s="2">
        <f>'Total Orgs'!B44</f>
        <v>845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202</v>
      </c>
      <c r="B5" s="2">
        <f>'Total Orgs'!B45</f>
        <v>975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240</v>
      </c>
    </row>
    <row r="5" spans="1:3" x14ac:dyDescent="0.3">
      <c r="A5" s="4" t="s">
        <v>202</v>
      </c>
      <c r="B5" s="2">
        <f>'Total Orgs'!B46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241</v>
      </c>
    </row>
    <row r="5" spans="1:3" x14ac:dyDescent="0.3">
      <c r="A5" s="4" t="s">
        <v>202</v>
      </c>
      <c r="B5" s="2">
        <f>'Total Orgs'!B49</f>
        <v>300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130"/>
    </row>
    <row r="12" spans="1:3" x14ac:dyDescent="0.3">
      <c r="C12" s="15"/>
    </row>
    <row r="13" spans="1:3" x14ac:dyDescent="0.3">
      <c r="C13" s="130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="160" zoomScaleNormal="160" workbookViewId="0"/>
  </sheetViews>
  <sheetFormatPr defaultRowHeight="15.6" x14ac:dyDescent="0.3"/>
  <cols>
    <col min="2" max="2" width="12.09765625" customWidth="1"/>
  </cols>
  <sheetData>
    <row r="1" spans="1:4" x14ac:dyDescent="0.3">
      <c r="A1" s="5" t="s">
        <v>201</v>
      </c>
    </row>
    <row r="4" spans="1:4" x14ac:dyDescent="0.3">
      <c r="A4" s="6" t="s">
        <v>242</v>
      </c>
      <c r="B4" s="2"/>
    </row>
    <row r="5" spans="1:4" x14ac:dyDescent="0.3">
      <c r="A5" s="4"/>
      <c r="B5" s="2"/>
    </row>
    <row r="6" spans="1:4" x14ac:dyDescent="0.3">
      <c r="A6" s="4" t="s">
        <v>202</v>
      </c>
      <c r="B6" s="2">
        <f>'Total Orgs'!B47</f>
        <v>550</v>
      </c>
    </row>
    <row r="7" spans="1:4" x14ac:dyDescent="0.3">
      <c r="A7" s="4" t="s">
        <v>4</v>
      </c>
      <c r="B7" s="2"/>
    </row>
    <row r="8" spans="1:4" x14ac:dyDescent="0.3">
      <c r="A8" s="4" t="s">
        <v>6</v>
      </c>
      <c r="B8" s="2">
        <f>SUM(B12:B143)</f>
        <v>0</v>
      </c>
    </row>
    <row r="9" spans="1:4" x14ac:dyDescent="0.3">
      <c r="A9" s="4" t="s">
        <v>203</v>
      </c>
      <c r="B9" s="2">
        <f>SUM(B6+B7-B8)</f>
        <v>550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58</v>
      </c>
      <c r="C3" s="327" t="s">
        <v>398</v>
      </c>
    </row>
    <row r="4" spans="1:5" x14ac:dyDescent="0.3">
      <c r="C4" s="327" t="s">
        <v>412</v>
      </c>
    </row>
    <row r="5" spans="1:5" x14ac:dyDescent="0.3">
      <c r="A5" s="4" t="s">
        <v>202</v>
      </c>
      <c r="B5" s="2">
        <f>'Total Orgs'!B50</f>
        <v>1400</v>
      </c>
      <c r="C5" s="327"/>
    </row>
    <row r="6" spans="1:5" x14ac:dyDescent="0.3">
      <c r="A6" s="4" t="s">
        <v>4</v>
      </c>
      <c r="B6" s="2">
        <v>193.5</v>
      </c>
      <c r="C6" s="327"/>
    </row>
    <row r="7" spans="1:5" x14ac:dyDescent="0.3">
      <c r="A7" s="4" t="s">
        <v>5</v>
      </c>
      <c r="C7" s="327"/>
    </row>
    <row r="8" spans="1:5" x14ac:dyDescent="0.3">
      <c r="A8" s="4" t="s">
        <v>6</v>
      </c>
      <c r="B8" s="2">
        <f>SUM(B12:B101)</f>
        <v>1593.5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243</v>
      </c>
      <c r="E11" s="1" t="s">
        <v>244</v>
      </c>
    </row>
    <row r="12" spans="1:5" x14ac:dyDescent="0.3">
      <c r="A12" s="4" t="s">
        <v>1302</v>
      </c>
      <c r="B12" s="2">
        <v>650</v>
      </c>
      <c r="C12" t="s">
        <v>1325</v>
      </c>
      <c r="D12" s="101"/>
    </row>
    <row r="13" spans="1:5" x14ac:dyDescent="0.3">
      <c r="C13" t="s">
        <v>1326</v>
      </c>
      <c r="D13" s="101"/>
    </row>
    <row r="14" spans="1:5" x14ac:dyDescent="0.3">
      <c r="C14" t="s">
        <v>1355</v>
      </c>
      <c r="D14" s="101"/>
    </row>
    <row r="15" spans="1:5" x14ac:dyDescent="0.3">
      <c r="D15" s="101"/>
    </row>
    <row r="16" spans="1:5" x14ac:dyDescent="0.3">
      <c r="B16" s="2">
        <v>943.5</v>
      </c>
      <c r="C16" t="s">
        <v>1356</v>
      </c>
    </row>
    <row r="17" spans="3:3" x14ac:dyDescent="0.3">
      <c r="C17" t="s">
        <v>1357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Orgs'!B52</f>
        <v>500</v>
      </c>
      <c r="C5" s="327" t="s">
        <v>475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60</v>
      </c>
    </row>
    <row r="5" spans="1:3" x14ac:dyDescent="0.3">
      <c r="A5" s="4" t="s">
        <v>202</v>
      </c>
      <c r="B5" s="2">
        <f>'Total Orgs'!B53</f>
        <v>1000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999.9</v>
      </c>
    </row>
    <row r="9" spans="1:3" x14ac:dyDescent="0.3">
      <c r="A9" s="4" t="s">
        <v>203</v>
      </c>
      <c r="B9" s="2">
        <f>SUM(B5+B6-B8)</f>
        <v>0.10000000000002274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1.1499999999999999</v>
      </c>
      <c r="B12" s="2">
        <v>999.9</v>
      </c>
      <c r="C12" t="s">
        <v>962</v>
      </c>
    </row>
    <row r="13" spans="1:3" x14ac:dyDescent="0.3">
      <c r="C13" t="s">
        <v>963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>
      <selection activeCell="B1" sqref="B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61</v>
      </c>
    </row>
    <row r="5" spans="1:9" x14ac:dyDescent="0.3">
      <c r="A5" s="4" t="s">
        <v>202</v>
      </c>
      <c r="B5" s="2">
        <f>'Total Orgs'!B54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ht="15.75" customHeight="1" x14ac:dyDescent="0.3">
      <c r="A8" s="4" t="s">
        <v>6</v>
      </c>
      <c r="B8" s="2">
        <f>SUM(B12:B102)</f>
        <v>0</v>
      </c>
      <c r="D8" s="433"/>
      <c r="E8" s="433"/>
      <c r="F8" s="433"/>
      <c r="G8" s="433"/>
      <c r="H8" s="433"/>
      <c r="I8" s="433"/>
    </row>
    <row r="9" spans="1:9" x14ac:dyDescent="0.3">
      <c r="A9" s="4" t="s">
        <v>203</v>
      </c>
      <c r="B9" s="2">
        <f>SUM(B5+B6-B7-B8)</f>
        <v>0</v>
      </c>
      <c r="D9" s="433"/>
      <c r="E9" s="433"/>
      <c r="F9" s="433"/>
      <c r="G9" s="433"/>
      <c r="H9" s="433"/>
      <c r="I9" s="433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246</v>
      </c>
    </row>
    <row r="5" spans="1:3" x14ac:dyDescent="0.3">
      <c r="A5" s="4" t="s">
        <v>202</v>
      </c>
      <c r="B5" s="2">
        <f>'Total Orgs'!B55</f>
        <v>845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247</v>
      </c>
    </row>
    <row r="5" spans="1:3" x14ac:dyDescent="0.3">
      <c r="A5" s="4" t="s">
        <v>202</v>
      </c>
      <c r="B5" s="2">
        <f>'Total Orgs'!B56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598.5</v>
      </c>
    </row>
    <row r="9" spans="1:3" x14ac:dyDescent="0.3">
      <c r="A9" s="4" t="s">
        <v>203</v>
      </c>
      <c r="B9" s="2">
        <f>SUM(B5+B6-B7-B8)</f>
        <v>1.5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1294</v>
      </c>
      <c r="B12" s="2">
        <v>598.5</v>
      </c>
      <c r="C12" t="s">
        <v>518</v>
      </c>
    </row>
    <row r="13" spans="1:3" x14ac:dyDescent="0.3">
      <c r="C13" t="s">
        <v>1295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248</v>
      </c>
    </row>
    <row r="5" spans="1:3" x14ac:dyDescent="0.3">
      <c r="A5" s="4" t="s">
        <v>202</v>
      </c>
      <c r="B5" s="2">
        <f>'Total Orgs'!B57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249</v>
      </c>
    </row>
    <row r="5" spans="1:3" x14ac:dyDescent="0.3">
      <c r="A5" s="4" t="s">
        <v>202</v>
      </c>
      <c r="B5" s="2">
        <f>'Total Orgs'!B110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41"/>
    </row>
    <row r="23" spans="3:4" x14ac:dyDescent="0.3">
      <c r="C23" s="140"/>
      <c r="D23" s="139"/>
    </row>
    <row r="25" spans="3:4" x14ac:dyDescent="0.3">
      <c r="C25" s="142"/>
    </row>
    <row r="26" spans="3:4" x14ac:dyDescent="0.3">
      <c r="C26" s="140"/>
      <c r="D26" s="139"/>
    </row>
    <row r="27" spans="3:4" x14ac:dyDescent="0.3">
      <c r="C27" s="47"/>
    </row>
    <row r="28" spans="3:4" x14ac:dyDescent="0.3">
      <c r="C28" s="141"/>
    </row>
    <row r="29" spans="3:4" x14ac:dyDescent="0.3">
      <c r="C29" s="139"/>
      <c r="D29" s="139"/>
    </row>
    <row r="30" spans="3:4" x14ac:dyDescent="0.3">
      <c r="C30" s="47"/>
      <c r="D30" s="139"/>
    </row>
    <row r="32" spans="3:4" x14ac:dyDescent="0.3">
      <c r="C32" s="139"/>
      <c r="D32" s="139"/>
    </row>
    <row r="43" spans="1:4" x14ac:dyDescent="0.3">
      <c r="D43" s="139"/>
    </row>
    <row r="45" spans="1:4" s="21" customFormat="1" x14ac:dyDescent="0.3">
      <c r="A45" s="13"/>
      <c r="B45" s="14"/>
      <c r="C45" s="143"/>
    </row>
    <row r="47" spans="1:4" x14ac:dyDescent="0.3">
      <c r="C47" s="47"/>
      <c r="D47" s="139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250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Orgs'!B59</f>
        <v>0</v>
      </c>
      <c r="C5" s="327" t="s">
        <v>500</v>
      </c>
    </row>
    <row r="6" spans="1:3" x14ac:dyDescent="0.3">
      <c r="A6" s="4" t="s">
        <v>4</v>
      </c>
      <c r="C6" s="327" t="s">
        <v>501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202</v>
      </c>
      <c r="B5" s="2">
        <f>'Total Orgs'!B58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498</v>
      </c>
    </row>
    <row r="9" spans="1:3" x14ac:dyDescent="0.3">
      <c r="A9" s="4" t="s">
        <v>203</v>
      </c>
      <c r="B9" s="2">
        <f>SUM(B5+B6-B8)</f>
        <v>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831</v>
      </c>
      <c r="B12" s="2">
        <v>498</v>
      </c>
      <c r="C12" t="s">
        <v>518</v>
      </c>
    </row>
    <row r="13" spans="1:3" x14ac:dyDescent="0.3">
      <c r="C13" t="s">
        <v>837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D40"/>
  <sheetViews>
    <sheetView workbookViewId="0"/>
  </sheetViews>
  <sheetFormatPr defaultRowHeight="15.6" x14ac:dyDescent="0.3"/>
  <cols>
    <col min="1" max="1" width="17.69921875" style="40" customWidth="1"/>
    <col min="2" max="2" width="9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67</v>
      </c>
    </row>
    <row r="4" spans="1:3" x14ac:dyDescent="0.3">
      <c r="C4" s="327" t="s">
        <v>407</v>
      </c>
    </row>
    <row r="5" spans="1:3" x14ac:dyDescent="0.3">
      <c r="A5" s="40" t="s">
        <v>202</v>
      </c>
      <c r="B5" s="2">
        <f>'Total Orgs'!B60</f>
        <v>9000</v>
      </c>
      <c r="C5" s="327" t="s">
        <v>531</v>
      </c>
    </row>
    <row r="6" spans="1:3" x14ac:dyDescent="0.3">
      <c r="A6" s="40" t="s">
        <v>4</v>
      </c>
      <c r="C6" s="327" t="s">
        <v>734</v>
      </c>
    </row>
    <row r="7" spans="1:3" x14ac:dyDescent="0.3">
      <c r="A7" s="40" t="s">
        <v>5</v>
      </c>
      <c r="C7" s="327"/>
    </row>
    <row r="8" spans="1:3" x14ac:dyDescent="0.3">
      <c r="A8" s="40" t="s">
        <v>6</v>
      </c>
      <c r="B8" s="2">
        <f>SUM(B12:B107)</f>
        <v>8865.49</v>
      </c>
      <c r="C8" s="327"/>
    </row>
    <row r="9" spans="1:3" x14ac:dyDescent="0.3">
      <c r="A9" s="40" t="s">
        <v>203</v>
      </c>
      <c r="B9" s="2">
        <f>SUM(B5+B6-B8)</f>
        <v>134.51000000000022</v>
      </c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731</v>
      </c>
      <c r="B12" s="2">
        <v>150</v>
      </c>
      <c r="C12" t="s">
        <v>732</v>
      </c>
    </row>
    <row r="13" spans="1:3" x14ac:dyDescent="0.3">
      <c r="C13" t="s">
        <v>733</v>
      </c>
    </row>
    <row r="14" spans="1:3" x14ac:dyDescent="0.3">
      <c r="C14" t="s">
        <v>735</v>
      </c>
    </row>
    <row r="16" spans="1:3" x14ac:dyDescent="0.3">
      <c r="A16" s="40" t="s">
        <v>1168</v>
      </c>
      <c r="B16" s="2">
        <v>3698</v>
      </c>
      <c r="C16" t="s">
        <v>763</v>
      </c>
    </row>
    <row r="17" spans="1:4" x14ac:dyDescent="0.3">
      <c r="C17" t="s">
        <v>1170</v>
      </c>
    </row>
    <row r="18" spans="1:4" x14ac:dyDescent="0.3">
      <c r="C18" t="s">
        <v>1467</v>
      </c>
      <c r="D18">
        <v>732</v>
      </c>
    </row>
    <row r="21" spans="1:4" x14ac:dyDescent="0.3">
      <c r="A21" s="40" t="s">
        <v>1173</v>
      </c>
      <c r="B21" s="2">
        <v>2065.73</v>
      </c>
      <c r="C21" t="s">
        <v>1171</v>
      </c>
    </row>
    <row r="22" spans="1:4" x14ac:dyDescent="0.3">
      <c r="C22" t="s">
        <v>1172</v>
      </c>
    </row>
    <row r="23" spans="1:4" x14ac:dyDescent="0.3">
      <c r="C23" t="s">
        <v>1206</v>
      </c>
    </row>
    <row r="25" spans="1:4" x14ac:dyDescent="0.3">
      <c r="C25" t="s">
        <v>1337</v>
      </c>
      <c r="D25">
        <v>1766.24</v>
      </c>
    </row>
    <row r="27" spans="1:4" x14ac:dyDescent="0.3">
      <c r="A27" s="40" t="s">
        <v>1436</v>
      </c>
      <c r="B27" s="2">
        <v>131.84</v>
      </c>
      <c r="C27" t="s">
        <v>1437</v>
      </c>
    </row>
    <row r="28" spans="1:4" x14ac:dyDescent="0.3">
      <c r="C28" t="s">
        <v>1438</v>
      </c>
    </row>
    <row r="29" spans="1:4" x14ac:dyDescent="0.3">
      <c r="C29" t="s">
        <v>1439</v>
      </c>
    </row>
    <row r="31" spans="1:4" x14ac:dyDescent="0.3">
      <c r="A31" s="40" t="s">
        <v>1443</v>
      </c>
      <c r="B31" s="2">
        <v>1440</v>
      </c>
      <c r="C31" t="s">
        <v>518</v>
      </c>
    </row>
    <row r="32" spans="1:4" x14ac:dyDescent="0.3">
      <c r="C32" t="s">
        <v>1468</v>
      </c>
    </row>
    <row r="34" spans="1:3" x14ac:dyDescent="0.3">
      <c r="A34" s="40" t="s">
        <v>1487</v>
      </c>
      <c r="B34" s="2">
        <v>530</v>
      </c>
      <c r="C34" t="s">
        <v>518</v>
      </c>
    </row>
    <row r="35" spans="1:3" x14ac:dyDescent="0.3">
      <c r="C35" t="s">
        <v>1490</v>
      </c>
    </row>
    <row r="37" spans="1:3" x14ac:dyDescent="0.3">
      <c r="A37" s="40" t="s">
        <v>1491</v>
      </c>
      <c r="B37" s="2">
        <v>849.92</v>
      </c>
      <c r="C37" t="s">
        <v>1492</v>
      </c>
    </row>
    <row r="38" spans="1:3" x14ac:dyDescent="0.3">
      <c r="C38" t="s">
        <v>1493</v>
      </c>
    </row>
    <row r="39" spans="1:3" x14ac:dyDescent="0.3">
      <c r="C39" t="s">
        <v>1524</v>
      </c>
    </row>
    <row r="40" spans="1:3" x14ac:dyDescent="0.3">
      <c r="C40" s="117" t="s">
        <v>1525</v>
      </c>
    </row>
  </sheetData>
  <hyperlinks>
    <hyperlink ref="A1" location="'Total Orgs'!A1" display="Total Organizations" xr:uid="{00000000-0004-0000-4500-000000000000}"/>
    <hyperlink ref="C40" r:id="rId1" xr:uid="{0B23617C-A0C5-4915-9071-FFE975EE41FB}"/>
  </hyperlinks>
  <pageMargins left="0.7" right="0.7" top="0.75" bottom="0.75" header="0.3" footer="0.3"/>
  <pageSetup orientation="portrait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251</v>
      </c>
    </row>
    <row r="5" spans="1:3" x14ac:dyDescent="0.3">
      <c r="A5" s="4" t="s">
        <v>202</v>
      </c>
      <c r="B5" s="2">
        <f>'Total Orgs'!B61</f>
        <v>1500</v>
      </c>
      <c r="C5" s="327" t="s">
        <v>398</v>
      </c>
    </row>
    <row r="6" spans="1:3" x14ac:dyDescent="0.3">
      <c r="A6" s="4" t="s">
        <v>4</v>
      </c>
      <c r="C6" s="327" t="s">
        <v>439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1263.5</v>
      </c>
      <c r="C8" s="327"/>
    </row>
    <row r="9" spans="1:3" x14ac:dyDescent="0.3">
      <c r="A9" s="4" t="s">
        <v>203</v>
      </c>
      <c r="B9" s="2">
        <f>SUM(B5+B6-B8)</f>
        <v>236.5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1403</v>
      </c>
      <c r="B12" s="2">
        <v>585</v>
      </c>
      <c r="C12" s="128" t="s">
        <v>518</v>
      </c>
    </row>
    <row r="13" spans="1:3" x14ac:dyDescent="0.3">
      <c r="C13" s="15" t="s">
        <v>1402</v>
      </c>
    </row>
    <row r="14" spans="1:3" x14ac:dyDescent="0.3">
      <c r="C14" s="128" t="s">
        <v>840</v>
      </c>
    </row>
    <row r="16" spans="1:3" x14ac:dyDescent="0.3">
      <c r="A16" s="4" t="s">
        <v>1403</v>
      </c>
      <c r="B16" s="2">
        <v>678.5</v>
      </c>
      <c r="C16" s="128" t="s">
        <v>518</v>
      </c>
    </row>
    <row r="17" spans="1:10" x14ac:dyDescent="0.3">
      <c r="C17" s="8" t="s">
        <v>1404</v>
      </c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202</v>
      </c>
      <c r="B5" s="2">
        <f>'Total Orgs'!B62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SUM(B12:B119)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x14ac:dyDescent="0.3">
      <c r="A18" s="20"/>
      <c r="B18" s="32"/>
      <c r="C18" s="15"/>
    </row>
    <row r="31" spans="1:3" s="21" customFormat="1" x14ac:dyDescent="0.3">
      <c r="A31" s="13"/>
      <c r="B31" s="14"/>
      <c r="C31" s="15"/>
    </row>
    <row r="32" spans="1:3" s="21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71</v>
      </c>
    </row>
    <row r="5" spans="1:3" x14ac:dyDescent="0.3">
      <c r="A5" s="4" t="s">
        <v>202</v>
      </c>
      <c r="B5" s="2">
        <f>'Total Orgs'!B63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Orgs'!B64</f>
        <v>500</v>
      </c>
      <c r="C5" s="327" t="s">
        <v>401</v>
      </c>
    </row>
    <row r="6" spans="1:3" x14ac:dyDescent="0.3">
      <c r="A6" s="4" t="s">
        <v>4</v>
      </c>
      <c r="B6" s="2">
        <v>0</v>
      </c>
      <c r="C6" s="327" t="s">
        <v>992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Orgs'!B65</f>
        <v>3200</v>
      </c>
      <c r="C5" s="47" t="s">
        <v>594</v>
      </c>
    </row>
    <row r="6" spans="1:5" x14ac:dyDescent="0.3">
      <c r="A6" s="4" t="s">
        <v>4</v>
      </c>
      <c r="C6" s="47" t="s">
        <v>595</v>
      </c>
    </row>
    <row r="7" spans="1:5" x14ac:dyDescent="0.3">
      <c r="A7" s="4" t="s">
        <v>5</v>
      </c>
      <c r="C7" s="47"/>
    </row>
    <row r="8" spans="1:5" x14ac:dyDescent="0.3">
      <c r="A8" s="4" t="s">
        <v>6</v>
      </c>
      <c r="B8" s="2">
        <f>SUM(B12:B101)</f>
        <v>3200</v>
      </c>
      <c r="C8" s="47"/>
    </row>
    <row r="9" spans="1:5" x14ac:dyDescent="0.3">
      <c r="A9" s="4" t="s">
        <v>203</v>
      </c>
      <c r="B9" s="2">
        <f>SUM(B5+B6-B7-B8)</f>
        <v>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A12" s="4" t="s">
        <v>782</v>
      </c>
      <c r="B12" s="2">
        <v>542.79999999999995</v>
      </c>
      <c r="C12" t="s">
        <v>763</v>
      </c>
      <c r="E12" s="139"/>
    </row>
    <row r="13" spans="1:5" x14ac:dyDescent="0.3">
      <c r="C13" t="s">
        <v>786</v>
      </c>
    </row>
    <row r="15" spans="1:5" x14ac:dyDescent="0.3">
      <c r="A15" s="4" t="s">
        <v>1000</v>
      </c>
      <c r="B15" s="2">
        <v>2000</v>
      </c>
      <c r="C15" t="s">
        <v>1001</v>
      </c>
      <c r="D15" s="139"/>
    </row>
    <row r="16" spans="1:5" x14ac:dyDescent="0.3">
      <c r="C16" t="s">
        <v>1031</v>
      </c>
    </row>
    <row r="18" spans="1:4" x14ac:dyDescent="0.3">
      <c r="B18" s="2">
        <v>1144</v>
      </c>
      <c r="C18" t="s">
        <v>1027</v>
      </c>
    </row>
    <row r="19" spans="1:4" x14ac:dyDescent="0.3">
      <c r="C19" s="16" t="s">
        <v>1028</v>
      </c>
      <c r="D19" s="2"/>
    </row>
    <row r="20" spans="1:4" x14ac:dyDescent="0.3">
      <c r="B20" s="2">
        <v>-486.8</v>
      </c>
      <c r="C20" t="s">
        <v>1113</v>
      </c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74</v>
      </c>
    </row>
    <row r="5" spans="1:3" x14ac:dyDescent="0.3">
      <c r="A5" s="4" t="s">
        <v>202</v>
      </c>
      <c r="B5" s="2">
        <f>'Total Orgs'!B66</f>
        <v>2200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2199.1999999999998</v>
      </c>
    </row>
    <row r="9" spans="1:3" x14ac:dyDescent="0.3">
      <c r="A9" s="4" t="s">
        <v>203</v>
      </c>
      <c r="B9" s="2">
        <f>SUM(B5+B6-B8)</f>
        <v>0.8000000000001819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996</v>
      </c>
      <c r="B12" s="2">
        <v>1419.2</v>
      </c>
      <c r="C12" t="s">
        <v>997</v>
      </c>
    </row>
    <row r="13" spans="1:3" x14ac:dyDescent="0.3">
      <c r="C13" t="s">
        <v>998</v>
      </c>
    </row>
    <row r="15" spans="1:3" x14ac:dyDescent="0.3">
      <c r="A15" s="4" t="s">
        <v>1487</v>
      </c>
      <c r="B15" s="2">
        <v>780</v>
      </c>
      <c r="C15" t="s">
        <v>881</v>
      </c>
    </row>
    <row r="16" spans="1:3" x14ac:dyDescent="0.3">
      <c r="C16" t="s">
        <v>1488</v>
      </c>
    </row>
    <row r="17" spans="3:3" x14ac:dyDescent="0.3">
      <c r="C17" t="s">
        <v>1489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1354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  <c r="C3" t="s">
        <v>254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Orgs'!B129</f>
        <v>900</v>
      </c>
      <c r="C5" s="47" t="s">
        <v>592</v>
      </c>
    </row>
    <row r="6" spans="1:3" x14ac:dyDescent="0.3">
      <c r="A6" s="4" t="s">
        <v>4</v>
      </c>
      <c r="C6" s="47" t="s">
        <v>593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SUM(B12:B100)</f>
        <v>900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1189</v>
      </c>
      <c r="B12" s="2">
        <v>900</v>
      </c>
      <c r="C12" t="s">
        <v>1190</v>
      </c>
    </row>
    <row r="13" spans="1:3" x14ac:dyDescent="0.3">
      <c r="C13" t="s">
        <v>1191</v>
      </c>
    </row>
    <row r="14" spans="1:3" x14ac:dyDescent="0.3">
      <c r="C14" t="s">
        <v>1192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5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  <c r="C3" t="s">
        <v>255</v>
      </c>
    </row>
    <row r="5" spans="1:3" x14ac:dyDescent="0.3">
      <c r="A5" s="4" t="s">
        <v>202</v>
      </c>
      <c r="B5" s="2">
        <f>'Total Orgs'!B68</f>
        <v>14000</v>
      </c>
    </row>
    <row r="6" spans="1:3" x14ac:dyDescent="0.3">
      <c r="A6" s="4" t="s">
        <v>4</v>
      </c>
      <c r="B6" s="2">
        <v>1000</v>
      </c>
      <c r="C6" t="s">
        <v>1300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14954.63</v>
      </c>
    </row>
    <row r="9" spans="1:3" x14ac:dyDescent="0.3">
      <c r="A9" s="4" t="s">
        <v>203</v>
      </c>
      <c r="B9" s="2">
        <f>SUM(B5+B6-B8)</f>
        <v>45.3700000000008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45551</v>
      </c>
      <c r="B12" s="2">
        <v>1400</v>
      </c>
      <c r="C12" t="s">
        <v>533</v>
      </c>
    </row>
    <row r="13" spans="1:3" x14ac:dyDescent="0.3">
      <c r="C13" t="s">
        <v>534</v>
      </c>
    </row>
    <row r="14" spans="1:3" x14ac:dyDescent="0.3">
      <c r="C14" t="s">
        <v>730</v>
      </c>
    </row>
    <row r="15" spans="1:3" x14ac:dyDescent="0.3">
      <c r="A15" s="4" t="s">
        <v>742</v>
      </c>
      <c r="B15" s="2">
        <v>700</v>
      </c>
      <c r="C15" t="s">
        <v>744</v>
      </c>
    </row>
    <row r="16" spans="1:3" x14ac:dyDescent="0.3">
      <c r="C16" t="s">
        <v>743</v>
      </c>
    </row>
    <row r="17" spans="1:3" x14ac:dyDescent="0.3">
      <c r="C17" t="s">
        <v>730</v>
      </c>
    </row>
    <row r="19" spans="1:3" x14ac:dyDescent="0.3">
      <c r="A19" s="4" t="s">
        <v>746</v>
      </c>
      <c r="B19" s="2">
        <v>4000</v>
      </c>
      <c r="C19" t="s">
        <v>749</v>
      </c>
    </row>
    <row r="20" spans="1:3" x14ac:dyDescent="0.3">
      <c r="C20" t="s">
        <v>750</v>
      </c>
    </row>
    <row r="21" spans="1:3" x14ac:dyDescent="0.3">
      <c r="C21" t="s">
        <v>745</v>
      </c>
    </row>
    <row r="23" spans="1:3" x14ac:dyDescent="0.3">
      <c r="A23" s="4" t="s">
        <v>746</v>
      </c>
      <c r="B23" s="2">
        <v>307.14999999999998</v>
      </c>
      <c r="C23" t="s">
        <v>751</v>
      </c>
    </row>
    <row r="24" spans="1:3" x14ac:dyDescent="0.3">
      <c r="C24" t="s">
        <v>752</v>
      </c>
    </row>
    <row r="26" spans="1:3" x14ac:dyDescent="0.3">
      <c r="A26" s="4" t="s">
        <v>868</v>
      </c>
      <c r="B26" s="2">
        <v>253</v>
      </c>
      <c r="C26" t="s">
        <v>753</v>
      </c>
    </row>
    <row r="27" spans="1:3" x14ac:dyDescent="0.3">
      <c r="C27" t="s">
        <v>754</v>
      </c>
    </row>
    <row r="29" spans="1:3" x14ac:dyDescent="0.3">
      <c r="A29" s="4" t="s">
        <v>897</v>
      </c>
      <c r="B29" s="2">
        <v>873.33</v>
      </c>
      <c r="C29" t="s">
        <v>898</v>
      </c>
    </row>
    <row r="30" spans="1:3" x14ac:dyDescent="0.3">
      <c r="C30" s="98" t="s">
        <v>899</v>
      </c>
    </row>
    <row r="32" spans="1:3" x14ac:dyDescent="0.3">
      <c r="A32" s="4" t="s">
        <v>897</v>
      </c>
      <c r="B32" s="2">
        <v>939.73</v>
      </c>
      <c r="C32" t="s">
        <v>898</v>
      </c>
    </row>
    <row r="33" spans="1:3" x14ac:dyDescent="0.3">
      <c r="C33" t="s">
        <v>900</v>
      </c>
    </row>
    <row r="35" spans="1:3" x14ac:dyDescent="0.3">
      <c r="A35" s="4" t="s">
        <v>897</v>
      </c>
      <c r="B35" s="2">
        <v>909.82</v>
      </c>
      <c r="C35" t="s">
        <v>901</v>
      </c>
    </row>
    <row r="36" spans="1:3" x14ac:dyDescent="0.3">
      <c r="C36" t="s">
        <v>902</v>
      </c>
    </row>
    <row r="38" spans="1:3" x14ac:dyDescent="0.3">
      <c r="A38" s="4" t="s">
        <v>897</v>
      </c>
      <c r="B38" s="2">
        <v>1000</v>
      </c>
      <c r="C38" t="s">
        <v>903</v>
      </c>
    </row>
    <row r="39" spans="1:3" x14ac:dyDescent="0.3">
      <c r="C39" t="s">
        <v>904</v>
      </c>
    </row>
    <row r="41" spans="1:3" x14ac:dyDescent="0.3">
      <c r="A41" s="4" t="s">
        <v>897</v>
      </c>
      <c r="B41" s="2">
        <v>887.03</v>
      </c>
      <c r="C41" t="s">
        <v>905</v>
      </c>
    </row>
    <row r="42" spans="1:3" x14ac:dyDescent="0.3">
      <c r="C42" t="s">
        <v>906</v>
      </c>
    </row>
    <row r="44" spans="1:3" x14ac:dyDescent="0.3">
      <c r="A44" s="4" t="s">
        <v>960</v>
      </c>
      <c r="B44" s="2">
        <v>1360</v>
      </c>
      <c r="C44" t="s">
        <v>518</v>
      </c>
    </row>
    <row r="45" spans="1:3" x14ac:dyDescent="0.3">
      <c r="C45" t="s">
        <v>959</v>
      </c>
    </row>
    <row r="47" spans="1:3" x14ac:dyDescent="0.3">
      <c r="A47" s="4" t="s">
        <v>967</v>
      </c>
      <c r="B47" s="2">
        <v>38.25</v>
      </c>
      <c r="C47" t="s">
        <v>968</v>
      </c>
    </row>
    <row r="48" spans="1:3" x14ac:dyDescent="0.3">
      <c r="C48" t="s">
        <v>969</v>
      </c>
    </row>
    <row r="50" spans="1:3" x14ac:dyDescent="0.3">
      <c r="A50" s="4" t="s">
        <v>984</v>
      </c>
      <c r="B50" s="2">
        <v>586.32000000000005</v>
      </c>
      <c r="C50" t="s">
        <v>982</v>
      </c>
    </row>
    <row r="51" spans="1:3" x14ac:dyDescent="0.3">
      <c r="C51" t="s">
        <v>983</v>
      </c>
    </row>
    <row r="53" spans="1:3" x14ac:dyDescent="0.3">
      <c r="A53" s="4" t="s">
        <v>1278</v>
      </c>
      <c r="B53" s="2">
        <v>700</v>
      </c>
      <c r="C53" t="s">
        <v>1276</v>
      </c>
    </row>
    <row r="54" spans="1:3" x14ac:dyDescent="0.3">
      <c r="C54" t="s">
        <v>1277</v>
      </c>
    </row>
    <row r="56" spans="1:3" x14ac:dyDescent="0.3">
      <c r="A56" s="4" t="s">
        <v>1465</v>
      </c>
      <c r="B56" s="2">
        <v>1000</v>
      </c>
      <c r="C56" t="s">
        <v>1466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77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Orgs'!B69</f>
        <v>500</v>
      </c>
      <c r="C5" s="47" t="s">
        <v>409</v>
      </c>
    </row>
    <row r="6" spans="1:4" x14ac:dyDescent="0.3">
      <c r="A6" s="4" t="s">
        <v>4</v>
      </c>
      <c r="B6" s="2">
        <v>350</v>
      </c>
      <c r="C6" s="47"/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SUM(B12:B105)</f>
        <v>850</v>
      </c>
      <c r="C8" s="47"/>
    </row>
    <row r="9" spans="1:4" x14ac:dyDescent="0.3">
      <c r="A9" s="4" t="s">
        <v>203</v>
      </c>
      <c r="B9" s="2">
        <f>SUM(B5+B6-B8)</f>
        <v>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10.220000000000001</v>
      </c>
      <c r="B12" s="2">
        <v>850</v>
      </c>
      <c r="C12" t="s">
        <v>518</v>
      </c>
    </row>
    <row r="13" spans="1:4" x14ac:dyDescent="0.3">
      <c r="C13" t="s">
        <v>661</v>
      </c>
      <c r="D13" s="101">
        <v>977.9</v>
      </c>
    </row>
    <row r="14" spans="1:4" x14ac:dyDescent="0.3">
      <c r="C14" t="s">
        <v>662</v>
      </c>
      <c r="D14" s="102">
        <v>127.9</v>
      </c>
    </row>
    <row r="15" spans="1:4" x14ac:dyDescent="0.3">
      <c r="D15" s="101">
        <f>D13-D14</f>
        <v>850</v>
      </c>
    </row>
    <row r="29" spans="3:3" x14ac:dyDescent="0.3">
      <c r="C29" s="98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8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256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Orgs'!B70</f>
        <v>1200</v>
      </c>
    </row>
    <row r="6" spans="1:3" x14ac:dyDescent="0.3">
      <c r="A6" s="40" t="s">
        <v>4</v>
      </c>
      <c r="B6" s="2"/>
    </row>
    <row r="7" spans="1:3" s="21" customFormat="1" x14ac:dyDescent="0.3">
      <c r="A7" s="59" t="s">
        <v>5</v>
      </c>
      <c r="B7" s="14"/>
      <c r="C7" s="15"/>
    </row>
    <row r="8" spans="1:3" x14ac:dyDescent="0.3">
      <c r="A8" s="40" t="s">
        <v>6</v>
      </c>
      <c r="B8" s="2">
        <f>SUM(B12:B101)</f>
        <v>607.88</v>
      </c>
    </row>
    <row r="9" spans="1:3" x14ac:dyDescent="0.3">
      <c r="A9" s="40" t="s">
        <v>203</v>
      </c>
      <c r="B9" s="2">
        <f>SUM(B5+B6-B7-B8)</f>
        <v>592.12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1469</v>
      </c>
      <c r="B12">
        <v>222.6</v>
      </c>
      <c r="C12" t="s">
        <v>518</v>
      </c>
    </row>
    <row r="13" spans="1:3" s="21" customFormat="1" x14ac:dyDescent="0.3">
      <c r="A13" s="59"/>
      <c r="C13" s="15" t="s">
        <v>1482</v>
      </c>
    </row>
    <row r="14" spans="1:3" x14ac:dyDescent="0.3">
      <c r="C14" t="s">
        <v>1483</v>
      </c>
    </row>
    <row r="16" spans="1:3" x14ac:dyDescent="0.3">
      <c r="A16" s="40" t="s">
        <v>1469</v>
      </c>
      <c r="B16">
        <v>385.28</v>
      </c>
      <c r="C16" t="s">
        <v>763</v>
      </c>
    </row>
    <row r="17" spans="3:3" x14ac:dyDescent="0.3">
      <c r="C17" t="s">
        <v>1484</v>
      </c>
    </row>
    <row r="18" spans="3:3" x14ac:dyDescent="0.3">
      <c r="C18" t="s">
        <v>1485</v>
      </c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E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4" x14ac:dyDescent="0.3">
      <c r="A1" s="5" t="s">
        <v>201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257</v>
      </c>
      <c r="B3" s="2"/>
    </row>
    <row r="4" spans="1:4" x14ac:dyDescent="0.3">
      <c r="A4" s="4"/>
      <c r="B4" s="2"/>
      <c r="C4" s="327" t="s">
        <v>495</v>
      </c>
    </row>
    <row r="5" spans="1:4" x14ac:dyDescent="0.3">
      <c r="A5" s="4" t="s">
        <v>202</v>
      </c>
      <c r="B5" s="2">
        <f>'Total Orgs'!B71</f>
        <v>3000</v>
      </c>
      <c r="C5" s="327" t="s">
        <v>502</v>
      </c>
    </row>
    <row r="6" spans="1:4" x14ac:dyDescent="0.3">
      <c r="A6" s="4" t="s">
        <v>4</v>
      </c>
      <c r="B6" s="2"/>
      <c r="C6" s="327" t="s">
        <v>503</v>
      </c>
    </row>
    <row r="7" spans="1:4" s="15" customFormat="1" x14ac:dyDescent="0.3">
      <c r="A7" s="20" t="s">
        <v>5</v>
      </c>
      <c r="B7" s="32"/>
      <c r="C7" s="328"/>
    </row>
    <row r="8" spans="1:4" x14ac:dyDescent="0.3">
      <c r="A8" s="4" t="s">
        <v>6</v>
      </c>
      <c r="B8" s="2">
        <f>SUM(B12:B108)</f>
        <v>3000</v>
      </c>
      <c r="C8" s="327"/>
    </row>
    <row r="9" spans="1:4" x14ac:dyDescent="0.3">
      <c r="A9" s="4" t="s">
        <v>203</v>
      </c>
      <c r="B9" s="2">
        <f>SUM(B5+B6-B7-B8)</f>
        <v>0</v>
      </c>
      <c r="C9" s="327"/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13">
        <v>11.26</v>
      </c>
      <c r="B12" s="137">
        <v>1923.84</v>
      </c>
      <c r="C12" s="15" t="s">
        <v>833</v>
      </c>
    </row>
    <row r="13" spans="1:4" x14ac:dyDescent="0.3">
      <c r="B13" s="137"/>
      <c r="C13" s="15" t="s">
        <v>834</v>
      </c>
    </row>
    <row r="14" spans="1:4" x14ac:dyDescent="0.3">
      <c r="A14" s="25"/>
      <c r="B14" s="101"/>
      <c r="C14" t="s">
        <v>836</v>
      </c>
    </row>
    <row r="15" spans="1:4" x14ac:dyDescent="0.3">
      <c r="A15" s="25"/>
      <c r="B15" s="101"/>
      <c r="C15" t="s">
        <v>1058</v>
      </c>
    </row>
    <row r="16" spans="1:4" x14ac:dyDescent="0.3">
      <c r="A16" t="s">
        <v>1032</v>
      </c>
      <c r="B16" s="101">
        <v>1076.1600000000001</v>
      </c>
      <c r="C16" t="s">
        <v>835</v>
      </c>
      <c r="D16">
        <v>641.94000000000005</v>
      </c>
    </row>
    <row r="17" spans="1:5" x14ac:dyDescent="0.3">
      <c r="A17" s="25"/>
      <c r="B17" s="101"/>
      <c r="C17" t="s">
        <v>1041</v>
      </c>
      <c r="D17">
        <v>641.94000000000005</v>
      </c>
    </row>
    <row r="18" spans="1:5" x14ac:dyDescent="0.3">
      <c r="B18" s="101"/>
      <c r="C18" t="s">
        <v>1049</v>
      </c>
      <c r="D18">
        <f>SUM(D16:D17)</f>
        <v>1283.8800000000001</v>
      </c>
    </row>
    <row r="19" spans="1:5" x14ac:dyDescent="0.3">
      <c r="A19" s="25"/>
      <c r="B19" s="101"/>
      <c r="C19" t="s">
        <v>1050</v>
      </c>
      <c r="D19" s="132"/>
      <c r="E19">
        <v>1283.8800000000001</v>
      </c>
    </row>
    <row r="20" spans="1:5" x14ac:dyDescent="0.3">
      <c r="B20" s="101"/>
      <c r="D20" s="132"/>
      <c r="E20">
        <v>207.72</v>
      </c>
    </row>
    <row r="21" spans="1:5" x14ac:dyDescent="0.3">
      <c r="B21" s="101"/>
      <c r="D21" s="134"/>
      <c r="E21">
        <f>E19-E20</f>
        <v>1076.1600000000001</v>
      </c>
    </row>
    <row r="22" spans="1:5" x14ac:dyDescent="0.3">
      <c r="B22" s="101"/>
      <c r="D22" s="132"/>
    </row>
    <row r="23" spans="1:5" x14ac:dyDescent="0.3">
      <c r="B23" s="101"/>
    </row>
    <row r="24" spans="1:5" x14ac:dyDescent="0.3">
      <c r="B24" s="101"/>
    </row>
    <row r="25" spans="1:5" x14ac:dyDescent="0.3">
      <c r="A25" s="25"/>
      <c r="B25" s="101"/>
    </row>
    <row r="26" spans="1:5" x14ac:dyDescent="0.3">
      <c r="B26" s="101"/>
    </row>
    <row r="27" spans="1:5" x14ac:dyDescent="0.3">
      <c r="B27" s="101"/>
    </row>
    <row r="28" spans="1:5" x14ac:dyDescent="0.3">
      <c r="B28" s="101"/>
    </row>
    <row r="29" spans="1:5" x14ac:dyDescent="0.3">
      <c r="A29" s="25"/>
      <c r="B29" s="101"/>
    </row>
    <row r="30" spans="1:5" x14ac:dyDescent="0.3">
      <c r="B30" s="101"/>
    </row>
    <row r="31" spans="1:5" x14ac:dyDescent="0.3">
      <c r="B31" s="101"/>
    </row>
    <row r="33" spans="1:2" x14ac:dyDescent="0.3">
      <c r="A33" s="25"/>
      <c r="B33" s="101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80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Orgs'!B72</f>
        <v>1650</v>
      </c>
      <c r="C5" s="327" t="s">
        <v>398</v>
      </c>
    </row>
    <row r="6" spans="1:3" x14ac:dyDescent="0.3">
      <c r="A6" s="4" t="s">
        <v>4</v>
      </c>
      <c r="B6" s="2"/>
      <c r="C6" s="327" t="s">
        <v>399</v>
      </c>
    </row>
    <row r="7" spans="1:3" s="15" customFormat="1" x14ac:dyDescent="0.3">
      <c r="A7" s="20" t="s">
        <v>5</v>
      </c>
      <c r="B7" s="32">
        <f>'Total Orgs'!D72</f>
        <v>0</v>
      </c>
      <c r="C7" s="328"/>
    </row>
    <row r="8" spans="1:3" x14ac:dyDescent="0.3">
      <c r="A8" s="4" t="s">
        <v>6</v>
      </c>
      <c r="B8" s="2">
        <f>SUM(B12:B107)</f>
        <v>1650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 t="s">
        <v>1083</v>
      </c>
      <c r="B12">
        <v>1650</v>
      </c>
      <c r="C12" s="15" t="s">
        <v>1084</v>
      </c>
    </row>
    <row r="13" spans="1:3" x14ac:dyDescent="0.3">
      <c r="C13" s="15" t="s">
        <v>1085</v>
      </c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82</v>
      </c>
      <c r="C3" t="s">
        <v>258</v>
      </c>
    </row>
    <row r="4" spans="1:6" x14ac:dyDescent="0.3">
      <c r="C4" t="s">
        <v>259</v>
      </c>
    </row>
    <row r="5" spans="1:6" x14ac:dyDescent="0.3">
      <c r="A5" s="4" t="s">
        <v>202</v>
      </c>
      <c r="B5" s="2">
        <f>'Total Orgs'!B74</f>
        <v>15000</v>
      </c>
      <c r="C5" t="s">
        <v>260</v>
      </c>
    </row>
    <row r="6" spans="1:6" x14ac:dyDescent="0.3">
      <c r="A6" s="4" t="s">
        <v>4</v>
      </c>
      <c r="C6" s="327" t="s">
        <v>398</v>
      </c>
    </row>
    <row r="7" spans="1:6" x14ac:dyDescent="0.3">
      <c r="A7" s="4" t="s">
        <v>5</v>
      </c>
      <c r="C7" s="327" t="s">
        <v>436</v>
      </c>
    </row>
    <row r="8" spans="1:6" x14ac:dyDescent="0.3">
      <c r="A8" s="4" t="s">
        <v>6</v>
      </c>
      <c r="B8" s="2">
        <f>SUM(B12:B157)</f>
        <v>15000</v>
      </c>
      <c r="C8" s="327" t="s">
        <v>463</v>
      </c>
    </row>
    <row r="9" spans="1:6" x14ac:dyDescent="0.3">
      <c r="A9" s="4" t="s">
        <v>203</v>
      </c>
      <c r="B9" s="2">
        <f>SUM(B5+B6-B8)</f>
        <v>0</v>
      </c>
      <c r="C9" s="327" t="s">
        <v>477</v>
      </c>
    </row>
    <row r="10" spans="1:6" x14ac:dyDescent="0.3">
      <c r="C10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5" t="s">
        <v>897</v>
      </c>
      <c r="B12" s="100">
        <v>8371.58</v>
      </c>
      <c r="C12" s="98" t="s">
        <v>910</v>
      </c>
      <c r="F12" s="47"/>
    </row>
    <row r="13" spans="1:6" s="1" customFormat="1" x14ac:dyDescent="0.3">
      <c r="A13" s="135"/>
      <c r="B13" s="100"/>
      <c r="C13" s="98" t="s">
        <v>911</v>
      </c>
      <c r="F13" s="47"/>
    </row>
    <row r="14" spans="1:6" s="1" customFormat="1" x14ac:dyDescent="0.3">
      <c r="A14" s="135"/>
      <c r="B14" s="100"/>
      <c r="C14" s="98"/>
      <c r="F14" s="47"/>
    </row>
    <row r="15" spans="1:6" s="1" customFormat="1" x14ac:dyDescent="0.3">
      <c r="A15" s="135" t="s">
        <v>955</v>
      </c>
      <c r="B15" s="215">
        <v>3635.1</v>
      </c>
      <c r="C15" s="98" t="s">
        <v>956</v>
      </c>
      <c r="F15" s="47"/>
    </row>
    <row r="16" spans="1:6" x14ac:dyDescent="0.3">
      <c r="A16" s="135"/>
      <c r="C16" s="98"/>
    </row>
    <row r="17" spans="1:3" x14ac:dyDescent="0.3">
      <c r="B17" s="2">
        <v>2993.32</v>
      </c>
      <c r="C17" s="76" t="s">
        <v>1040</v>
      </c>
    </row>
    <row r="18" spans="1:3" x14ac:dyDescent="0.3">
      <c r="A18" s="75"/>
      <c r="C18" s="82" t="s">
        <v>1052</v>
      </c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83</v>
      </c>
    </row>
    <row r="4" spans="1:3" x14ac:dyDescent="0.3">
      <c r="A4" s="4"/>
    </row>
    <row r="5" spans="1:3" x14ac:dyDescent="0.3">
      <c r="A5" s="4" t="s">
        <v>202</v>
      </c>
      <c r="B5" s="2">
        <f>'Total Orgs'!B75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4" spans="1:3" x14ac:dyDescent="0.3">
      <c r="A4" s="4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262</v>
      </c>
    </row>
    <row r="4" spans="1:3" x14ac:dyDescent="0.3">
      <c r="A4" s="4"/>
    </row>
    <row r="5" spans="1:3" x14ac:dyDescent="0.3">
      <c r="A5" s="4" t="s">
        <v>202</v>
      </c>
      <c r="B5" s="2">
        <f>'Total Orgs'!B132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85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Orgs'!B77</f>
        <v>3000</v>
      </c>
      <c r="C5" s="327" t="s">
        <v>477</v>
      </c>
    </row>
    <row r="6" spans="1:3" x14ac:dyDescent="0.3">
      <c r="A6" s="4" t="s">
        <v>4</v>
      </c>
      <c r="B6" s="2">
        <v>0</v>
      </c>
      <c r="C6" s="327" t="s">
        <v>506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500.5</v>
      </c>
      <c r="C8" s="327"/>
    </row>
    <row r="9" spans="1:3" x14ac:dyDescent="0.3">
      <c r="A9" s="4" t="s">
        <v>203</v>
      </c>
      <c r="B9" s="2">
        <f>SUM(B5+B6-B8)</f>
        <v>2499.5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 t="s">
        <v>1494</v>
      </c>
      <c r="B12" s="2">
        <v>500.5</v>
      </c>
      <c r="C12" t="s">
        <v>1495</v>
      </c>
    </row>
    <row r="13" spans="1:3" x14ac:dyDescent="0.3">
      <c r="C13" t="s">
        <v>1496</v>
      </c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263</v>
      </c>
    </row>
    <row r="3" spans="1:4" x14ac:dyDescent="0.3">
      <c r="A3" s="6" t="s">
        <v>86</v>
      </c>
      <c r="C3" t="s">
        <v>264</v>
      </c>
    </row>
    <row r="4" spans="1:4" x14ac:dyDescent="0.3">
      <c r="C4" s="327" t="s">
        <v>407</v>
      </c>
    </row>
    <row r="5" spans="1:4" x14ac:dyDescent="0.3">
      <c r="A5" s="4" t="s">
        <v>202</v>
      </c>
      <c r="B5" s="2">
        <f>'Total Orgs'!B78</f>
        <v>15000</v>
      </c>
      <c r="C5" s="327" t="s">
        <v>464</v>
      </c>
      <c r="D5" t="s">
        <v>265</v>
      </c>
    </row>
    <row r="6" spans="1:4" x14ac:dyDescent="0.3">
      <c r="A6" s="4" t="s">
        <v>4</v>
      </c>
      <c r="C6" s="327" t="s">
        <v>586</v>
      </c>
      <c r="D6" t="s">
        <v>266</v>
      </c>
    </row>
    <row r="7" spans="1:4" x14ac:dyDescent="0.3">
      <c r="A7" s="4" t="s">
        <v>5</v>
      </c>
      <c r="C7" s="327"/>
      <c r="D7" t="s">
        <v>267</v>
      </c>
    </row>
    <row r="8" spans="1:4" x14ac:dyDescent="0.3">
      <c r="A8" s="4" t="s">
        <v>6</v>
      </c>
      <c r="B8" s="2">
        <f>SUM(B12:B134)</f>
        <v>15000</v>
      </c>
      <c r="C8" s="327"/>
      <c r="D8" t="s">
        <v>268</v>
      </c>
    </row>
    <row r="9" spans="1:4" x14ac:dyDescent="0.3">
      <c r="A9" s="4" t="s">
        <v>203</v>
      </c>
      <c r="B9" s="2">
        <f>SUM(B5+B6-B8)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 t="s">
        <v>929</v>
      </c>
      <c r="B12">
        <v>8427.5</v>
      </c>
      <c r="C12" t="s">
        <v>930</v>
      </c>
    </row>
    <row r="13" spans="1:4" x14ac:dyDescent="0.3">
      <c r="A13" s="75"/>
      <c r="B13"/>
      <c r="C13" t="s">
        <v>931</v>
      </c>
    </row>
    <row r="14" spans="1:4" x14ac:dyDescent="0.3">
      <c r="A14" s="75"/>
      <c r="B14"/>
      <c r="C14" t="s">
        <v>932</v>
      </c>
    </row>
    <row r="15" spans="1:4" x14ac:dyDescent="0.3">
      <c r="A15" s="75"/>
      <c r="B15"/>
    </row>
    <row r="16" spans="1:4" x14ac:dyDescent="0.3">
      <c r="A16" s="75" t="s">
        <v>925</v>
      </c>
      <c r="B16">
        <v>3825.2</v>
      </c>
      <c r="C16" t="s">
        <v>926</v>
      </c>
    </row>
    <row r="17" spans="1:4" x14ac:dyDescent="0.3">
      <c r="A17" s="75"/>
      <c r="B17"/>
      <c r="C17" t="s">
        <v>927</v>
      </c>
    </row>
    <row r="18" spans="1:4" x14ac:dyDescent="0.3">
      <c r="A18" s="75"/>
      <c r="B18"/>
      <c r="C18" t="s">
        <v>928</v>
      </c>
    </row>
    <row r="19" spans="1:4" x14ac:dyDescent="0.3">
      <c r="A19" s="75"/>
      <c r="B19"/>
    </row>
    <row r="20" spans="1:4" x14ac:dyDescent="0.3">
      <c r="A20" s="75" t="s">
        <v>920</v>
      </c>
      <c r="B20">
        <v>2747.3</v>
      </c>
      <c r="C20" t="s">
        <v>922</v>
      </c>
      <c r="D20" s="138"/>
    </row>
    <row r="21" spans="1:4" x14ac:dyDescent="0.3">
      <c r="A21" s="75"/>
      <c r="B21"/>
      <c r="C21" t="s">
        <v>923</v>
      </c>
    </row>
    <row r="22" spans="1:4" x14ac:dyDescent="0.3">
      <c r="A22" s="75"/>
      <c r="B22"/>
      <c r="C22" t="s">
        <v>924</v>
      </c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Orgs'!B79</f>
        <v>750</v>
      </c>
      <c r="C5" s="327" t="s">
        <v>506</v>
      </c>
    </row>
    <row r="6" spans="1:3" x14ac:dyDescent="0.3">
      <c r="A6" s="4" t="s">
        <v>4</v>
      </c>
      <c r="B6" s="2">
        <f>'Total Orgs'!C79</f>
        <v>0</v>
      </c>
      <c r="C6" s="327" t="s">
        <v>1500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750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1405</v>
      </c>
      <c r="B12" s="74">
        <v>750</v>
      </c>
      <c r="C12" s="51" t="s">
        <v>1406</v>
      </c>
    </row>
    <row r="13" spans="1:3" x14ac:dyDescent="0.3">
      <c r="C13" s="84" t="s">
        <v>1407</v>
      </c>
    </row>
    <row r="14" spans="1:3" x14ac:dyDescent="0.3">
      <c r="C14" t="s">
        <v>1408</v>
      </c>
    </row>
    <row r="15" spans="1:3" x14ac:dyDescent="0.3">
      <c r="C15" t="s">
        <v>1497</v>
      </c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D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88</v>
      </c>
    </row>
    <row r="4" spans="1:4" x14ac:dyDescent="0.3">
      <c r="C4" s="327" t="s">
        <v>495</v>
      </c>
    </row>
    <row r="5" spans="1:4" x14ac:dyDescent="0.3">
      <c r="A5" s="4" t="s">
        <v>202</v>
      </c>
      <c r="B5" s="2">
        <f>'Total Orgs'!B80</f>
        <v>7200</v>
      </c>
      <c r="C5" s="327" t="s">
        <v>506</v>
      </c>
    </row>
    <row r="6" spans="1:4" x14ac:dyDescent="0.3">
      <c r="A6" s="4" t="s">
        <v>4</v>
      </c>
      <c r="C6" s="327" t="s">
        <v>1358</v>
      </c>
    </row>
    <row r="7" spans="1:4" x14ac:dyDescent="0.3">
      <c r="A7" s="4" t="s">
        <v>5</v>
      </c>
      <c r="C7" s="327" t="s">
        <v>1359</v>
      </c>
    </row>
    <row r="8" spans="1:4" x14ac:dyDescent="0.3">
      <c r="A8" s="4" t="s">
        <v>6</v>
      </c>
      <c r="B8" s="2">
        <f>SUM(B12:B105)</f>
        <v>7200</v>
      </c>
      <c r="C8" s="327" t="s">
        <v>1499</v>
      </c>
    </row>
    <row r="9" spans="1:4" x14ac:dyDescent="0.3">
      <c r="A9" s="4" t="s">
        <v>203</v>
      </c>
      <c r="B9" s="2">
        <f>SUM(B5+B6-B8)</f>
        <v>0</v>
      </c>
      <c r="C9" s="327" t="s">
        <v>1500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1405</v>
      </c>
      <c r="B12" s="74">
        <v>7200</v>
      </c>
      <c r="C12" s="51" t="s">
        <v>1406</v>
      </c>
    </row>
    <row r="13" spans="1:4" x14ac:dyDescent="0.3">
      <c r="C13" s="84" t="s">
        <v>1407</v>
      </c>
    </row>
    <row r="14" spans="1:4" x14ac:dyDescent="0.3">
      <c r="C14" t="s">
        <v>1408</v>
      </c>
    </row>
    <row r="15" spans="1:4" x14ac:dyDescent="0.3">
      <c r="C15" t="s">
        <v>745</v>
      </c>
      <c r="D15">
        <v>7200</v>
      </c>
    </row>
    <row r="16" spans="1:4" x14ac:dyDescent="0.3">
      <c r="C16" t="s">
        <v>1440</v>
      </c>
      <c r="D16">
        <v>5066.25</v>
      </c>
    </row>
    <row r="17" spans="1:4" s="21" customFormat="1" x14ac:dyDescent="0.3">
      <c r="A17" s="13"/>
      <c r="B17" s="14"/>
      <c r="C17" s="15" t="s">
        <v>1498</v>
      </c>
      <c r="D17" s="21">
        <f>D15-D16</f>
        <v>2133.75</v>
      </c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89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Orgs'!B81</f>
        <v>0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5" spans="1:3" x14ac:dyDescent="0.3">
      <c r="A5" s="4" t="s">
        <v>202</v>
      </c>
      <c r="B5" s="2">
        <f>'Total Orgs'!B82</f>
        <v>5000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1223</v>
      </c>
      <c r="B12" s="2">
        <v>2000</v>
      </c>
      <c r="C12" t="s">
        <v>1227</v>
      </c>
    </row>
    <row r="13" spans="1:3" x14ac:dyDescent="0.3">
      <c r="C13" t="s">
        <v>1228</v>
      </c>
    </row>
    <row r="15" spans="1:3" x14ac:dyDescent="0.3">
      <c r="A15" s="4">
        <v>4.1399999999999997</v>
      </c>
      <c r="B15" s="2">
        <v>2000</v>
      </c>
      <c r="C15" t="s">
        <v>1258</v>
      </c>
    </row>
    <row r="16" spans="1:3" x14ac:dyDescent="0.3">
      <c r="C16" t="s">
        <v>1259</v>
      </c>
    </row>
    <row r="18" spans="1:3" x14ac:dyDescent="0.3">
      <c r="A18" s="4" t="s">
        <v>1278</v>
      </c>
      <c r="B18" s="2">
        <v>1000</v>
      </c>
      <c r="C18" t="s">
        <v>1284</v>
      </c>
    </row>
    <row r="19" spans="1:3" x14ac:dyDescent="0.3">
      <c r="C19" t="s">
        <v>1285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269</v>
      </c>
    </row>
    <row r="5" spans="1:3" x14ac:dyDescent="0.3">
      <c r="A5" s="4" t="s">
        <v>202</v>
      </c>
      <c r="B5" s="2">
        <f>'Total Orgs'!B83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7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50" t="s">
        <v>92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Orgs'!B84</f>
        <v>600</v>
      </c>
      <c r="C5" s="327" t="s">
        <v>478</v>
      </c>
    </row>
    <row r="6" spans="1:3" x14ac:dyDescent="0.3">
      <c r="A6" s="4" t="s">
        <v>4</v>
      </c>
      <c r="C6" s="327" t="s">
        <v>740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510.15999999999997</v>
      </c>
      <c r="C8" s="327"/>
    </row>
    <row r="9" spans="1:3" x14ac:dyDescent="0.3">
      <c r="A9" s="4" t="s">
        <v>203</v>
      </c>
      <c r="B9" s="2">
        <f>SUM(B5+B6-B8)</f>
        <v>89.840000000000032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737</v>
      </c>
      <c r="B12" s="2">
        <v>81.069999999999993</v>
      </c>
      <c r="C12" t="s">
        <v>738</v>
      </c>
    </row>
    <row r="13" spans="1:3" x14ac:dyDescent="0.3">
      <c r="C13" t="s">
        <v>739</v>
      </c>
    </row>
    <row r="15" spans="1:3" x14ac:dyDescent="0.3">
      <c r="A15" s="4">
        <v>12.2</v>
      </c>
      <c r="B15" s="2">
        <v>429.09</v>
      </c>
      <c r="C15" t="s">
        <v>838</v>
      </c>
    </row>
    <row r="16" spans="1:3" x14ac:dyDescent="0.3">
      <c r="C16" t="s">
        <v>839</v>
      </c>
    </row>
    <row r="17" spans="3:3" x14ac:dyDescent="0.3">
      <c r="C17" t="s">
        <v>840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5" spans="1:3" x14ac:dyDescent="0.3">
      <c r="A5" s="4" t="s">
        <v>202</v>
      </c>
      <c r="B5" s="2">
        <f>'Total Orgs'!B85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270</v>
      </c>
    </row>
    <row r="5" spans="1:4" x14ac:dyDescent="0.3">
      <c r="A5" s="4" t="s">
        <v>202</v>
      </c>
      <c r="B5" s="2">
        <f>'Total Orgs'!B86</f>
        <v>325</v>
      </c>
    </row>
    <row r="6" spans="1:4" x14ac:dyDescent="0.3">
      <c r="A6" s="4" t="s">
        <v>4</v>
      </c>
    </row>
    <row r="7" spans="1:4" s="15" customFormat="1" x14ac:dyDescent="0.3">
      <c r="A7" s="20" t="s">
        <v>5</v>
      </c>
      <c r="B7" s="32"/>
    </row>
    <row r="8" spans="1:4" x14ac:dyDescent="0.3">
      <c r="A8" s="4" t="s">
        <v>6</v>
      </c>
      <c r="B8" s="2">
        <f>SUM(B12:B102)</f>
        <v>325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1089</v>
      </c>
      <c r="B12" s="2">
        <v>325</v>
      </c>
      <c r="C12" t="s">
        <v>1090</v>
      </c>
    </row>
    <row r="13" spans="1:4" x14ac:dyDescent="0.3">
      <c r="C13" t="s">
        <v>1091</v>
      </c>
    </row>
    <row r="14" spans="1:4" x14ac:dyDescent="0.3">
      <c r="C14" t="s">
        <v>1092</v>
      </c>
      <c r="D14" s="101">
        <v>781.5</v>
      </c>
    </row>
    <row r="15" spans="1:4" x14ac:dyDescent="0.3">
      <c r="D15" s="102">
        <v>325</v>
      </c>
    </row>
    <row r="16" spans="1:4" x14ac:dyDescent="0.3">
      <c r="C16" t="s">
        <v>1350</v>
      </c>
      <c r="D16" s="101">
        <f>D14-D15</f>
        <v>456.5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94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Orgs'!B87</f>
        <v>2700</v>
      </c>
      <c r="C5" s="327" t="s">
        <v>434</v>
      </c>
    </row>
    <row r="6" spans="1:4" x14ac:dyDescent="0.3">
      <c r="A6" s="4" t="s">
        <v>4</v>
      </c>
      <c r="C6" s="327" t="s">
        <v>435</v>
      </c>
    </row>
    <row r="7" spans="1:4" x14ac:dyDescent="0.3">
      <c r="A7" s="4" t="s">
        <v>5</v>
      </c>
      <c r="C7" s="327" t="s">
        <v>445</v>
      </c>
    </row>
    <row r="8" spans="1:4" x14ac:dyDescent="0.3">
      <c r="A8" s="4" t="s">
        <v>6</v>
      </c>
      <c r="B8" s="2">
        <f>SUM(B12:B103)</f>
        <v>2700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0" spans="1:4" x14ac:dyDescent="0.3">
      <c r="C10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1182</v>
      </c>
      <c r="B12" s="2">
        <v>2700</v>
      </c>
      <c r="C12" t="s">
        <v>1372</v>
      </c>
    </row>
    <row r="13" spans="1:4" x14ac:dyDescent="0.3">
      <c r="C13" t="s">
        <v>1373</v>
      </c>
      <c r="D13" s="101">
        <v>4102.5600000000004</v>
      </c>
    </row>
    <row r="14" spans="1:4" x14ac:dyDescent="0.3">
      <c r="D14" s="102">
        <v>2700</v>
      </c>
    </row>
    <row r="15" spans="1:4" x14ac:dyDescent="0.3">
      <c r="C15" t="s">
        <v>1374</v>
      </c>
      <c r="D15" s="101">
        <f>D13-D14</f>
        <v>1402.5600000000004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</row>
    <row r="5" spans="1:3" x14ac:dyDescent="0.3">
      <c r="A5" s="4" t="s">
        <v>202</v>
      </c>
      <c r="B5" s="2">
        <f>'Total Orgs'!B88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t="s">
        <v>272</v>
      </c>
    </row>
    <row r="5" spans="1:3" x14ac:dyDescent="0.3">
      <c r="A5" s="4" t="s">
        <v>202</v>
      </c>
      <c r="B5" s="2">
        <f>'Total Orgs'!B148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273</v>
      </c>
      <c r="C3" t="s">
        <v>274</v>
      </c>
    </row>
    <row r="4" spans="1:5" x14ac:dyDescent="0.3">
      <c r="C4" t="s">
        <v>275</v>
      </c>
    </row>
    <row r="5" spans="1:5" x14ac:dyDescent="0.3">
      <c r="A5" s="4" t="s">
        <v>202</v>
      </c>
      <c r="B5" s="2">
        <f>'Total Orgs'!B149</f>
        <v>1500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SUM(B12:B101)</f>
        <v>1500</v>
      </c>
    </row>
    <row r="9" spans="1:5" x14ac:dyDescent="0.3">
      <c r="A9" s="4" t="s">
        <v>203</v>
      </c>
      <c r="B9" s="2">
        <f>SUM(B5+B6-B7-B8)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 t="s">
        <v>1338</v>
      </c>
      <c r="B12" s="2">
        <v>544.32000000000005</v>
      </c>
      <c r="C12" t="s">
        <v>518</v>
      </c>
    </row>
    <row r="13" spans="1:5" x14ac:dyDescent="0.3">
      <c r="C13" t="s">
        <v>1339</v>
      </c>
    </row>
    <row r="14" spans="1:5" x14ac:dyDescent="0.3">
      <c r="D14" s="101"/>
    </row>
    <row r="15" spans="1:5" x14ac:dyDescent="0.3">
      <c r="A15" s="4" t="s">
        <v>1443</v>
      </c>
      <c r="B15" s="2">
        <v>137.68</v>
      </c>
      <c r="C15" t="s">
        <v>1444</v>
      </c>
      <c r="D15" s="217"/>
      <c r="E15" s="26"/>
    </row>
    <row r="16" spans="1:5" x14ac:dyDescent="0.3">
      <c r="C16" t="s">
        <v>1445</v>
      </c>
      <c r="D16" s="218"/>
    </row>
    <row r="17" spans="1:3" x14ac:dyDescent="0.3">
      <c r="C17" t="s">
        <v>1446</v>
      </c>
    </row>
    <row r="18" spans="1:3" x14ac:dyDescent="0.3">
      <c r="A18" s="4" t="s">
        <v>1443</v>
      </c>
      <c r="B18" s="2">
        <v>603</v>
      </c>
      <c r="C18" t="s">
        <v>1444</v>
      </c>
    </row>
    <row r="19" spans="1:3" x14ac:dyDescent="0.3">
      <c r="C19" t="s">
        <v>1447</v>
      </c>
    </row>
    <row r="20" spans="1:3" x14ac:dyDescent="0.3">
      <c r="C20" t="s">
        <v>1448</v>
      </c>
    </row>
    <row r="22" spans="1:3" x14ac:dyDescent="0.3">
      <c r="A22" s="4" t="s">
        <v>1443</v>
      </c>
      <c r="B22" s="2">
        <v>215</v>
      </c>
      <c r="C22" t="s">
        <v>518</v>
      </c>
    </row>
    <row r="23" spans="1:3" x14ac:dyDescent="0.3">
      <c r="C23" t="s">
        <v>1458</v>
      </c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E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Orgs'!B89</f>
        <v>8000</v>
      </c>
      <c r="C5" s="327" t="s">
        <v>437</v>
      </c>
    </row>
    <row r="6" spans="1:3" x14ac:dyDescent="0.3">
      <c r="A6" s="4" t="s">
        <v>4</v>
      </c>
      <c r="C6" s="327" t="s">
        <v>448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SUM(B12:B105)</f>
        <v>8000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606</v>
      </c>
      <c r="B12" s="2">
        <v>3193.25</v>
      </c>
      <c r="C12" t="s">
        <v>621</v>
      </c>
    </row>
    <row r="13" spans="1:3" x14ac:dyDescent="0.3">
      <c r="C13" t="s">
        <v>622</v>
      </c>
    </row>
    <row r="14" spans="1:3" x14ac:dyDescent="0.3">
      <c r="C14" t="s">
        <v>623</v>
      </c>
    </row>
    <row r="15" spans="1:3" x14ac:dyDescent="0.3">
      <c r="B15" s="2">
        <v>2445.9299999999998</v>
      </c>
      <c r="C15" t="s">
        <v>621</v>
      </c>
    </row>
    <row r="16" spans="1:3" x14ac:dyDescent="0.3">
      <c r="C16" t="s">
        <v>972</v>
      </c>
    </row>
    <row r="18" spans="1:5" x14ac:dyDescent="0.3">
      <c r="A18" s="4" t="s">
        <v>1020</v>
      </c>
      <c r="B18" s="2">
        <v>2360.8200000000002</v>
      </c>
      <c r="C18" t="s">
        <v>1019</v>
      </c>
      <c r="E18" t="s">
        <v>1159</v>
      </c>
    </row>
    <row r="19" spans="1:5" x14ac:dyDescent="0.3">
      <c r="C19" t="s">
        <v>1021</v>
      </c>
      <c r="D19">
        <v>3621.24</v>
      </c>
      <c r="E19">
        <v>1260.42</v>
      </c>
    </row>
    <row r="20" spans="1:5" x14ac:dyDescent="0.3">
      <c r="C20" t="s">
        <v>1158</v>
      </c>
    </row>
    <row r="21" spans="1:5" x14ac:dyDescent="0.3">
      <c r="C21" t="s">
        <v>1022</v>
      </c>
      <c r="D21">
        <v>3028.5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97</v>
      </c>
      <c r="C3" s="327" t="s">
        <v>674</v>
      </c>
    </row>
    <row r="4" spans="1:4" x14ac:dyDescent="0.3">
      <c r="C4" s="47" t="s">
        <v>693</v>
      </c>
    </row>
    <row r="5" spans="1:4" x14ac:dyDescent="0.3">
      <c r="A5" s="4" t="s">
        <v>202</v>
      </c>
      <c r="B5" s="2">
        <f>'Total Orgs'!B90</f>
        <v>4400</v>
      </c>
      <c r="C5" s="47" t="s">
        <v>694</v>
      </c>
    </row>
    <row r="6" spans="1:4" x14ac:dyDescent="0.3">
      <c r="A6" s="4" t="s">
        <v>4</v>
      </c>
      <c r="C6" s="47" t="s">
        <v>695</v>
      </c>
    </row>
    <row r="7" spans="1:4" x14ac:dyDescent="0.3">
      <c r="A7" s="4" t="s">
        <v>5</v>
      </c>
      <c r="C7" s="47" t="s">
        <v>1518</v>
      </c>
    </row>
    <row r="8" spans="1:4" x14ac:dyDescent="0.3">
      <c r="A8" s="4" t="s">
        <v>6</v>
      </c>
      <c r="B8" s="2">
        <f>SUM(B12:B101)</f>
        <v>4169.34</v>
      </c>
      <c r="C8" s="47"/>
    </row>
    <row r="9" spans="1:4" x14ac:dyDescent="0.3">
      <c r="A9" s="4" t="s">
        <v>203</v>
      </c>
      <c r="B9" s="2">
        <f>SUM(B5+B6-B7-B8)</f>
        <v>230.65999999999985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3" t="s">
        <v>690</v>
      </c>
      <c r="B12" s="104">
        <f>D20</f>
        <v>836.33999999999992</v>
      </c>
      <c r="C12" s="24" t="s">
        <v>691</v>
      </c>
    </row>
    <row r="13" spans="1:4" x14ac:dyDescent="0.3">
      <c r="C13" t="s">
        <v>692</v>
      </c>
    </row>
    <row r="14" spans="1:4" x14ac:dyDescent="0.3">
      <c r="C14" t="s">
        <v>812</v>
      </c>
      <c r="D14" s="101">
        <v>79</v>
      </c>
    </row>
    <row r="15" spans="1:4" x14ac:dyDescent="0.3">
      <c r="C15" t="s">
        <v>811</v>
      </c>
      <c r="D15" s="101">
        <v>100</v>
      </c>
    </row>
    <row r="16" spans="1:4" x14ac:dyDescent="0.3">
      <c r="C16" t="s">
        <v>813</v>
      </c>
      <c r="D16" s="101">
        <v>79</v>
      </c>
    </row>
    <row r="17" spans="1:4" x14ac:dyDescent="0.3">
      <c r="C17" t="s">
        <v>799</v>
      </c>
      <c r="D17" s="101"/>
    </row>
    <row r="18" spans="1:4" x14ac:dyDescent="0.3">
      <c r="C18" t="s">
        <v>1061</v>
      </c>
      <c r="D18" s="101">
        <v>385.56</v>
      </c>
    </row>
    <row r="19" spans="1:4" x14ac:dyDescent="0.3">
      <c r="C19" t="s">
        <v>1062</v>
      </c>
      <c r="D19" s="102">
        <v>192.78</v>
      </c>
    </row>
    <row r="20" spans="1:4" x14ac:dyDescent="0.3">
      <c r="D20" s="101">
        <f>SUM(D14:D19)</f>
        <v>836.33999999999992</v>
      </c>
    </row>
    <row r="22" spans="1:4" x14ac:dyDescent="0.3">
      <c r="A22" s="4" t="s">
        <v>1130</v>
      </c>
      <c r="B22" s="2">
        <v>1239.01</v>
      </c>
      <c r="C22" t="s">
        <v>1127</v>
      </c>
    </row>
    <row r="23" spans="1:4" x14ac:dyDescent="0.3">
      <c r="C23" t="s">
        <v>1128</v>
      </c>
    </row>
    <row r="24" spans="1:4" x14ac:dyDescent="0.3">
      <c r="C24" t="s">
        <v>1129</v>
      </c>
    </row>
    <row r="25" spans="1:4" x14ac:dyDescent="0.3">
      <c r="C25" t="s">
        <v>1351</v>
      </c>
    </row>
    <row r="26" spans="1:4" x14ac:dyDescent="0.3">
      <c r="C26" t="s">
        <v>1352</v>
      </c>
    </row>
    <row r="28" spans="1:4" x14ac:dyDescent="0.3">
      <c r="B28" s="2">
        <v>856.99</v>
      </c>
    </row>
    <row r="30" spans="1:4" x14ac:dyDescent="0.3">
      <c r="A30" s="4" t="s">
        <v>1527</v>
      </c>
      <c r="B30" s="2">
        <v>1237</v>
      </c>
      <c r="C30" t="s">
        <v>1520</v>
      </c>
    </row>
    <row r="31" spans="1:4" x14ac:dyDescent="0.3">
      <c r="C31" t="s">
        <v>1529</v>
      </c>
    </row>
    <row r="32" spans="1:4" x14ac:dyDescent="0.3">
      <c r="C32" t="s">
        <v>1530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F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277</v>
      </c>
    </row>
    <row r="4" spans="1:6" x14ac:dyDescent="0.3">
      <c r="A4" s="4"/>
    </row>
    <row r="5" spans="1:6" x14ac:dyDescent="0.3">
      <c r="A5" s="4" t="s">
        <v>202</v>
      </c>
      <c r="B5" s="2">
        <v>3000</v>
      </c>
    </row>
    <row r="6" spans="1:6" x14ac:dyDescent="0.3">
      <c r="A6" s="4" t="s">
        <v>4</v>
      </c>
    </row>
    <row r="7" spans="1:6" x14ac:dyDescent="0.3">
      <c r="A7" s="4" t="s">
        <v>5</v>
      </c>
    </row>
    <row r="8" spans="1:6" x14ac:dyDescent="0.3">
      <c r="A8" s="4" t="s">
        <v>6</v>
      </c>
      <c r="B8" s="2">
        <f>SUM(B12:B102)</f>
        <v>3000</v>
      </c>
    </row>
    <row r="9" spans="1:6" x14ac:dyDescent="0.3">
      <c r="A9" s="4" t="s">
        <v>203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1168</v>
      </c>
      <c r="B12" s="2">
        <v>3000</v>
      </c>
      <c r="C12" t="s">
        <v>1169</v>
      </c>
    </row>
    <row r="13" spans="1:6" x14ac:dyDescent="0.3">
      <c r="A13" s="25"/>
      <c r="C13" t="s">
        <v>1301</v>
      </c>
    </row>
    <row r="14" spans="1:6" x14ac:dyDescent="0.3">
      <c r="A14" s="25"/>
      <c r="C14" t="s">
        <v>1330</v>
      </c>
      <c r="D14" s="101">
        <v>328.95</v>
      </c>
    </row>
    <row r="15" spans="1:6" x14ac:dyDescent="0.3">
      <c r="C15" t="s">
        <v>1329</v>
      </c>
      <c r="D15" s="101">
        <v>370.53</v>
      </c>
    </row>
    <row r="16" spans="1:6" x14ac:dyDescent="0.3">
      <c r="A16" s="4"/>
      <c r="C16" t="s">
        <v>1327</v>
      </c>
      <c r="D16" s="101">
        <v>1841.48</v>
      </c>
      <c r="E16">
        <v>1705.49</v>
      </c>
      <c r="F16">
        <v>135.99</v>
      </c>
    </row>
    <row r="17" spans="1:4" x14ac:dyDescent="0.3">
      <c r="A17" s="25"/>
      <c r="C17" t="s">
        <v>1328</v>
      </c>
      <c r="D17" s="102">
        <v>459.04</v>
      </c>
    </row>
    <row r="18" spans="1:4" x14ac:dyDescent="0.3">
      <c r="D18" s="101">
        <f>SUM(D14:D17)</f>
        <v>3000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theme="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4" spans="1:3" x14ac:dyDescent="0.3">
      <c r="A4" s="4"/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3" spans="1:3" x14ac:dyDescent="0.3">
      <c r="A13" s="25"/>
    </row>
    <row r="14" spans="1:3" x14ac:dyDescent="0.3">
      <c r="A14" s="25"/>
    </row>
    <row r="16" spans="1:3" x14ac:dyDescent="0.3">
      <c r="A16" s="4"/>
    </row>
    <row r="17" spans="1:1" x14ac:dyDescent="0.3">
      <c r="A17" s="4"/>
    </row>
    <row r="18" spans="1:1" x14ac:dyDescent="0.3">
      <c r="A18" s="25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0"/>
  </sheetPr>
  <dimension ref="A1:D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Orgs'!B94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4459.8499999999995</v>
      </c>
    </row>
    <row r="9" spans="1:3" x14ac:dyDescent="0.3">
      <c r="A9" s="4" t="s">
        <v>203</v>
      </c>
      <c r="B9" s="2">
        <f>SUM(B5+B6-B8)</f>
        <v>40.150000000000546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99" t="s">
        <v>1116</v>
      </c>
      <c r="B12" s="100">
        <v>526.72</v>
      </c>
      <c r="C12" s="98" t="s">
        <v>838</v>
      </c>
    </row>
    <row r="13" spans="1:3" s="1" customFormat="1" x14ac:dyDescent="0.3">
      <c r="A13" s="7"/>
      <c r="B13" s="3"/>
      <c r="C13" s="98" t="s">
        <v>1126</v>
      </c>
    </row>
    <row r="15" spans="1:3" x14ac:dyDescent="0.3">
      <c r="A15" s="4" t="s">
        <v>1278</v>
      </c>
      <c r="B15" s="2">
        <v>1869.1</v>
      </c>
      <c r="C15" s="98" t="s">
        <v>838</v>
      </c>
    </row>
    <row r="16" spans="1:3" x14ac:dyDescent="0.3">
      <c r="C16" s="98" t="s">
        <v>1286</v>
      </c>
    </row>
    <row r="17" spans="1:4" x14ac:dyDescent="0.3">
      <c r="C17" s="98"/>
    </row>
    <row r="18" spans="1:4" x14ac:dyDescent="0.3">
      <c r="A18" s="4" t="s">
        <v>1443</v>
      </c>
      <c r="B18" s="2">
        <v>158.75</v>
      </c>
      <c r="C18" s="98" t="s">
        <v>838</v>
      </c>
    </row>
    <row r="19" spans="1:4" x14ac:dyDescent="0.3">
      <c r="C19" s="98" t="s">
        <v>1454</v>
      </c>
    </row>
    <row r="20" spans="1:4" x14ac:dyDescent="0.3">
      <c r="C20" s="98" t="s">
        <v>1455</v>
      </c>
    </row>
    <row r="21" spans="1:4" x14ac:dyDescent="0.3">
      <c r="C21" s="98"/>
    </row>
    <row r="22" spans="1:4" x14ac:dyDescent="0.3">
      <c r="A22" s="4" t="s">
        <v>1478</v>
      </c>
      <c r="B22" s="2">
        <v>1905.28</v>
      </c>
      <c r="C22" s="98" t="s">
        <v>838</v>
      </c>
    </row>
    <row r="23" spans="1:4" x14ac:dyDescent="0.3">
      <c r="C23" s="98" t="s">
        <v>1486</v>
      </c>
      <c r="D23" s="139"/>
    </row>
    <row r="24" spans="1:4" x14ac:dyDescent="0.3">
      <c r="C24" s="98"/>
    </row>
    <row r="25" spans="1:4" x14ac:dyDescent="0.3">
      <c r="C25" s="98"/>
    </row>
    <row r="32" spans="1:4" s="21" customFormat="1" x14ac:dyDescent="0.3">
      <c r="A32" s="13"/>
      <c r="B32" s="14"/>
      <c r="C32" s="15"/>
    </row>
    <row r="33" spans="1:3" x14ac:dyDescent="0.3">
      <c r="A33" s="13"/>
      <c r="B33" s="14"/>
      <c r="C33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102</v>
      </c>
    </row>
    <row r="5" spans="1:6" ht="15.75" customHeight="1" x14ac:dyDescent="0.3">
      <c r="A5" s="4" t="s">
        <v>202</v>
      </c>
      <c r="B5" s="2">
        <f>'Total Orgs'!B95</f>
        <v>2230</v>
      </c>
      <c r="D5" s="15"/>
      <c r="E5" s="15"/>
      <c r="F5" s="15"/>
    </row>
    <row r="6" spans="1:6" x14ac:dyDescent="0.3">
      <c r="A6" s="4" t="s">
        <v>4</v>
      </c>
      <c r="B6" s="2">
        <v>820.64</v>
      </c>
      <c r="D6" s="15"/>
      <c r="E6" s="15"/>
      <c r="F6" s="15"/>
    </row>
    <row r="7" spans="1:6" x14ac:dyDescent="0.3">
      <c r="A7" s="4" t="s">
        <v>5</v>
      </c>
      <c r="D7" s="15"/>
      <c r="E7" s="15"/>
      <c r="F7" s="15"/>
    </row>
    <row r="8" spans="1:6" x14ac:dyDescent="0.3">
      <c r="A8" s="4" t="s">
        <v>6</v>
      </c>
      <c r="B8" s="2">
        <f>SUM(B12:B101)</f>
        <v>3050.64</v>
      </c>
      <c r="D8" s="15"/>
      <c r="E8" s="15"/>
      <c r="F8" s="15"/>
    </row>
    <row r="9" spans="1:6" x14ac:dyDescent="0.3">
      <c r="A9" s="4" t="s">
        <v>203</v>
      </c>
      <c r="B9" s="2">
        <f>SUM(B5+B6-B8)</f>
        <v>0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599</v>
      </c>
      <c r="B12" s="2">
        <v>3050.64</v>
      </c>
      <c r="C12" t="s">
        <v>603</v>
      </c>
    </row>
    <row r="13" spans="1:6" x14ac:dyDescent="0.3">
      <c r="C13" t="s">
        <v>604</v>
      </c>
    </row>
    <row r="14" spans="1:6" x14ac:dyDescent="0.3">
      <c r="D14" s="101"/>
    </row>
    <row r="15" spans="1:6" x14ac:dyDescent="0.3">
      <c r="D15" s="101"/>
    </row>
    <row r="16" spans="1:6" x14ac:dyDescent="0.3">
      <c r="D16" s="101"/>
    </row>
    <row r="17" spans="4:4" x14ac:dyDescent="0.3">
      <c r="D17" s="102"/>
    </row>
    <row r="18" spans="4:4" x14ac:dyDescent="0.3">
      <c r="D18" s="101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103</v>
      </c>
    </row>
    <row r="5" spans="1:3" x14ac:dyDescent="0.3">
      <c r="A5" s="4" t="s">
        <v>202</v>
      </c>
      <c r="B5" s="2">
        <f>'Total Orgs'!B96</f>
        <v>900</v>
      </c>
    </row>
    <row r="6" spans="1:3" x14ac:dyDescent="0.3">
      <c r="A6" s="4" t="s">
        <v>4</v>
      </c>
      <c r="B6" s="2">
        <v>171.2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1071.2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717</v>
      </c>
      <c r="B12" s="2">
        <v>1071.2</v>
      </c>
      <c r="C12" t="s">
        <v>625</v>
      </c>
    </row>
    <row r="13" spans="1:3" x14ac:dyDescent="0.3">
      <c r="C13" s="16" t="s">
        <v>716</v>
      </c>
    </row>
    <row r="14" spans="1:3" x14ac:dyDescent="0.3">
      <c r="C14" t="s">
        <v>936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Orgs'!B97</f>
        <v>3000</v>
      </c>
      <c r="C5" s="327" t="s">
        <v>498</v>
      </c>
    </row>
    <row r="6" spans="1:3" x14ac:dyDescent="0.3">
      <c r="A6" s="4" t="s">
        <v>4</v>
      </c>
      <c r="C6" s="327" t="s">
        <v>499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SUM(B12:B100)</f>
        <v>2925.17</v>
      </c>
      <c r="C8" s="327"/>
    </row>
    <row r="9" spans="1:3" x14ac:dyDescent="0.3">
      <c r="A9" s="4" t="s">
        <v>203</v>
      </c>
      <c r="B9" s="2">
        <f>SUM(B5+B6-B8)</f>
        <v>74.829999999999927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1000</v>
      </c>
      <c r="B12" s="2">
        <v>192.8</v>
      </c>
      <c r="C12" t="s">
        <v>518</v>
      </c>
    </row>
    <row r="13" spans="1:3" x14ac:dyDescent="0.3">
      <c r="C13" t="s">
        <v>1002</v>
      </c>
    </row>
    <row r="14" spans="1:3" x14ac:dyDescent="0.3">
      <c r="C14" t="s">
        <v>1003</v>
      </c>
    </row>
    <row r="16" spans="1:3" x14ac:dyDescent="0.3">
      <c r="A16" s="4" t="s">
        <v>1000</v>
      </c>
      <c r="B16" s="2">
        <v>613.79999999999995</v>
      </c>
      <c r="C16" t="s">
        <v>518</v>
      </c>
    </row>
    <row r="17" spans="1:3" x14ac:dyDescent="0.3">
      <c r="C17" t="s">
        <v>1004</v>
      </c>
    </row>
    <row r="18" spans="1:3" x14ac:dyDescent="0.3">
      <c r="C18" t="s">
        <v>1005</v>
      </c>
    </row>
    <row r="20" spans="1:3" x14ac:dyDescent="0.3">
      <c r="A20" s="4" t="s">
        <v>1000</v>
      </c>
      <c r="B20" s="2">
        <v>371.3</v>
      </c>
      <c r="C20" t="s">
        <v>1006</v>
      </c>
    </row>
    <row r="21" spans="1:3" x14ac:dyDescent="0.3">
      <c r="C21" t="s">
        <v>1007</v>
      </c>
    </row>
    <row r="23" spans="1:3" x14ac:dyDescent="0.3">
      <c r="A23" s="4" t="s">
        <v>1000</v>
      </c>
      <c r="B23" s="2">
        <v>81.02</v>
      </c>
      <c r="C23" t="s">
        <v>738</v>
      </c>
    </row>
    <row r="24" spans="1:3" x14ac:dyDescent="0.3">
      <c r="C24" t="s">
        <v>1008</v>
      </c>
    </row>
    <row r="26" spans="1:3" x14ac:dyDescent="0.3">
      <c r="A26" s="4" t="s">
        <v>1000</v>
      </c>
      <c r="B26" s="2">
        <v>1450</v>
      </c>
      <c r="C26" t="s">
        <v>1009</v>
      </c>
    </row>
    <row r="27" spans="1:3" x14ac:dyDescent="0.3">
      <c r="C27" t="s">
        <v>1010</v>
      </c>
    </row>
    <row r="29" spans="1:3" x14ac:dyDescent="0.3">
      <c r="A29" s="4" t="s">
        <v>1165</v>
      </c>
      <c r="B29" s="2">
        <v>38.25</v>
      </c>
      <c r="C29" t="s">
        <v>1163</v>
      </c>
    </row>
    <row r="30" spans="1:3" x14ac:dyDescent="0.3">
      <c r="C30" t="s">
        <v>1164</v>
      </c>
    </row>
    <row r="32" spans="1:3" x14ac:dyDescent="0.3">
      <c r="A32" s="4" t="s">
        <v>1346</v>
      </c>
      <c r="B32" s="2">
        <v>178</v>
      </c>
      <c r="C32" t="s">
        <v>738</v>
      </c>
    </row>
    <row r="33" spans="3:3" x14ac:dyDescent="0.3">
      <c r="C33" t="s">
        <v>1347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105</v>
      </c>
    </row>
    <row r="5" spans="1:3" x14ac:dyDescent="0.3">
      <c r="A5" s="4" t="s">
        <v>202</v>
      </c>
      <c r="B5" s="2">
        <f>'Total Orgs'!B98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106</v>
      </c>
    </row>
    <row r="4" spans="1:4" x14ac:dyDescent="0.3">
      <c r="C4" s="327" t="s">
        <v>674</v>
      </c>
    </row>
    <row r="5" spans="1:4" x14ac:dyDescent="0.3">
      <c r="A5" s="4" t="s">
        <v>202</v>
      </c>
      <c r="B5" s="2">
        <f>'Total Orgs'!B99</f>
        <v>600</v>
      </c>
      <c r="C5" s="47" t="s">
        <v>755</v>
      </c>
    </row>
    <row r="6" spans="1:4" x14ac:dyDescent="0.3">
      <c r="A6" s="4" t="s">
        <v>4</v>
      </c>
      <c r="B6" s="2">
        <v>500</v>
      </c>
      <c r="C6" s="47" t="s">
        <v>756</v>
      </c>
    </row>
    <row r="7" spans="1:4" x14ac:dyDescent="0.3">
      <c r="A7" s="4" t="s">
        <v>5</v>
      </c>
      <c r="C7" s="47" t="s">
        <v>757</v>
      </c>
    </row>
    <row r="8" spans="1:4" x14ac:dyDescent="0.3">
      <c r="A8" s="4" t="s">
        <v>6</v>
      </c>
      <c r="B8" s="2">
        <f>SUM(B12:B101)</f>
        <v>466.87</v>
      </c>
      <c r="C8" s="47"/>
    </row>
    <row r="9" spans="1:4" x14ac:dyDescent="0.3">
      <c r="A9" s="4" t="s">
        <v>203</v>
      </c>
      <c r="B9" s="2">
        <f>SUM(B5+B6-B7-B8)</f>
        <v>633.13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1215</v>
      </c>
      <c r="B12" s="2">
        <v>466.87</v>
      </c>
      <c r="C12" t="s">
        <v>1340</v>
      </c>
    </row>
    <row r="13" spans="1:4" x14ac:dyDescent="0.3">
      <c r="C13" t="s">
        <v>1341</v>
      </c>
    </row>
    <row r="14" spans="1:4" x14ac:dyDescent="0.3">
      <c r="C14" t="s">
        <v>1342</v>
      </c>
      <c r="D14">
        <v>600</v>
      </c>
    </row>
    <row r="15" spans="1:4" x14ac:dyDescent="0.3">
      <c r="C15" s="98" t="s">
        <v>1418</v>
      </c>
      <c r="D15">
        <v>466.87</v>
      </c>
    </row>
    <row r="16" spans="1:4" x14ac:dyDescent="0.3">
      <c r="D16">
        <f>D14-D15</f>
        <v>133.13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279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4</v>
      </c>
      <c r="B6" s="2"/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110</v>
      </c>
      <c r="B3" s="2"/>
    </row>
    <row r="4" spans="1:3" x14ac:dyDescent="0.3">
      <c r="B4" s="2"/>
      <c r="C4" s="327" t="s">
        <v>407</v>
      </c>
    </row>
    <row r="5" spans="1:3" x14ac:dyDescent="0.3">
      <c r="A5" s="4" t="s">
        <v>202</v>
      </c>
      <c r="B5" s="2">
        <f>'Total Orgs'!B103</f>
        <v>300</v>
      </c>
      <c r="C5" s="47" t="s">
        <v>408</v>
      </c>
    </row>
    <row r="6" spans="1:3" x14ac:dyDescent="0.3">
      <c r="A6" s="4" t="s">
        <v>4</v>
      </c>
      <c r="B6" s="2"/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202</v>
      </c>
      <c r="B5" s="2">
        <f>'Total Orgs'!B105</f>
        <v>1300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1300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1116</v>
      </c>
      <c r="B12" s="2">
        <v>1350</v>
      </c>
      <c r="C12" t="s">
        <v>1115</v>
      </c>
    </row>
    <row r="13" spans="1:3" x14ac:dyDescent="0.3">
      <c r="B13" s="2">
        <v>-50</v>
      </c>
      <c r="C13" t="s">
        <v>1348</v>
      </c>
    </row>
    <row r="14" spans="1:3" x14ac:dyDescent="0.3">
      <c r="C14" t="s">
        <v>1349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20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281</v>
      </c>
    </row>
    <row r="5" spans="1:4" x14ac:dyDescent="0.3">
      <c r="A5" s="4" t="s">
        <v>202</v>
      </c>
      <c r="B5" s="2">
        <f>'Total Orgs'!B100</f>
        <v>650</v>
      </c>
    </row>
    <row r="6" spans="1:4" x14ac:dyDescent="0.3">
      <c r="A6" s="4" t="s">
        <v>4</v>
      </c>
      <c r="B6" s="2">
        <v>500</v>
      </c>
    </row>
    <row r="7" spans="1:4" x14ac:dyDescent="0.3">
      <c r="A7" s="4" t="s">
        <v>5</v>
      </c>
      <c r="B7" s="2">
        <f>'Total Orgs'!D100</f>
        <v>0</v>
      </c>
    </row>
    <row r="8" spans="1:4" x14ac:dyDescent="0.3">
      <c r="A8" s="4" t="s">
        <v>6</v>
      </c>
      <c r="B8" s="2">
        <f>SUM(B12:B101)</f>
        <v>617.73</v>
      </c>
    </row>
    <row r="9" spans="1:4" x14ac:dyDescent="0.3">
      <c r="A9" s="4" t="s">
        <v>203</v>
      </c>
      <c r="B9" s="2">
        <f>SUM(B5+B6-B7-B8)</f>
        <v>532.27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814</v>
      </c>
      <c r="B12" s="2">
        <f>D15</f>
        <v>363.42</v>
      </c>
      <c r="C12" t="s">
        <v>815</v>
      </c>
    </row>
    <row r="13" spans="1:4" x14ac:dyDescent="0.3">
      <c r="C13" t="s">
        <v>816</v>
      </c>
      <c r="D13">
        <v>236.55</v>
      </c>
    </row>
    <row r="14" spans="1:4" x14ac:dyDescent="0.3">
      <c r="C14" t="s">
        <v>817</v>
      </c>
      <c r="D14" s="139">
        <v>126.87</v>
      </c>
    </row>
    <row r="15" spans="1:4" x14ac:dyDescent="0.3">
      <c r="D15">
        <f>SUM(D13:D14)</f>
        <v>363.42</v>
      </c>
    </row>
    <row r="16" spans="1:4" x14ac:dyDescent="0.3">
      <c r="A16" s="4" t="s">
        <v>1101</v>
      </c>
      <c r="B16" s="2">
        <v>254.31</v>
      </c>
      <c r="C16" t="s">
        <v>1099</v>
      </c>
    </row>
    <row r="17" spans="3:4" x14ac:dyDescent="0.3">
      <c r="C17" t="s">
        <v>1100</v>
      </c>
    </row>
    <row r="18" spans="3:4" x14ac:dyDescent="0.3">
      <c r="C18" t="s">
        <v>1230</v>
      </c>
      <c r="D18">
        <v>95.29</v>
      </c>
    </row>
    <row r="19" spans="3:4" x14ac:dyDescent="0.3">
      <c r="C19" t="s">
        <v>1229</v>
      </c>
      <c r="D19" s="139">
        <v>159.02000000000001</v>
      </c>
    </row>
    <row r="20" spans="3:4" x14ac:dyDescent="0.3">
      <c r="D20">
        <f>SUM(D18:D19)</f>
        <v>254.31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Orgs'!B112</f>
        <v>2300</v>
      </c>
      <c r="C5" s="327" t="s">
        <v>446</v>
      </c>
    </row>
    <row r="6" spans="1:3" x14ac:dyDescent="0.3">
      <c r="A6" s="4" t="s">
        <v>4</v>
      </c>
      <c r="C6" s="327" t="s">
        <v>447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1220.8</v>
      </c>
      <c r="C8" s="327"/>
    </row>
    <row r="9" spans="1:3" x14ac:dyDescent="0.3">
      <c r="A9" s="4" t="s">
        <v>203</v>
      </c>
      <c r="B9" s="2">
        <f>SUM(B5+B6-B8)</f>
        <v>1079.2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762</v>
      </c>
      <c r="B12" s="2">
        <v>1220.8</v>
      </c>
      <c r="C12" s="130" t="s">
        <v>763</v>
      </c>
    </row>
    <row r="13" spans="1:3" x14ac:dyDescent="0.3">
      <c r="C13" s="15" t="s">
        <v>764</v>
      </c>
    </row>
    <row r="14" spans="1:3" x14ac:dyDescent="0.3">
      <c r="C14" s="130"/>
    </row>
    <row r="16" spans="1:3" x14ac:dyDescent="0.3">
      <c r="C16" s="130"/>
    </row>
    <row r="17" spans="1:3" x14ac:dyDescent="0.3">
      <c r="A17"/>
      <c r="B17"/>
      <c r="C17" s="130"/>
    </row>
    <row r="18" spans="1:3" x14ac:dyDescent="0.3">
      <c r="A18" s="25"/>
      <c r="B18"/>
      <c r="C18" s="130"/>
    </row>
    <row r="19" spans="1:3" x14ac:dyDescent="0.3">
      <c r="A19"/>
      <c r="B19"/>
      <c r="C19" s="130"/>
    </row>
    <row r="20" spans="1:3" x14ac:dyDescent="0.3">
      <c r="A20" s="25"/>
      <c r="B20"/>
      <c r="C20" s="130"/>
    </row>
    <row r="21" spans="1:3" x14ac:dyDescent="0.3">
      <c r="A21"/>
      <c r="B21"/>
      <c r="C21" s="130"/>
    </row>
    <row r="22" spans="1:3" x14ac:dyDescent="0.3">
      <c r="A22" s="25"/>
      <c r="B22"/>
      <c r="C22" s="130"/>
    </row>
    <row r="23" spans="1:3" x14ac:dyDescent="0.3">
      <c r="A23"/>
      <c r="B23"/>
      <c r="C23" s="130"/>
    </row>
    <row r="24" spans="1:3" x14ac:dyDescent="0.3">
      <c r="A24"/>
      <c r="B24"/>
      <c r="C24" s="130"/>
    </row>
    <row r="25" spans="1:3" x14ac:dyDescent="0.3">
      <c r="A25"/>
      <c r="B25"/>
      <c r="C25" s="130"/>
    </row>
    <row r="26" spans="1:3" x14ac:dyDescent="0.3">
      <c r="A26"/>
      <c r="B26"/>
      <c r="C26" s="130"/>
    </row>
    <row r="27" spans="1:3" x14ac:dyDescent="0.3">
      <c r="A27"/>
      <c r="B27"/>
      <c r="C27" s="130"/>
    </row>
    <row r="28" spans="1:3" x14ac:dyDescent="0.3">
      <c r="A28"/>
      <c r="B28"/>
      <c r="C28" s="130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109</v>
      </c>
    </row>
    <row r="5" spans="1:4" x14ac:dyDescent="0.3">
      <c r="A5" s="4" t="s">
        <v>202</v>
      </c>
      <c r="B5" s="2">
        <f>'Total Orgs'!B102</f>
        <v>1250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1169.1400000000001</v>
      </c>
    </row>
    <row r="9" spans="1:4" x14ac:dyDescent="0.3">
      <c r="A9" s="4" t="s">
        <v>203</v>
      </c>
      <c r="B9" s="2">
        <f>SUM(B5+B6-B8)</f>
        <v>80.8599999999999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647</v>
      </c>
      <c r="B12" s="2">
        <v>700.49</v>
      </c>
      <c r="C12" t="s">
        <v>648</v>
      </c>
    </row>
    <row r="13" spans="1:4" x14ac:dyDescent="0.3">
      <c r="C13" t="s">
        <v>649</v>
      </c>
    </row>
    <row r="15" spans="1:4" x14ac:dyDescent="0.3">
      <c r="A15" s="4" t="s">
        <v>1302</v>
      </c>
      <c r="B15" s="2">
        <v>327.98</v>
      </c>
      <c r="C15" t="s">
        <v>1304</v>
      </c>
    </row>
    <row r="16" spans="1:4" x14ac:dyDescent="0.3">
      <c r="C16" t="s">
        <v>1305</v>
      </c>
      <c r="D16" s="101">
        <v>46.03</v>
      </c>
    </row>
    <row r="17" spans="3:4" x14ac:dyDescent="0.3">
      <c r="C17" t="s">
        <v>1306</v>
      </c>
      <c r="D17" s="101">
        <v>10</v>
      </c>
    </row>
    <row r="18" spans="3:4" x14ac:dyDescent="0.3">
      <c r="C18" t="s">
        <v>1307</v>
      </c>
      <c r="D18" s="101">
        <v>34.82</v>
      </c>
    </row>
    <row r="19" spans="3:4" x14ac:dyDescent="0.3">
      <c r="C19" t="s">
        <v>1308</v>
      </c>
      <c r="D19" s="101">
        <v>10</v>
      </c>
    </row>
    <row r="20" spans="3:4" x14ac:dyDescent="0.3">
      <c r="C20" t="s">
        <v>1309</v>
      </c>
      <c r="D20" s="101">
        <v>9.9700000000000006</v>
      </c>
    </row>
    <row r="21" spans="3:4" x14ac:dyDescent="0.3">
      <c r="C21" t="s">
        <v>1310</v>
      </c>
      <c r="D21" s="101">
        <v>10</v>
      </c>
    </row>
    <row r="22" spans="3:4" x14ac:dyDescent="0.3">
      <c r="C22" t="s">
        <v>1311</v>
      </c>
      <c r="D22" s="101">
        <v>39.47</v>
      </c>
    </row>
    <row r="23" spans="3:4" x14ac:dyDescent="0.3">
      <c r="C23" t="s">
        <v>1312</v>
      </c>
      <c r="D23" s="101">
        <v>36.85</v>
      </c>
    </row>
    <row r="24" spans="3:4" x14ac:dyDescent="0.3">
      <c r="C24" t="s">
        <v>1313</v>
      </c>
      <c r="D24" s="101">
        <v>35.590000000000003</v>
      </c>
    </row>
    <row r="25" spans="3:4" x14ac:dyDescent="0.3">
      <c r="C25" t="s">
        <v>1314</v>
      </c>
      <c r="D25" s="101">
        <v>9.51</v>
      </c>
    </row>
    <row r="26" spans="3:4" x14ac:dyDescent="0.3">
      <c r="C26" t="s">
        <v>1315</v>
      </c>
      <c r="D26" s="101">
        <v>9.9700000000000006</v>
      </c>
    </row>
    <row r="27" spans="3:4" x14ac:dyDescent="0.3">
      <c r="C27" t="s">
        <v>1316</v>
      </c>
      <c r="D27" s="101">
        <v>10</v>
      </c>
    </row>
    <row r="28" spans="3:4" x14ac:dyDescent="0.3">
      <c r="C28" t="s">
        <v>1317</v>
      </c>
      <c r="D28" s="101">
        <v>9.36</v>
      </c>
    </row>
    <row r="29" spans="3:4" x14ac:dyDescent="0.3">
      <c r="C29" t="s">
        <v>1318</v>
      </c>
      <c r="D29" s="101">
        <v>10</v>
      </c>
    </row>
    <row r="30" spans="3:4" x14ac:dyDescent="0.3">
      <c r="C30" t="s">
        <v>1319</v>
      </c>
      <c r="D30" s="101">
        <v>10</v>
      </c>
    </row>
    <row r="31" spans="3:4" x14ac:dyDescent="0.3">
      <c r="C31" t="s">
        <v>1320</v>
      </c>
      <c r="D31" s="101">
        <v>9.3000000000000007</v>
      </c>
    </row>
    <row r="32" spans="3:4" x14ac:dyDescent="0.3">
      <c r="C32" t="s">
        <v>1321</v>
      </c>
      <c r="D32" s="101">
        <v>9.9700000000000006</v>
      </c>
    </row>
    <row r="33" spans="1:4" x14ac:dyDescent="0.3">
      <c r="C33" t="s">
        <v>1322</v>
      </c>
      <c r="D33" s="101">
        <v>7.14</v>
      </c>
    </row>
    <row r="34" spans="1:4" x14ac:dyDescent="0.3">
      <c r="C34" t="s">
        <v>1323</v>
      </c>
      <c r="D34" s="102">
        <v>10</v>
      </c>
    </row>
    <row r="35" spans="1:4" x14ac:dyDescent="0.3">
      <c r="D35" s="101">
        <f>SUM(D16:D34)</f>
        <v>327.98</v>
      </c>
    </row>
    <row r="38" spans="1:4" x14ac:dyDescent="0.3">
      <c r="A38" s="4" t="s">
        <v>1427</v>
      </c>
      <c r="B38" s="2">
        <v>140.66999999999999</v>
      </c>
      <c r="C38" t="s">
        <v>1428</v>
      </c>
    </row>
    <row r="39" spans="1:4" x14ac:dyDescent="0.3">
      <c r="C39" t="s">
        <v>1429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G46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116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Orgs'!B109</f>
        <v>14500</v>
      </c>
      <c r="C5" s="47" t="s">
        <v>1186</v>
      </c>
    </row>
    <row r="6" spans="1:3" x14ac:dyDescent="0.3">
      <c r="A6" s="4" t="s">
        <v>4</v>
      </c>
      <c r="C6" s="47" t="s">
        <v>1187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14500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1046</v>
      </c>
      <c r="B12" s="2">
        <v>190.43</v>
      </c>
      <c r="C12" t="s">
        <v>1047</v>
      </c>
    </row>
    <row r="13" spans="1:3" x14ac:dyDescent="0.3">
      <c r="C13" t="s">
        <v>1071</v>
      </c>
    </row>
    <row r="14" spans="1:3" x14ac:dyDescent="0.3">
      <c r="C14" t="s">
        <v>1353</v>
      </c>
    </row>
    <row r="15" spans="1:3" x14ac:dyDescent="0.3">
      <c r="C15" s="141"/>
    </row>
    <row r="16" spans="1:3" x14ac:dyDescent="0.3">
      <c r="A16" s="4" t="s">
        <v>1188</v>
      </c>
      <c r="B16" s="2">
        <v>149.97</v>
      </c>
      <c r="C16" t="s">
        <v>1047</v>
      </c>
    </row>
    <row r="17" spans="2:7" x14ac:dyDescent="0.3">
      <c r="C17" t="s">
        <v>1048</v>
      </c>
    </row>
    <row r="18" spans="2:7" x14ac:dyDescent="0.3">
      <c r="C18" t="s">
        <v>1371</v>
      </c>
      <c r="D18">
        <v>84.19</v>
      </c>
    </row>
    <row r="19" spans="2:7" x14ac:dyDescent="0.3">
      <c r="D19" s="389">
        <f>SUM(D17:D18)</f>
        <v>84.19</v>
      </c>
    </row>
    <row r="20" spans="2:7" x14ac:dyDescent="0.3">
      <c r="C20" t="s">
        <v>1185</v>
      </c>
      <c r="D20">
        <v>65.78</v>
      </c>
    </row>
    <row r="21" spans="2:7" x14ac:dyDescent="0.3">
      <c r="D21">
        <f>D19+D20</f>
        <v>149.97</v>
      </c>
    </row>
    <row r="22" spans="2:7" x14ac:dyDescent="0.3">
      <c r="C22" s="98"/>
    </row>
    <row r="23" spans="2:7" x14ac:dyDescent="0.3">
      <c r="B23" s="2">
        <v>14159.6</v>
      </c>
      <c r="C23" t="s">
        <v>1271</v>
      </c>
    </row>
    <row r="24" spans="2:7" x14ac:dyDescent="0.3">
      <c r="C24" s="142" t="s">
        <v>1272</v>
      </c>
    </row>
    <row r="25" spans="2:7" x14ac:dyDescent="0.3">
      <c r="C25" s="98" t="s">
        <v>1273</v>
      </c>
      <c r="D25" s="101">
        <v>622.20000000000005</v>
      </c>
    </row>
    <row r="26" spans="2:7" x14ac:dyDescent="0.3">
      <c r="C26" s="98" t="s">
        <v>1274</v>
      </c>
      <c r="D26" s="101">
        <v>5975.14</v>
      </c>
    </row>
    <row r="27" spans="2:7" x14ac:dyDescent="0.3">
      <c r="C27" s="141" t="s">
        <v>1275</v>
      </c>
      <c r="D27" s="101">
        <v>622.29</v>
      </c>
    </row>
    <row r="28" spans="2:7" x14ac:dyDescent="0.3">
      <c r="C28" s="98"/>
      <c r="D28" s="101"/>
    </row>
    <row r="29" spans="2:7" x14ac:dyDescent="0.3">
      <c r="C29" s="98"/>
      <c r="D29" s="101"/>
    </row>
    <row r="30" spans="2:7" x14ac:dyDescent="0.3">
      <c r="C30" s="98"/>
      <c r="D30" s="102"/>
      <c r="E30" s="101">
        <v>14159.6</v>
      </c>
      <c r="G30">
        <f>14167.98-8.38</f>
        <v>14159.6</v>
      </c>
    </row>
    <row r="31" spans="2:7" x14ac:dyDescent="0.3">
      <c r="C31" s="98"/>
      <c r="D31" s="196">
        <f>SUM(D25:D30)</f>
        <v>7219.63</v>
      </c>
      <c r="E31" s="102">
        <v>7219.63</v>
      </c>
    </row>
    <row r="32" spans="2:7" x14ac:dyDescent="0.3">
      <c r="C32" s="98"/>
      <c r="D32" s="196"/>
      <c r="E32" s="101">
        <f>E30-E31</f>
        <v>6939.97</v>
      </c>
    </row>
    <row r="33" spans="1:4" x14ac:dyDescent="0.3">
      <c r="C33" s="98" t="s">
        <v>1464</v>
      </c>
      <c r="D33" s="101"/>
    </row>
    <row r="34" spans="1:4" x14ac:dyDescent="0.3">
      <c r="C34" s="98" t="s">
        <v>1401</v>
      </c>
      <c r="D34">
        <v>1244.49</v>
      </c>
    </row>
    <row r="35" spans="1:4" x14ac:dyDescent="0.3">
      <c r="C35" s="98" t="s">
        <v>1451</v>
      </c>
      <c r="D35">
        <v>8785.75</v>
      </c>
    </row>
    <row r="36" spans="1:4" x14ac:dyDescent="0.3">
      <c r="C36" t="s">
        <v>1450</v>
      </c>
      <c r="D36">
        <v>3712.17</v>
      </c>
    </row>
    <row r="37" spans="1:4" x14ac:dyDescent="0.3">
      <c r="D37">
        <f>SUM(D34:D36)</f>
        <v>13742.41</v>
      </c>
    </row>
    <row r="44" spans="1:4" s="21" customFormat="1" x14ac:dyDescent="0.3">
      <c r="A44" s="13"/>
      <c r="B44" s="14"/>
      <c r="C44" s="143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117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282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111</v>
      </c>
      <c r="C3" t="s">
        <v>272</v>
      </c>
    </row>
    <row r="5" spans="1:4" x14ac:dyDescent="0.3">
      <c r="A5" s="4" t="s">
        <v>202</v>
      </c>
      <c r="B5" s="2">
        <f>'Total Orgs'!B104</f>
        <v>650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650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10.3</v>
      </c>
      <c r="B12" s="2">
        <v>650</v>
      </c>
      <c r="C12" t="s">
        <v>518</v>
      </c>
      <c r="D12">
        <v>870.5</v>
      </c>
    </row>
    <row r="13" spans="1:4" x14ac:dyDescent="0.3">
      <c r="C13" t="s">
        <v>714</v>
      </c>
      <c r="D13">
        <v>220</v>
      </c>
    </row>
    <row r="14" spans="1:4" x14ac:dyDescent="0.3">
      <c r="D14">
        <f>D12-D13</f>
        <v>650.5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  <c r="C3" t="s">
        <v>272</v>
      </c>
    </row>
    <row r="5" spans="1:3" x14ac:dyDescent="0.3">
      <c r="A5" s="4" t="s">
        <v>202</v>
      </c>
      <c r="B5" s="2">
        <f>'Total Orgs'!B104</f>
        <v>650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350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283</v>
      </c>
      <c r="B12" s="2">
        <v>350</v>
      </c>
      <c r="C12" t="s">
        <v>284</v>
      </c>
    </row>
    <row r="13" spans="1:3" x14ac:dyDescent="0.3">
      <c r="C13" t="s">
        <v>285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114</v>
      </c>
    </row>
    <row r="5" spans="1:3" x14ac:dyDescent="0.3">
      <c r="A5" s="4" t="s">
        <v>202</v>
      </c>
      <c r="B5" s="2">
        <f>'Total Orgs'!B107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3000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113</v>
      </c>
    </row>
    <row r="5" spans="1:3" x14ac:dyDescent="0.3">
      <c r="A5" s="4" t="s">
        <v>202</v>
      </c>
      <c r="B5" s="2">
        <f>'Total Orgs'!B106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187.51</v>
      </c>
    </row>
    <row r="9" spans="1:3" x14ac:dyDescent="0.3">
      <c r="A9" s="4" t="s">
        <v>203</v>
      </c>
      <c r="B9" s="2">
        <f>SUM(B5+B6+B7-B8)</f>
        <v>312.49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1491</v>
      </c>
      <c r="B12" s="2">
        <v>49.56</v>
      </c>
      <c r="C12" t="s">
        <v>1501</v>
      </c>
    </row>
    <row r="13" spans="1:3" x14ac:dyDescent="0.3">
      <c r="C13" t="s">
        <v>1502</v>
      </c>
    </row>
    <row r="15" spans="1:3" x14ac:dyDescent="0.3">
      <c r="A15" s="4" t="s">
        <v>1522</v>
      </c>
      <c r="B15" s="2">
        <v>137.94999999999999</v>
      </c>
      <c r="C15" t="s">
        <v>1335</v>
      </c>
    </row>
    <row r="16" spans="1:3" s="46" customFormat="1" x14ac:dyDescent="0.3">
      <c r="A16" s="49"/>
      <c r="B16" s="50"/>
      <c r="C16" s="24" t="s">
        <v>1523</v>
      </c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272</v>
      </c>
    </row>
    <row r="5" spans="1:3" x14ac:dyDescent="0.3">
      <c r="A5" s="4" t="s">
        <v>202</v>
      </c>
      <c r="B5" s="2">
        <f>'Total Orgs'!B108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202</v>
      </c>
      <c r="B5" s="2">
        <f>'Total Orgs'!B111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Orgs'!B113</f>
        <v>800</v>
      </c>
      <c r="C5" s="327" t="s">
        <v>410</v>
      </c>
    </row>
    <row r="6" spans="1:3" x14ac:dyDescent="0.3">
      <c r="A6" s="4" t="s">
        <v>4</v>
      </c>
      <c r="B6" s="2">
        <v>0</v>
      </c>
      <c r="C6" s="327"/>
    </row>
    <row r="7" spans="1:3" x14ac:dyDescent="0.3">
      <c r="A7" s="4" t="s">
        <v>5</v>
      </c>
      <c r="B7" s="2">
        <f>'Total Orgs'!D113</f>
        <v>0</v>
      </c>
      <c r="C7" s="327"/>
    </row>
    <row r="8" spans="1:3" x14ac:dyDescent="0.3">
      <c r="A8" s="4" t="s">
        <v>6</v>
      </c>
      <c r="B8" s="2">
        <f>SUM(B12:B103)</f>
        <v>800</v>
      </c>
      <c r="C8" s="327"/>
    </row>
    <row r="9" spans="1:3" x14ac:dyDescent="0.3">
      <c r="A9" s="4" t="s">
        <v>203</v>
      </c>
      <c r="B9" s="2">
        <f>B5+B6-B7-B8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880</v>
      </c>
      <c r="B12" s="2">
        <v>400</v>
      </c>
      <c r="C12" t="s">
        <v>881</v>
      </c>
    </row>
    <row r="13" spans="1:3" x14ac:dyDescent="0.3">
      <c r="C13" t="s">
        <v>882</v>
      </c>
    </row>
    <row r="14" spans="1:3" x14ac:dyDescent="0.3">
      <c r="C14" t="s">
        <v>883</v>
      </c>
    </row>
    <row r="16" spans="1:3" x14ac:dyDescent="0.3">
      <c r="B16" s="2">
        <v>400</v>
      </c>
      <c r="C16" t="s">
        <v>881</v>
      </c>
    </row>
    <row r="17" spans="3:3" x14ac:dyDescent="0.3">
      <c r="C17" t="s">
        <v>970</v>
      </c>
    </row>
    <row r="18" spans="3:3" x14ac:dyDescent="0.3">
      <c r="C18" t="s">
        <v>971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51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288</v>
      </c>
    </row>
    <row r="5" spans="1:7" x14ac:dyDescent="0.3">
      <c r="A5" s="4" t="s">
        <v>202</v>
      </c>
      <c r="B5" s="2">
        <f>'Total Orgs'!B114</f>
        <v>7250</v>
      </c>
    </row>
    <row r="6" spans="1:7" x14ac:dyDescent="0.3">
      <c r="A6" s="4" t="s">
        <v>4</v>
      </c>
      <c r="E6" s="10"/>
      <c r="F6" s="10"/>
      <c r="G6" s="10"/>
    </row>
    <row r="7" spans="1:7" x14ac:dyDescent="0.3">
      <c r="A7" s="4" t="s">
        <v>5</v>
      </c>
      <c r="E7" s="10"/>
      <c r="F7" s="10"/>
      <c r="G7" s="10"/>
    </row>
    <row r="8" spans="1:7" x14ac:dyDescent="0.3">
      <c r="A8" s="4" t="s">
        <v>6</v>
      </c>
      <c r="B8" s="2">
        <f>SUM(B12:B105)</f>
        <v>7214.55</v>
      </c>
      <c r="E8" s="10"/>
      <c r="F8" s="10"/>
      <c r="G8" s="10"/>
    </row>
    <row r="9" spans="1:7" x14ac:dyDescent="0.3">
      <c r="A9" s="4" t="s">
        <v>203</v>
      </c>
      <c r="B9" s="2">
        <f>SUM(B5+B6-B8)</f>
        <v>35.449999999999818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630</v>
      </c>
      <c r="B12" s="2">
        <v>200</v>
      </c>
      <c r="C12" t="s">
        <v>631</v>
      </c>
    </row>
    <row r="13" spans="1:7" x14ac:dyDescent="0.3">
      <c r="C13" t="s">
        <v>632</v>
      </c>
    </row>
    <row r="14" spans="1:7" x14ac:dyDescent="0.3">
      <c r="C14" t="s">
        <v>633</v>
      </c>
    </row>
    <row r="15" spans="1:7" x14ac:dyDescent="0.3">
      <c r="A15" s="4" t="s">
        <v>746</v>
      </c>
      <c r="B15" s="2">
        <v>400</v>
      </c>
      <c r="C15" t="s">
        <v>747</v>
      </c>
    </row>
    <row r="16" spans="1:7" x14ac:dyDescent="0.3">
      <c r="C16" t="s">
        <v>748</v>
      </c>
    </row>
    <row r="18" spans="1:3" x14ac:dyDescent="0.3">
      <c r="A18" s="4" t="s">
        <v>761</v>
      </c>
      <c r="B18" s="2">
        <v>300</v>
      </c>
      <c r="C18" t="s">
        <v>759</v>
      </c>
    </row>
    <row r="19" spans="1:3" x14ac:dyDescent="0.3">
      <c r="C19" t="s">
        <v>760</v>
      </c>
    </row>
    <row r="21" spans="1:3" x14ac:dyDescent="0.3">
      <c r="A21" s="4" t="s">
        <v>782</v>
      </c>
      <c r="B21" s="2">
        <v>600</v>
      </c>
      <c r="C21" t="s">
        <v>781</v>
      </c>
    </row>
    <row r="22" spans="1:3" x14ac:dyDescent="0.3">
      <c r="C22" t="s">
        <v>783</v>
      </c>
    </row>
    <row r="24" spans="1:3" x14ac:dyDescent="0.3">
      <c r="A24" s="4" t="s">
        <v>782</v>
      </c>
      <c r="B24" s="2">
        <v>612.5</v>
      </c>
      <c r="C24" t="s">
        <v>784</v>
      </c>
    </row>
    <row r="25" spans="1:3" x14ac:dyDescent="0.3">
      <c r="C25" t="s">
        <v>785</v>
      </c>
    </row>
    <row r="27" spans="1:3" x14ac:dyDescent="0.3">
      <c r="A27" s="4" t="s">
        <v>942</v>
      </c>
      <c r="B27" s="2">
        <v>670.95</v>
      </c>
      <c r="C27" t="s">
        <v>943</v>
      </c>
    </row>
    <row r="28" spans="1:3" x14ac:dyDescent="0.3">
      <c r="C28" t="s">
        <v>944</v>
      </c>
    </row>
    <row r="29" spans="1:3" x14ac:dyDescent="0.3">
      <c r="C29" t="s">
        <v>945</v>
      </c>
    </row>
    <row r="31" spans="1:3" x14ac:dyDescent="0.3">
      <c r="A31" s="4" t="s">
        <v>1011</v>
      </c>
      <c r="B31" s="2">
        <v>350</v>
      </c>
      <c r="C31" t="s">
        <v>1013</v>
      </c>
    </row>
    <row r="32" spans="1:3" x14ac:dyDescent="0.3">
      <c r="C32" t="s">
        <v>1014</v>
      </c>
    </row>
    <row r="34" spans="1:4" x14ac:dyDescent="0.3">
      <c r="A34" s="4" t="s">
        <v>1156</v>
      </c>
      <c r="B34" s="2">
        <v>350</v>
      </c>
      <c r="C34" t="s">
        <v>1154</v>
      </c>
    </row>
    <row r="35" spans="1:4" x14ac:dyDescent="0.3">
      <c r="C35" t="s">
        <v>1155</v>
      </c>
    </row>
    <row r="36" spans="1:4" x14ac:dyDescent="0.3">
      <c r="C36" t="s">
        <v>1461</v>
      </c>
    </row>
    <row r="37" spans="1:4" x14ac:dyDescent="0.3">
      <c r="C37" t="s">
        <v>1462</v>
      </c>
    </row>
    <row r="38" spans="1:4" x14ac:dyDescent="0.3">
      <c r="C38" t="s">
        <v>1463</v>
      </c>
    </row>
    <row r="40" spans="1:4" x14ac:dyDescent="0.3">
      <c r="A40" s="4" t="s">
        <v>1385</v>
      </c>
      <c r="B40" s="2">
        <v>2092.4</v>
      </c>
      <c r="C40" t="s">
        <v>1387</v>
      </c>
    </row>
    <row r="41" spans="1:4" x14ac:dyDescent="0.3">
      <c r="C41" t="s">
        <v>1388</v>
      </c>
    </row>
    <row r="43" spans="1:4" x14ac:dyDescent="0.3">
      <c r="B43" s="413"/>
      <c r="C43" s="414" t="s">
        <v>1389</v>
      </c>
      <c r="D43">
        <v>300</v>
      </c>
    </row>
    <row r="45" spans="1:4" x14ac:dyDescent="0.3">
      <c r="B45" s="413"/>
      <c r="C45" s="414" t="s">
        <v>1390</v>
      </c>
      <c r="D45">
        <v>100</v>
      </c>
    </row>
    <row r="47" spans="1:4" x14ac:dyDescent="0.3">
      <c r="A47" s="4" t="s">
        <v>1394</v>
      </c>
      <c r="B47" s="2">
        <v>388.95</v>
      </c>
      <c r="C47" t="s">
        <v>1453</v>
      </c>
    </row>
    <row r="48" spans="1:4" x14ac:dyDescent="0.3">
      <c r="B48" s="2">
        <v>387.75</v>
      </c>
      <c r="C48" t="s">
        <v>1395</v>
      </c>
    </row>
    <row r="49" spans="2:3" x14ac:dyDescent="0.3">
      <c r="C49" t="s">
        <v>1396</v>
      </c>
    </row>
    <row r="51" spans="2:3" x14ac:dyDescent="0.3">
      <c r="B51" s="2">
        <v>862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6125-F9C6-4554-9650-2A193B0A3CB6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34"/>
      <c r="E1" s="435"/>
      <c r="F1" s="52"/>
      <c r="G1" s="57" t="s">
        <v>216</v>
      </c>
      <c r="H1" s="53" t="s">
        <v>289</v>
      </c>
      <c r="I1" s="53"/>
      <c r="J1" s="53"/>
      <c r="K1" s="53"/>
      <c r="L1" s="51"/>
    </row>
    <row r="2" spans="1:12" x14ac:dyDescent="0.3">
      <c r="A2" s="5"/>
      <c r="B2" s="2"/>
      <c r="D2" s="436"/>
      <c r="E2" s="437"/>
      <c r="F2" s="54"/>
      <c r="G2" s="58" t="s">
        <v>290</v>
      </c>
      <c r="H2" s="55" t="s">
        <v>291</v>
      </c>
      <c r="I2" s="55"/>
      <c r="J2" s="55"/>
      <c r="K2" s="55"/>
      <c r="L2" s="56"/>
    </row>
    <row r="3" spans="1:12" x14ac:dyDescent="0.3">
      <c r="A3" s="6" t="s">
        <v>122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Orgs'!B115</f>
        <v>0</v>
      </c>
      <c r="D5" s="438" t="s">
        <v>292</v>
      </c>
      <c r="E5" s="438"/>
      <c r="F5" s="438"/>
      <c r="G5" s="438"/>
    </row>
    <row r="6" spans="1:12" x14ac:dyDescent="0.3">
      <c r="A6" s="4" t="s">
        <v>4</v>
      </c>
      <c r="B6" s="2"/>
      <c r="D6" s="438"/>
      <c r="E6" s="438"/>
      <c r="F6" s="438"/>
      <c r="G6" s="438"/>
    </row>
    <row r="7" spans="1:12" x14ac:dyDescent="0.3">
      <c r="A7" s="4" t="s">
        <v>5</v>
      </c>
      <c r="B7" s="2"/>
      <c r="C7" s="115"/>
      <c r="D7" s="438"/>
      <c r="E7" s="438"/>
      <c r="F7" s="438"/>
      <c r="G7" s="438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4A9E5524-2EFC-4845-BB7C-0E9441735553}"/>
  </hyperlinks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34"/>
      <c r="E1" s="435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36"/>
      <c r="E2" s="437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1082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Orgs'!B116</f>
        <v>1000</v>
      </c>
      <c r="D5" s="439"/>
      <c r="E5" s="439"/>
      <c r="F5" s="439"/>
      <c r="G5" s="439"/>
    </row>
    <row r="6" spans="1:12" x14ac:dyDescent="0.3">
      <c r="A6" s="4" t="s">
        <v>4</v>
      </c>
      <c r="B6" s="2"/>
      <c r="D6" s="439"/>
      <c r="E6" s="439"/>
      <c r="F6" s="439"/>
      <c r="G6" s="439"/>
    </row>
    <row r="7" spans="1:12" x14ac:dyDescent="0.3">
      <c r="A7" s="4" t="s">
        <v>5</v>
      </c>
      <c r="B7" s="2"/>
      <c r="C7" s="115"/>
      <c r="D7" s="439"/>
      <c r="E7" s="439"/>
      <c r="F7" s="439"/>
      <c r="G7" s="439"/>
    </row>
    <row r="8" spans="1:12" x14ac:dyDescent="0.3">
      <c r="A8" s="4" t="s">
        <v>6</v>
      </c>
      <c r="B8" s="2">
        <f>SUM(B12:B103)</f>
        <v>999.12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0.87999999999999545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 t="s">
        <v>1519</v>
      </c>
      <c r="B12">
        <v>999.12</v>
      </c>
      <c r="C12" t="s">
        <v>1520</v>
      </c>
    </row>
    <row r="13" spans="1:12" x14ac:dyDescent="0.3">
      <c r="C13" t="s">
        <v>1521</v>
      </c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5" spans="1:3" x14ac:dyDescent="0.3">
      <c r="A5" s="4" t="s">
        <v>202</v>
      </c>
      <c r="B5" s="2">
        <f>'Total Orgs'!B117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A4" s="4"/>
      <c r="C4" s="327" t="s">
        <v>407</v>
      </c>
    </row>
    <row r="5" spans="1:3" x14ac:dyDescent="0.3">
      <c r="A5" s="4" t="s">
        <v>202</v>
      </c>
      <c r="B5" s="2">
        <f>'Total Orgs'!B118</f>
        <v>130</v>
      </c>
      <c r="C5" s="327" t="s">
        <v>433</v>
      </c>
    </row>
    <row r="6" spans="1:3" x14ac:dyDescent="0.3">
      <c r="A6" s="4" t="s">
        <v>4</v>
      </c>
      <c r="C6" s="327"/>
    </row>
    <row r="7" spans="1:3" s="15" customFormat="1" x14ac:dyDescent="0.3">
      <c r="A7" s="20" t="s">
        <v>5</v>
      </c>
      <c r="B7" s="32"/>
      <c r="C7" s="328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130</v>
      </c>
      <c r="C9" s="327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50" t="s">
        <v>136</v>
      </c>
    </row>
    <row r="5" spans="1:3" x14ac:dyDescent="0.3">
      <c r="A5" s="4" t="s">
        <v>202</v>
      </c>
      <c r="B5" s="2">
        <f>'Total Orgs'!B130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293</v>
      </c>
    </row>
    <row r="5" spans="1:3" x14ac:dyDescent="0.3">
      <c r="A5" s="4" t="s">
        <v>202</v>
      </c>
      <c r="B5" s="2">
        <f>'Total Orgs'!B131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126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Orgs'!B119</f>
        <v>4200</v>
      </c>
      <c r="C5" s="327" t="s">
        <v>485</v>
      </c>
    </row>
    <row r="6" spans="1:4" x14ac:dyDescent="0.3">
      <c r="A6" s="4" t="s">
        <v>4</v>
      </c>
      <c r="C6" s="327" t="s">
        <v>585</v>
      </c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SUM(B12:B105)</f>
        <v>4200</v>
      </c>
      <c r="C8" s="327"/>
    </row>
    <row r="9" spans="1:4" x14ac:dyDescent="0.3">
      <c r="A9" s="4" t="s">
        <v>203</v>
      </c>
      <c r="B9" s="2">
        <f>SUM(B5+B6+B7-B8)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483</v>
      </c>
      <c r="B12" s="2">
        <v>3400</v>
      </c>
      <c r="C12" t="s">
        <v>484</v>
      </c>
      <c r="D12" s="101"/>
    </row>
    <row r="13" spans="1:4" x14ac:dyDescent="0.3">
      <c r="C13" t="s">
        <v>486</v>
      </c>
      <c r="D13" s="196"/>
    </row>
    <row r="14" spans="1:4" x14ac:dyDescent="0.3">
      <c r="C14" t="s">
        <v>912</v>
      </c>
      <c r="D14" s="196">
        <v>4446.75</v>
      </c>
    </row>
    <row r="15" spans="1:4" x14ac:dyDescent="0.3">
      <c r="C15" t="s">
        <v>584</v>
      </c>
      <c r="D15" s="196"/>
    </row>
    <row r="16" spans="1:4" x14ac:dyDescent="0.3">
      <c r="D16" s="196"/>
    </row>
    <row r="17" spans="1:4" x14ac:dyDescent="0.3">
      <c r="D17" s="196"/>
    </row>
    <row r="18" spans="1:4" x14ac:dyDescent="0.3">
      <c r="A18" s="4">
        <v>45551</v>
      </c>
      <c r="B18" s="2">
        <v>800</v>
      </c>
      <c r="C18" t="s">
        <v>487</v>
      </c>
      <c r="D18" s="101">
        <v>1348.6</v>
      </c>
    </row>
    <row r="19" spans="1:4" x14ac:dyDescent="0.3">
      <c r="C19" t="s">
        <v>488</v>
      </c>
      <c r="D19" s="139">
        <v>548.6</v>
      </c>
    </row>
    <row r="20" spans="1:4" x14ac:dyDescent="0.3">
      <c r="C20" t="s">
        <v>489</v>
      </c>
      <c r="D20" s="132">
        <f>D18-D19</f>
        <v>799.99999999999989</v>
      </c>
    </row>
    <row r="21" spans="1:4" x14ac:dyDescent="0.3">
      <c r="D21" s="101"/>
    </row>
    <row r="22" spans="1:4" s="21" customFormat="1" x14ac:dyDescent="0.3">
      <c r="A22" s="13"/>
      <c r="B22" s="14"/>
      <c r="C22" s="15"/>
      <c r="D22" s="199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127</v>
      </c>
    </row>
    <row r="4" spans="1:6" x14ac:dyDescent="0.3">
      <c r="C4" s="327" t="s">
        <v>407</v>
      </c>
    </row>
    <row r="5" spans="1:6" x14ac:dyDescent="0.3">
      <c r="A5" s="4" t="s">
        <v>202</v>
      </c>
      <c r="B5" s="2">
        <f>'Total Orgs'!B120</f>
        <v>13000</v>
      </c>
      <c r="C5" s="327" t="s">
        <v>458</v>
      </c>
    </row>
    <row r="6" spans="1:6" x14ac:dyDescent="0.3">
      <c r="A6" s="4" t="s">
        <v>4</v>
      </c>
      <c r="C6" s="327" t="s">
        <v>572</v>
      </c>
    </row>
    <row r="7" spans="1:6" x14ac:dyDescent="0.3">
      <c r="A7" s="4" t="s">
        <v>5</v>
      </c>
      <c r="C7" s="327" t="s">
        <v>865</v>
      </c>
    </row>
    <row r="8" spans="1:6" x14ac:dyDescent="0.3">
      <c r="A8" s="4" t="s">
        <v>6</v>
      </c>
      <c r="B8" s="2">
        <f>SUM(B12:B109)</f>
        <v>13000</v>
      </c>
      <c r="C8" s="327"/>
    </row>
    <row r="9" spans="1:6" x14ac:dyDescent="0.3">
      <c r="A9" s="4" t="s">
        <v>203</v>
      </c>
      <c r="B9" s="2">
        <f>SUM(B5+B6-B8)</f>
        <v>0</v>
      </c>
      <c r="C9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/>
      <c r="B12" s="14">
        <f>D17</f>
        <v>7708.9900000000007</v>
      </c>
      <c r="C12" s="15" t="s">
        <v>574</v>
      </c>
    </row>
    <row r="13" spans="1:6" x14ac:dyDescent="0.3">
      <c r="C13" t="s">
        <v>573</v>
      </c>
      <c r="D13" s="21"/>
      <c r="E13" s="21"/>
      <c r="F13" s="21"/>
    </row>
    <row r="14" spans="1:6" x14ac:dyDescent="0.3">
      <c r="C14" t="s">
        <v>861</v>
      </c>
      <c r="D14" s="14">
        <v>5915.26</v>
      </c>
      <c r="E14" s="21"/>
      <c r="F14" s="14"/>
    </row>
    <row r="15" spans="1:6" x14ac:dyDescent="0.3">
      <c r="C15" t="s">
        <v>863</v>
      </c>
      <c r="D15" s="14">
        <v>941.39</v>
      </c>
      <c r="E15" s="21"/>
      <c r="F15" s="21"/>
    </row>
    <row r="16" spans="1:6" x14ac:dyDescent="0.3">
      <c r="C16" t="s">
        <v>864</v>
      </c>
      <c r="D16" s="351">
        <v>852.34</v>
      </c>
      <c r="E16" s="21"/>
      <c r="F16" s="21"/>
    </row>
    <row r="17" spans="1:6" x14ac:dyDescent="0.3">
      <c r="D17" s="14">
        <f>SUM(D14:D16)</f>
        <v>7708.9900000000007</v>
      </c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C20" t="s">
        <v>862</v>
      </c>
      <c r="D20" s="353">
        <v>2500</v>
      </c>
      <c r="E20" s="21"/>
      <c r="F20" s="21"/>
    </row>
    <row r="21" spans="1:6" x14ac:dyDescent="0.3">
      <c r="C21" t="s">
        <v>866</v>
      </c>
      <c r="D21" s="354">
        <v>1500</v>
      </c>
    </row>
    <row r="22" spans="1:6" s="21" customFormat="1" x14ac:dyDescent="0.3">
      <c r="A22" s="13"/>
      <c r="B22" s="14"/>
      <c r="C22" s="15"/>
      <c r="D22" s="199">
        <f>SUM(D20:D21)</f>
        <v>4000</v>
      </c>
    </row>
    <row r="23" spans="1:6" x14ac:dyDescent="0.3">
      <c r="B23" s="2">
        <v>4509.6000000000004</v>
      </c>
      <c r="C23" t="s">
        <v>957</v>
      </c>
      <c r="D23" s="21"/>
      <c r="E23" s="21"/>
      <c r="F23" s="21"/>
    </row>
    <row r="24" spans="1:6" x14ac:dyDescent="0.3">
      <c r="C24" t="s">
        <v>1044</v>
      </c>
      <c r="D24" s="21"/>
      <c r="E24" s="21"/>
      <c r="F24" s="21"/>
    </row>
    <row r="25" spans="1:6" x14ac:dyDescent="0.3">
      <c r="C25" t="s">
        <v>1045</v>
      </c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A27" s="4" t="s">
        <v>1237</v>
      </c>
      <c r="B27" s="2">
        <v>781.41</v>
      </c>
      <c r="C27" t="s">
        <v>1235</v>
      </c>
      <c r="D27" s="21"/>
      <c r="E27" s="21"/>
      <c r="F27" s="21"/>
    </row>
    <row r="28" spans="1:6" x14ac:dyDescent="0.3">
      <c r="C28" t="s">
        <v>1236</v>
      </c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theme="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128</v>
      </c>
      <c r="D3" s="26" t="s">
        <v>294</v>
      </c>
      <c r="E3" s="26"/>
      <c r="F3" s="26"/>
      <c r="G3" s="26"/>
    </row>
    <row r="5" spans="1:7" x14ac:dyDescent="0.3">
      <c r="A5" s="4" t="s">
        <v>202</v>
      </c>
      <c r="B5" s="2">
        <f>'Total Orgs'!B121</f>
        <v>0</v>
      </c>
    </row>
    <row r="6" spans="1:7" x14ac:dyDescent="0.3">
      <c r="A6" s="4" t="s">
        <v>4</v>
      </c>
    </row>
    <row r="7" spans="1:7" x14ac:dyDescent="0.3">
      <c r="A7" s="4" t="s">
        <v>5</v>
      </c>
    </row>
    <row r="8" spans="1:7" x14ac:dyDescent="0.3">
      <c r="A8" s="4" t="s">
        <v>6</v>
      </c>
      <c r="B8" s="2">
        <f>SUM(B12:B101)</f>
        <v>0</v>
      </c>
    </row>
    <row r="9" spans="1:7" x14ac:dyDescent="0.3">
      <c r="A9" s="4" t="s">
        <v>203</v>
      </c>
      <c r="B9" s="2">
        <f>SUM(B5+B6-B8)</f>
        <v>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8" spans="3:3" x14ac:dyDescent="0.3">
      <c r="C18" s="98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52"/>
      <c r="C1" s="1" t="e">
        <f>'Total Orgs'!#REF!</f>
        <v>#REF!</v>
      </c>
      <c r="D1" s="8"/>
      <c r="E1" s="8"/>
    </row>
    <row r="2" spans="1:5" x14ac:dyDescent="0.3">
      <c r="A2" s="5"/>
      <c r="B2" s="252"/>
      <c r="C2" s="8"/>
      <c r="D2" s="8"/>
      <c r="E2" s="8"/>
    </row>
    <row r="3" spans="1:5" x14ac:dyDescent="0.3">
      <c r="A3" s="6" t="s">
        <v>129</v>
      </c>
      <c r="B3" s="252"/>
      <c r="C3" s="8"/>
      <c r="D3" s="8"/>
      <c r="E3" s="8"/>
    </row>
    <row r="4" spans="1:5" x14ac:dyDescent="0.3">
      <c r="C4" s="327" t="s">
        <v>398</v>
      </c>
    </row>
    <row r="5" spans="1:5" x14ac:dyDescent="0.3">
      <c r="A5" s="251" t="s">
        <v>202</v>
      </c>
      <c r="B5" s="252">
        <f>'Total Orgs'!B122</f>
        <v>8500</v>
      </c>
      <c r="C5" s="327" t="s">
        <v>441</v>
      </c>
      <c r="D5" s="8"/>
      <c r="E5" s="8"/>
    </row>
    <row r="6" spans="1:5" x14ac:dyDescent="0.3">
      <c r="A6" s="251" t="s">
        <v>4</v>
      </c>
      <c r="B6" s="252"/>
      <c r="C6" s="327" t="s">
        <v>442</v>
      </c>
      <c r="D6" s="8"/>
      <c r="E6" s="8"/>
    </row>
    <row r="7" spans="1:5" x14ac:dyDescent="0.3">
      <c r="A7" s="251" t="s">
        <v>5</v>
      </c>
      <c r="B7" s="252"/>
      <c r="C7" s="327"/>
      <c r="D7" s="8"/>
      <c r="E7" s="8"/>
    </row>
    <row r="8" spans="1:5" x14ac:dyDescent="0.3">
      <c r="A8" s="251" t="s">
        <v>6</v>
      </c>
      <c r="B8" s="252">
        <f>SUM(B12:B118)</f>
        <v>8500</v>
      </c>
      <c r="C8" s="327"/>
      <c r="D8" s="8"/>
      <c r="E8" s="8"/>
    </row>
    <row r="9" spans="1:5" x14ac:dyDescent="0.3">
      <c r="A9" s="251" t="s">
        <v>203</v>
      </c>
      <c r="B9" s="252">
        <f>SUM(B5+B6-B8)</f>
        <v>0</v>
      </c>
      <c r="C9" s="327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51"/>
      <c r="B12" s="252">
        <v>6000</v>
      </c>
      <c r="C12" t="s">
        <v>568</v>
      </c>
      <c r="D12" s="219">
        <v>7426.4</v>
      </c>
      <c r="E12"/>
    </row>
    <row r="13" spans="1:5" x14ac:dyDescent="0.3">
      <c r="A13" s="251"/>
      <c r="B13" s="252"/>
      <c r="C13"/>
      <c r="D13" s="219"/>
      <c r="E13"/>
    </row>
    <row r="14" spans="1:5" x14ac:dyDescent="0.3">
      <c r="A14" s="251"/>
      <c r="B14" s="252"/>
      <c r="C14" s="98" t="s">
        <v>919</v>
      </c>
      <c r="D14" s="219">
        <v>1150.3800000000001</v>
      </c>
      <c r="E14"/>
    </row>
    <row r="15" spans="1:5" x14ac:dyDescent="0.3">
      <c r="A15" s="251"/>
      <c r="B15" s="252"/>
      <c r="C15" t="s">
        <v>934</v>
      </c>
      <c r="D15" s="219">
        <v>4849.62</v>
      </c>
      <c r="E15" s="8"/>
    </row>
    <row r="16" spans="1:5" x14ac:dyDescent="0.3">
      <c r="A16" s="251"/>
      <c r="B16" s="252"/>
      <c r="C16"/>
      <c r="D16" s="219">
        <f>SUM(D14:D15)</f>
        <v>6000</v>
      </c>
      <c r="E16" s="8" t="s">
        <v>933</v>
      </c>
    </row>
    <row r="17" spans="1:8" x14ac:dyDescent="0.3">
      <c r="A17" s="251"/>
      <c r="B17" s="252"/>
      <c r="C17" s="141" t="s">
        <v>709</v>
      </c>
      <c r="D17" s="269"/>
      <c r="E17" s="8"/>
    </row>
    <row r="18" spans="1:8" x14ac:dyDescent="0.3">
      <c r="A18" s="251"/>
      <c r="B18" s="219"/>
      <c r="C18"/>
      <c r="D18" s="219"/>
      <c r="E18" s="8"/>
    </row>
    <row r="19" spans="1:8" s="385" customFormat="1" x14ac:dyDescent="0.3">
      <c r="A19" s="383"/>
      <c r="B19" s="384"/>
      <c r="C19" s="26"/>
      <c r="D19" s="384"/>
      <c r="E19" s="26"/>
      <c r="F19" s="253"/>
      <c r="G19" s="253"/>
      <c r="H19" s="253"/>
    </row>
    <row r="20" spans="1:8" x14ac:dyDescent="0.3">
      <c r="A20" s="4"/>
      <c r="B20" s="101">
        <v>2500</v>
      </c>
      <c r="C20" t="s">
        <v>1144</v>
      </c>
      <c r="D20" s="270"/>
      <c r="E20"/>
      <c r="F20" s="8"/>
      <c r="G20" s="8"/>
      <c r="H20" s="8"/>
    </row>
    <row r="21" spans="1:8" x14ac:dyDescent="0.3">
      <c r="A21" s="4"/>
      <c r="B21" s="101"/>
      <c r="C21" t="s">
        <v>1146</v>
      </c>
      <c r="D21" s="8">
        <v>2551.38</v>
      </c>
      <c r="E21" s="8"/>
      <c r="F21" s="8"/>
      <c r="G21" s="8"/>
      <c r="H21"/>
    </row>
    <row r="22" spans="1:8" x14ac:dyDescent="0.3">
      <c r="A22" s="4"/>
      <c r="B22" s="101"/>
      <c r="C22" t="s">
        <v>1145</v>
      </c>
      <c r="D22" s="8">
        <v>2183.16</v>
      </c>
      <c r="E22" s="8"/>
      <c r="F22" s="8"/>
      <c r="G22" s="8"/>
      <c r="H22"/>
    </row>
    <row r="23" spans="1:8" x14ac:dyDescent="0.3">
      <c r="A23" s="251"/>
      <c r="B23" s="219"/>
      <c r="C23" t="s">
        <v>1167</v>
      </c>
      <c r="D23">
        <v>145.59</v>
      </c>
      <c r="E23" s="8"/>
      <c r="F23" s="8">
        <v>2500</v>
      </c>
      <c r="G23" s="8"/>
      <c r="H23"/>
    </row>
    <row r="24" spans="1:8" x14ac:dyDescent="0.3">
      <c r="A24" s="251"/>
      <c r="B24" s="219"/>
      <c r="C24" t="s">
        <v>667</v>
      </c>
      <c r="D24">
        <v>524.82000000000005</v>
      </c>
      <c r="E24" s="8"/>
      <c r="F24" s="8">
        <v>145.59</v>
      </c>
      <c r="G24" s="8"/>
      <c r="H24"/>
    </row>
    <row r="25" spans="1:8" x14ac:dyDescent="0.3">
      <c r="A25" s="251"/>
      <c r="B25" s="219"/>
      <c r="C25" t="s">
        <v>667</v>
      </c>
      <c r="D25">
        <v>524.82000000000005</v>
      </c>
      <c r="E25" s="8"/>
      <c r="F25" s="8">
        <f>F23-F24</f>
        <v>2354.41</v>
      </c>
      <c r="G25" s="8"/>
      <c r="H25"/>
    </row>
    <row r="26" spans="1:8" x14ac:dyDescent="0.3">
      <c r="A26" s="251"/>
      <c r="B26" s="219"/>
      <c r="C26" t="s">
        <v>667</v>
      </c>
      <c r="D26">
        <v>524.82000000000005</v>
      </c>
      <c r="E26" s="8"/>
      <c r="F26" s="8"/>
      <c r="G26" s="8"/>
      <c r="H26" s="8"/>
    </row>
    <row r="27" spans="1:8" x14ac:dyDescent="0.3">
      <c r="A27" s="251"/>
      <c r="B27" s="219"/>
      <c r="C27"/>
      <c r="D27" s="8">
        <f>SUM(D21:D26)</f>
        <v>6454.5899999999992</v>
      </c>
      <c r="E27" s="8"/>
      <c r="F27" s="8"/>
      <c r="G27" s="8"/>
      <c r="H27" s="8"/>
    </row>
    <row r="28" spans="1:8" x14ac:dyDescent="0.3">
      <c r="A28" s="251"/>
      <c r="B28" s="219"/>
      <c r="C28" s="8"/>
      <c r="D28" s="8"/>
      <c r="E28" s="8"/>
      <c r="F28" s="8"/>
      <c r="G28" s="8"/>
      <c r="H28" s="8"/>
    </row>
    <row r="29" spans="1:8" x14ac:dyDescent="0.3">
      <c r="A29" s="251"/>
      <c r="B29" s="219"/>
      <c r="C29" s="8"/>
      <c r="D29" s="8"/>
      <c r="E29" s="8"/>
      <c r="F29" s="8"/>
      <c r="G29" s="8"/>
      <c r="H29" s="8"/>
    </row>
    <row r="30" spans="1:8" x14ac:dyDescent="0.3">
      <c r="A30" s="251"/>
      <c r="B30" s="219"/>
      <c r="C30" s="8"/>
      <c r="D30" s="8"/>
      <c r="E30" s="8"/>
      <c r="F30" s="8"/>
      <c r="G30" s="8"/>
      <c r="H30" s="8"/>
    </row>
    <row r="31" spans="1:8" x14ac:dyDescent="0.3">
      <c r="A31" s="251"/>
      <c r="B31" s="219"/>
      <c r="C31" s="8"/>
      <c r="D31" s="8"/>
      <c r="E31" s="8"/>
      <c r="F31" s="8"/>
      <c r="G31" s="8"/>
      <c r="H31" s="8"/>
    </row>
    <row r="32" spans="1:8" x14ac:dyDescent="0.3">
      <c r="A32" s="251"/>
      <c r="B32" s="219"/>
      <c r="C32" s="8"/>
      <c r="D32" s="8"/>
      <c r="E32" s="8"/>
      <c r="F32" s="8"/>
      <c r="G32" s="8"/>
      <c r="H32" s="8"/>
    </row>
    <row r="33" spans="1:8" x14ac:dyDescent="0.3">
      <c r="A33" s="251"/>
      <c r="B33" s="219"/>
      <c r="C33" s="8"/>
      <c r="D33" s="8"/>
      <c r="E33" s="8"/>
      <c r="F33" s="8"/>
      <c r="G33" s="8"/>
      <c r="H33" s="8"/>
    </row>
    <row r="34" spans="1:8" x14ac:dyDescent="0.3">
      <c r="A34" s="251"/>
      <c r="B34" s="219"/>
    </row>
    <row r="35" spans="1:8" x14ac:dyDescent="0.3">
      <c r="A35" s="251"/>
      <c r="B35" s="219"/>
    </row>
    <row r="36" spans="1:8" x14ac:dyDescent="0.3">
      <c r="A36" s="251"/>
      <c r="B36" s="219"/>
    </row>
    <row r="41" spans="1:8" x14ac:dyDescent="0.3">
      <c r="A41" s="268"/>
      <c r="B41" s="8"/>
    </row>
    <row r="42" spans="1:8" x14ac:dyDescent="0.3">
      <c r="A42" s="251"/>
      <c r="B42" s="271"/>
    </row>
    <row r="43" spans="1:8" x14ac:dyDescent="0.3">
      <c r="A43" s="251"/>
      <c r="B43" s="271"/>
    </row>
    <row r="44" spans="1:8" x14ac:dyDescent="0.3">
      <c r="A44" s="251"/>
      <c r="B44" s="271"/>
    </row>
    <row r="45" spans="1:8" x14ac:dyDescent="0.3">
      <c r="A45" s="251"/>
      <c r="B45" s="271"/>
    </row>
    <row r="46" spans="1:8" x14ac:dyDescent="0.3">
      <c r="A46" s="251"/>
      <c r="B46" s="271"/>
    </row>
    <row r="51" spans="3:5" x14ac:dyDescent="0.3">
      <c r="C51"/>
      <c r="D51" s="8"/>
      <c r="E51" s="8"/>
    </row>
    <row r="58" spans="3:5" x14ac:dyDescent="0.3">
      <c r="C58" s="8"/>
      <c r="D58" s="8"/>
      <c r="E58" s="252"/>
    </row>
    <row r="70" spans="3:3" x14ac:dyDescent="0.3">
      <c r="C70" s="254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6" t="s">
        <v>130</v>
      </c>
      <c r="B3" s="252"/>
      <c r="C3" t="s">
        <v>295</v>
      </c>
    </row>
    <row r="4" spans="1:3" x14ac:dyDescent="0.3">
      <c r="A4" s="251"/>
      <c r="B4" s="252"/>
      <c r="C4" t="s">
        <v>296</v>
      </c>
    </row>
    <row r="5" spans="1:3" x14ac:dyDescent="0.3">
      <c r="A5" s="251" t="s">
        <v>202</v>
      </c>
      <c r="B5" s="252">
        <f>'Total Orgs'!B123</f>
        <v>250</v>
      </c>
      <c r="C5" s="8"/>
    </row>
    <row r="6" spans="1:3" x14ac:dyDescent="0.3">
      <c r="A6" s="251" t="s">
        <v>4</v>
      </c>
      <c r="B6" s="252"/>
      <c r="C6" s="8"/>
    </row>
    <row r="7" spans="1:3" x14ac:dyDescent="0.3">
      <c r="A7" s="251" t="s">
        <v>5</v>
      </c>
      <c r="B7" s="252"/>
      <c r="C7" s="8"/>
    </row>
    <row r="8" spans="1:3" x14ac:dyDescent="0.3">
      <c r="A8" s="251" t="s">
        <v>6</v>
      </c>
      <c r="B8" s="252">
        <f>SUM(B12:B116)</f>
        <v>200</v>
      </c>
      <c r="C8" s="8"/>
    </row>
    <row r="9" spans="1:3" x14ac:dyDescent="0.3">
      <c r="A9" s="251" t="s">
        <v>203</v>
      </c>
      <c r="B9" s="252">
        <f>SUM(B5+B6-B8)</f>
        <v>50</v>
      </c>
      <c r="C9" s="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1409</v>
      </c>
      <c r="B12" s="18">
        <v>200</v>
      </c>
      <c r="C12" t="s">
        <v>487</v>
      </c>
    </row>
    <row r="13" spans="1:3" x14ac:dyDescent="0.3">
      <c r="A13" s="251"/>
      <c r="B13" s="252"/>
      <c r="C13" t="s">
        <v>1410</v>
      </c>
    </row>
    <row r="14" spans="1:3" x14ac:dyDescent="0.3">
      <c r="A14" s="251"/>
      <c r="B14" s="252"/>
      <c r="C14"/>
    </row>
    <row r="15" spans="1:3" x14ac:dyDescent="0.3">
      <c r="A15" s="251"/>
      <c r="B15" s="252"/>
      <c r="C15"/>
    </row>
    <row r="16" spans="1:3" x14ac:dyDescent="0.3">
      <c r="A16" s="251"/>
      <c r="B16" s="252"/>
      <c r="C16"/>
    </row>
    <row r="17" spans="1:3" x14ac:dyDescent="0.3">
      <c r="A17" s="272"/>
      <c r="B17" s="273"/>
      <c r="C17" s="105"/>
    </row>
    <row r="18" spans="1:3" x14ac:dyDescent="0.3">
      <c r="A18" s="274"/>
      <c r="B18" s="252"/>
      <c r="C18" s="106"/>
    </row>
    <row r="19" spans="1:3" x14ac:dyDescent="0.3">
      <c r="A19" s="275"/>
      <c r="B19" s="276"/>
      <c r="C19" s="107"/>
    </row>
    <row r="39" spans="1:2" x14ac:dyDescent="0.3">
      <c r="A39" s="268"/>
      <c r="B39" s="8"/>
    </row>
    <row r="40" spans="1:2" x14ac:dyDescent="0.3">
      <c r="A40" s="251"/>
      <c r="B40" s="271"/>
    </row>
    <row r="41" spans="1:2" x14ac:dyDescent="0.3">
      <c r="A41" s="251"/>
      <c r="B41" s="271"/>
    </row>
    <row r="42" spans="1:2" x14ac:dyDescent="0.3">
      <c r="A42" s="251"/>
      <c r="B42" s="271"/>
    </row>
    <row r="43" spans="1:2" x14ac:dyDescent="0.3">
      <c r="A43" s="251"/>
      <c r="B43" s="271"/>
    </row>
    <row r="44" spans="1:2" x14ac:dyDescent="0.3">
      <c r="A44" s="251"/>
      <c r="B44" s="271"/>
    </row>
    <row r="49" spans="3:5" x14ac:dyDescent="0.3">
      <c r="C49"/>
      <c r="D49" s="8"/>
      <c r="E49" s="8"/>
    </row>
    <row r="56" spans="3:5" x14ac:dyDescent="0.3">
      <c r="C56" s="8"/>
      <c r="D56" s="8"/>
      <c r="E56" s="252"/>
    </row>
    <row r="68" spans="3:3" x14ac:dyDescent="0.3">
      <c r="C68" s="254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F47"/>
  <sheetViews>
    <sheetView workbookViewId="0"/>
  </sheetViews>
  <sheetFormatPr defaultColWidth="11" defaultRowHeight="15.6" x14ac:dyDescent="0.3"/>
  <cols>
    <col min="1" max="1" width="13.09765625" style="4" customWidth="1"/>
    <col min="2" max="2" width="12" style="2" customWidth="1"/>
    <col min="3" max="3" width="53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131</v>
      </c>
      <c r="C3" t="s">
        <v>297</v>
      </c>
    </row>
    <row r="4" spans="1:6" x14ac:dyDescent="0.3">
      <c r="C4" t="s">
        <v>298</v>
      </c>
    </row>
    <row r="5" spans="1:6" x14ac:dyDescent="0.3">
      <c r="A5" s="4" t="s">
        <v>202</v>
      </c>
      <c r="B5" s="2">
        <f>'Total Orgs'!B124</f>
        <v>9000</v>
      </c>
    </row>
    <row r="6" spans="1:6" x14ac:dyDescent="0.3">
      <c r="A6" s="4" t="s">
        <v>4</v>
      </c>
      <c r="C6" s="2"/>
    </row>
    <row r="7" spans="1:6" x14ac:dyDescent="0.3">
      <c r="A7" s="4" t="s">
        <v>5</v>
      </c>
      <c r="C7" s="47"/>
    </row>
    <row r="8" spans="1:6" x14ac:dyDescent="0.3">
      <c r="A8" s="4" t="s">
        <v>6</v>
      </c>
      <c r="B8" s="2">
        <f>SUM(B12:B100)</f>
        <v>8231.4699999999993</v>
      </c>
    </row>
    <row r="9" spans="1:6" x14ac:dyDescent="0.3">
      <c r="A9" s="4" t="s">
        <v>203</v>
      </c>
      <c r="B9" s="2">
        <f>SUM(B5+B6-B8)</f>
        <v>768.53000000000065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624</v>
      </c>
      <c r="B12" s="2">
        <f>D23</f>
        <v>4311.869999999999</v>
      </c>
      <c r="C12" t="s">
        <v>625</v>
      </c>
      <c r="D12" s="101">
        <v>1107.43</v>
      </c>
    </row>
    <row r="13" spans="1:6" x14ac:dyDescent="0.3">
      <c r="C13" s="4" t="s">
        <v>626</v>
      </c>
      <c r="D13" s="101"/>
      <c r="E13">
        <v>8490</v>
      </c>
      <c r="F13">
        <v>5464</v>
      </c>
    </row>
    <row r="14" spans="1:6" x14ac:dyDescent="0.3">
      <c r="C14" t="s">
        <v>627</v>
      </c>
      <c r="D14" s="101">
        <v>1094.32</v>
      </c>
      <c r="E14" t="s">
        <v>873</v>
      </c>
      <c r="F14" t="s">
        <v>725</v>
      </c>
    </row>
    <row r="15" spans="1:6" x14ac:dyDescent="0.3">
      <c r="C15" s="4" t="s">
        <v>628</v>
      </c>
      <c r="D15" s="101"/>
      <c r="E15">
        <v>348.15</v>
      </c>
      <c r="F15">
        <v>40.31</v>
      </c>
    </row>
    <row r="16" spans="1:6" x14ac:dyDescent="0.3">
      <c r="C16" t="s">
        <v>875</v>
      </c>
      <c r="D16" s="101">
        <v>1174.07</v>
      </c>
      <c r="E16">
        <v>11.47</v>
      </c>
      <c r="F16">
        <v>36.93</v>
      </c>
    </row>
    <row r="17" spans="1:6" x14ac:dyDescent="0.3">
      <c r="C17" s="4" t="s">
        <v>629</v>
      </c>
      <c r="D17" s="101"/>
      <c r="E17">
        <v>32.82</v>
      </c>
      <c r="F17">
        <v>31.33</v>
      </c>
    </row>
    <row r="18" spans="1:6" x14ac:dyDescent="0.3">
      <c r="C18" t="s">
        <v>872</v>
      </c>
      <c r="D18" s="101">
        <v>48.87</v>
      </c>
      <c r="E18">
        <v>32.409999999999997</v>
      </c>
      <c r="F18">
        <v>26.34</v>
      </c>
    </row>
    <row r="19" spans="1:6" x14ac:dyDescent="0.3">
      <c r="C19" s="4" t="s">
        <v>1060</v>
      </c>
      <c r="D19" s="101">
        <v>554.91999999999996</v>
      </c>
      <c r="E19">
        <v>34.78</v>
      </c>
      <c r="F19">
        <v>30.26</v>
      </c>
    </row>
    <row r="20" spans="1:6" x14ac:dyDescent="0.3">
      <c r="C20" t="s">
        <v>874</v>
      </c>
      <c r="D20" s="196">
        <v>293.27</v>
      </c>
      <c r="E20">
        <v>36.14</v>
      </c>
      <c r="F20">
        <v>37.979999999999997</v>
      </c>
    </row>
    <row r="21" spans="1:6" x14ac:dyDescent="0.3">
      <c r="C21" s="4" t="s">
        <v>876</v>
      </c>
      <c r="D21" s="132">
        <v>31.99</v>
      </c>
      <c r="E21">
        <v>23.16</v>
      </c>
      <c r="F21">
        <v>37.33</v>
      </c>
    </row>
    <row r="22" spans="1:6" x14ac:dyDescent="0.3">
      <c r="C22" t="s">
        <v>877</v>
      </c>
      <c r="D22" s="132">
        <v>7</v>
      </c>
      <c r="E22" s="139">
        <v>35.99</v>
      </c>
      <c r="F22">
        <v>30.36</v>
      </c>
    </row>
    <row r="23" spans="1:6" x14ac:dyDescent="0.3">
      <c r="C23" s="4"/>
      <c r="D23" s="132">
        <f>SUM(D12:D22)</f>
        <v>4311.869999999999</v>
      </c>
      <c r="E23">
        <f>SUM(E15:E22)</f>
        <v>554.91999999999996</v>
      </c>
      <c r="F23" s="139">
        <v>22.43</v>
      </c>
    </row>
    <row r="24" spans="1:6" x14ac:dyDescent="0.3">
      <c r="F24">
        <f>SUM(F15:F23)</f>
        <v>293.27</v>
      </c>
    </row>
    <row r="25" spans="1:6" x14ac:dyDescent="0.3">
      <c r="A25" s="4" t="s">
        <v>897</v>
      </c>
      <c r="B25" s="2">
        <v>38.369999999999997</v>
      </c>
      <c r="C25" s="4" t="s">
        <v>907</v>
      </c>
    </row>
    <row r="26" spans="1:6" x14ac:dyDescent="0.3">
      <c r="C26" t="s">
        <v>908</v>
      </c>
    </row>
    <row r="27" spans="1:6" x14ac:dyDescent="0.3">
      <c r="C27" s="4"/>
    </row>
    <row r="28" spans="1:6" x14ac:dyDescent="0.3">
      <c r="A28" s="4" t="s">
        <v>897</v>
      </c>
      <c r="B28" s="2">
        <v>450</v>
      </c>
      <c r="C28" t="s">
        <v>940</v>
      </c>
    </row>
    <row r="29" spans="1:6" x14ac:dyDescent="0.3">
      <c r="C29" s="4" t="s">
        <v>939</v>
      </c>
    </row>
    <row r="30" spans="1:6" x14ac:dyDescent="0.3">
      <c r="C30" t="s">
        <v>966</v>
      </c>
    </row>
    <row r="32" spans="1:6" x14ac:dyDescent="0.3">
      <c r="A32" s="4" t="s">
        <v>1193</v>
      </c>
      <c r="B32" s="2">
        <v>2577.46</v>
      </c>
      <c r="C32" t="s">
        <v>1174</v>
      </c>
    </row>
    <row r="33" spans="1:4" x14ac:dyDescent="0.3">
      <c r="C33" t="s">
        <v>1175</v>
      </c>
    </row>
    <row r="34" spans="1:4" x14ac:dyDescent="0.3">
      <c r="C34" t="s">
        <v>1176</v>
      </c>
      <c r="D34">
        <v>1465.7</v>
      </c>
    </row>
    <row r="35" spans="1:4" x14ac:dyDescent="0.3">
      <c r="C35" t="s">
        <v>1177</v>
      </c>
      <c r="D35">
        <v>839.21</v>
      </c>
    </row>
    <row r="36" spans="1:4" x14ac:dyDescent="0.3">
      <c r="C36" t="s">
        <v>1183</v>
      </c>
      <c r="D36">
        <v>115.41</v>
      </c>
    </row>
    <row r="37" spans="1:4" x14ac:dyDescent="0.3">
      <c r="C37" t="s">
        <v>1184</v>
      </c>
      <c r="D37">
        <v>157.13999999999999</v>
      </c>
    </row>
    <row r="38" spans="1:4" x14ac:dyDescent="0.3">
      <c r="D38">
        <f>SUM(D34:D37)</f>
        <v>2577.4599999999996</v>
      </c>
    </row>
    <row r="39" spans="1:4" x14ac:dyDescent="0.3">
      <c r="A39" s="4" t="s">
        <v>1223</v>
      </c>
      <c r="B39" s="2">
        <v>259.81</v>
      </c>
      <c r="C39" t="s">
        <v>1224</v>
      </c>
    </row>
    <row r="40" spans="1:4" x14ac:dyDescent="0.3">
      <c r="C40" t="s">
        <v>1226</v>
      </c>
    </row>
    <row r="41" spans="1:4" x14ac:dyDescent="0.3">
      <c r="B41" s="2">
        <v>60</v>
      </c>
      <c r="C41" t="s">
        <v>1225</v>
      </c>
    </row>
    <row r="43" spans="1:4" x14ac:dyDescent="0.3">
      <c r="A43" s="4" t="s">
        <v>1419</v>
      </c>
      <c r="B43" s="2">
        <v>450</v>
      </c>
      <c r="C43" t="s">
        <v>1422</v>
      </c>
    </row>
    <row r="44" spans="1:4" x14ac:dyDescent="0.3">
      <c r="C44" t="s">
        <v>1420</v>
      </c>
    </row>
    <row r="45" spans="1:4" x14ac:dyDescent="0.3">
      <c r="C45" t="s">
        <v>1421</v>
      </c>
    </row>
    <row r="46" spans="1:4" x14ac:dyDescent="0.3">
      <c r="B46" s="2">
        <v>83.96</v>
      </c>
      <c r="C46" t="s">
        <v>1423</v>
      </c>
    </row>
    <row r="47" spans="1:4" x14ac:dyDescent="0.3">
      <c r="C47" t="s">
        <v>669</v>
      </c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393</v>
      </c>
      <c r="B3" s="2"/>
      <c r="C3" s="327" t="s">
        <v>394</v>
      </c>
    </row>
    <row r="4" spans="1:3" x14ac:dyDescent="0.3">
      <c r="A4" s="4"/>
      <c r="B4" s="2"/>
      <c r="C4" s="327" t="s">
        <v>395</v>
      </c>
    </row>
    <row r="5" spans="1:3" x14ac:dyDescent="0.3">
      <c r="A5" s="4" t="s">
        <v>202</v>
      </c>
      <c r="B5" s="2">
        <f>'Total Orgs'!B125</f>
        <v>260</v>
      </c>
      <c r="C5" s="327" t="s">
        <v>479</v>
      </c>
    </row>
    <row r="6" spans="1:3" x14ac:dyDescent="0.3">
      <c r="A6" s="4" t="s">
        <v>4</v>
      </c>
      <c r="B6" s="2"/>
      <c r="C6" s="327" t="s">
        <v>480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SUM(B12:B101)</f>
        <v>260</v>
      </c>
      <c r="C8" s="327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 t="s">
        <v>610</v>
      </c>
      <c r="B12" s="21">
        <v>75</v>
      </c>
      <c r="C12" s="15" t="s">
        <v>611</v>
      </c>
    </row>
    <row r="13" spans="1:3" x14ac:dyDescent="0.3">
      <c r="C13" t="s">
        <v>612</v>
      </c>
    </row>
    <row r="14" spans="1:3" x14ac:dyDescent="0.3">
      <c r="A14" s="25"/>
    </row>
    <row r="15" spans="1:3" x14ac:dyDescent="0.3">
      <c r="A15" s="4" t="s">
        <v>610</v>
      </c>
      <c r="B15">
        <v>185</v>
      </c>
      <c r="C15" t="s">
        <v>613</v>
      </c>
    </row>
    <row r="16" spans="1:3" x14ac:dyDescent="0.3">
      <c r="A16" s="25"/>
      <c r="C16" t="s">
        <v>614</v>
      </c>
    </row>
    <row r="17" spans="1:3" s="46" customFormat="1" x14ac:dyDescent="0.3">
      <c r="A17" s="45"/>
      <c r="C17" s="24" t="s">
        <v>615</v>
      </c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E1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299</v>
      </c>
    </row>
    <row r="5" spans="1:5" x14ac:dyDescent="0.3">
      <c r="A5" s="4" t="s">
        <v>202</v>
      </c>
      <c r="B5" s="2">
        <f>'Total Orgs'!B126</f>
        <v>15000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SUM(B12:B103)</f>
        <v>15000</v>
      </c>
    </row>
    <row r="9" spans="1:5" x14ac:dyDescent="0.3">
      <c r="A9" s="4" t="s">
        <v>203</v>
      </c>
      <c r="B9" s="2">
        <f>SUM(B5+B6-B8)</f>
        <v>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11.26</v>
      </c>
      <c r="B12" s="2">
        <v>6020</v>
      </c>
      <c r="C12" t="s">
        <v>818</v>
      </c>
    </row>
    <row r="13" spans="1:5" x14ac:dyDescent="0.3">
      <c r="A13" s="4" t="s">
        <v>819</v>
      </c>
      <c r="C13" t="s">
        <v>820</v>
      </c>
    </row>
    <row r="15" spans="1:5" x14ac:dyDescent="0.3">
      <c r="A15" s="4" t="s">
        <v>1195</v>
      </c>
      <c r="B15" s="2">
        <v>8980</v>
      </c>
      <c r="C15" t="s">
        <v>1120</v>
      </c>
      <c r="D15">
        <v>2910.72</v>
      </c>
      <c r="E15" t="s">
        <v>1194</v>
      </c>
    </row>
    <row r="16" spans="1:5" x14ac:dyDescent="0.3">
      <c r="C16" t="s">
        <v>1121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6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134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Orgs'!B128</f>
        <v>500</v>
      </c>
      <c r="C5" s="47" t="s">
        <v>565</v>
      </c>
    </row>
    <row r="6" spans="1:3" x14ac:dyDescent="0.3">
      <c r="A6" s="4" t="s">
        <v>4</v>
      </c>
      <c r="C6" s="47" t="s">
        <v>566</v>
      </c>
    </row>
    <row r="7" spans="1:3" x14ac:dyDescent="0.3">
      <c r="A7" s="4" t="s">
        <v>5</v>
      </c>
      <c r="C7" s="47" t="s">
        <v>567</v>
      </c>
    </row>
    <row r="8" spans="1:3" x14ac:dyDescent="0.3">
      <c r="A8" s="4" t="s">
        <v>6</v>
      </c>
      <c r="B8" s="2">
        <f>SUM(B12:B102)</f>
        <v>457.15</v>
      </c>
      <c r="C8" s="47"/>
    </row>
    <row r="9" spans="1:3" x14ac:dyDescent="0.3">
      <c r="A9" s="4" t="s">
        <v>203</v>
      </c>
      <c r="B9" s="2">
        <f>SUM(B5+B6-B8)</f>
        <v>42.850000000000023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792</v>
      </c>
      <c r="B12" s="2">
        <v>125</v>
      </c>
      <c r="C12" t="s">
        <v>555</v>
      </c>
    </row>
    <row r="13" spans="1:3" x14ac:dyDescent="0.3">
      <c r="C13" t="s">
        <v>793</v>
      </c>
    </row>
    <row r="15" spans="1:3" x14ac:dyDescent="0.3">
      <c r="A15" s="4" t="s">
        <v>1436</v>
      </c>
      <c r="B15" s="2">
        <v>332.15</v>
      </c>
      <c r="C15" t="s">
        <v>838</v>
      </c>
    </row>
    <row r="16" spans="1:3" x14ac:dyDescent="0.3">
      <c r="C16" t="s">
        <v>1456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300</v>
      </c>
    </row>
    <row r="5" spans="1:3" x14ac:dyDescent="0.3">
      <c r="A5" s="4" t="s">
        <v>202</v>
      </c>
      <c r="B5" s="2">
        <f>'Total Orgs'!B127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301</v>
      </c>
    </row>
    <row r="5" spans="1:3" x14ac:dyDescent="0.3">
      <c r="A5" s="4" t="s">
        <v>202</v>
      </c>
      <c r="B5" s="2">
        <f>'Total Orgs'!B129</f>
        <v>900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900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139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Orgs'!B133</f>
        <v>700</v>
      </c>
      <c r="C5" s="327" t="s">
        <v>504</v>
      </c>
    </row>
    <row r="6" spans="1:3" x14ac:dyDescent="0.3">
      <c r="A6" s="4" t="s">
        <v>4</v>
      </c>
      <c r="C6" s="327" t="s">
        <v>505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9"/>
    </row>
    <row r="9" spans="1:3" x14ac:dyDescent="0.3">
      <c r="A9" s="4" t="s">
        <v>203</v>
      </c>
      <c r="B9" s="2">
        <f>SUM(B5+B6-B7-B8)</f>
        <v>700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302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140</v>
      </c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303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Orgs'!B135</f>
        <v>225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>
        <f>INACTIVE!D39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225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142</v>
      </c>
    </row>
    <row r="5" spans="1:4" x14ac:dyDescent="0.3">
      <c r="A5" s="4" t="s">
        <v>202</v>
      </c>
      <c r="B5" s="2">
        <f>'Total Orgs'!B136</f>
        <v>8000</v>
      </c>
      <c r="C5" t="s">
        <v>708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SUM(B12:B121)</f>
        <v>7971.8200000000006</v>
      </c>
    </row>
    <row r="9" spans="1:4" x14ac:dyDescent="0.3">
      <c r="A9" s="4" t="s">
        <v>203</v>
      </c>
      <c r="B9" s="2">
        <f>SUM(B5+B6-B8)</f>
        <v>28.179999999999382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675</v>
      </c>
      <c r="B12" s="215">
        <v>2055.1</v>
      </c>
      <c r="C12" s="98" t="s">
        <v>950</v>
      </c>
    </row>
    <row r="13" spans="1:4" s="1" customFormat="1" x14ac:dyDescent="0.3">
      <c r="A13" s="7"/>
      <c r="B13" s="3"/>
      <c r="C13" s="98" t="s">
        <v>951</v>
      </c>
    </row>
    <row r="14" spans="1:4" s="1" customFormat="1" x14ac:dyDescent="0.3">
      <c r="A14" s="7"/>
      <c r="B14" s="215"/>
      <c r="C14" s="98" t="s">
        <v>1136</v>
      </c>
      <c r="D14" s="387">
        <v>585.15</v>
      </c>
    </row>
    <row r="15" spans="1:4" s="1" customFormat="1" x14ac:dyDescent="0.3">
      <c r="A15" s="7"/>
      <c r="B15" s="3"/>
      <c r="C15" s="98" t="s">
        <v>1137</v>
      </c>
      <c r="D15" s="387">
        <v>546.63</v>
      </c>
    </row>
    <row r="16" spans="1:4" x14ac:dyDescent="0.3">
      <c r="C16" s="98" t="s">
        <v>1138</v>
      </c>
      <c r="D16" s="387">
        <v>631.46</v>
      </c>
    </row>
    <row r="17" spans="1:4" x14ac:dyDescent="0.3">
      <c r="C17" s="98" t="s">
        <v>1139</v>
      </c>
      <c r="D17" s="387">
        <v>800.51</v>
      </c>
    </row>
    <row r="18" spans="1:4" x14ac:dyDescent="0.3">
      <c r="C18" s="98" t="s">
        <v>1140</v>
      </c>
      <c r="D18" s="387">
        <v>577.46</v>
      </c>
    </row>
    <row r="19" spans="1:4" x14ac:dyDescent="0.3">
      <c r="C19" s="98" t="s">
        <v>1141</v>
      </c>
      <c r="D19" s="387">
        <v>409.15</v>
      </c>
    </row>
    <row r="20" spans="1:4" x14ac:dyDescent="0.3">
      <c r="C20" s="98" t="s">
        <v>1142</v>
      </c>
      <c r="D20" s="387">
        <v>661.6</v>
      </c>
    </row>
    <row r="21" spans="1:4" x14ac:dyDescent="0.3">
      <c r="C21" s="98" t="s">
        <v>1143</v>
      </c>
      <c r="D21" s="388">
        <v>746.31</v>
      </c>
    </row>
    <row r="22" spans="1:4" x14ac:dyDescent="0.3">
      <c r="B22" s="2">
        <v>4958.2700000000004</v>
      </c>
      <c r="D22" s="387">
        <f>SUM(D14:D21)</f>
        <v>4958.2700000000004</v>
      </c>
    </row>
    <row r="23" spans="1:4" x14ac:dyDescent="0.3">
      <c r="B23" s="2">
        <v>645.95000000000005</v>
      </c>
      <c r="C23" s="98" t="s">
        <v>1234</v>
      </c>
      <c r="D23" s="387">
        <v>645.95000000000005</v>
      </c>
    </row>
    <row r="25" spans="1:4" x14ac:dyDescent="0.3">
      <c r="A25" s="4" t="s">
        <v>1478</v>
      </c>
      <c r="B25" s="2">
        <v>312.5</v>
      </c>
      <c r="C25" s="98" t="s">
        <v>518</v>
      </c>
    </row>
    <row r="26" spans="1:4" x14ac:dyDescent="0.3">
      <c r="C26" t="s">
        <v>1479</v>
      </c>
    </row>
    <row r="27" spans="1:4" x14ac:dyDescent="0.3">
      <c r="C27" s="98" t="s">
        <v>1480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143</v>
      </c>
    </row>
    <row r="5" spans="1:3" x14ac:dyDescent="0.3">
      <c r="A5" s="4" t="s">
        <v>202</v>
      </c>
      <c r="B5" s="2">
        <f>'Total Orgs'!B137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E75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97" t="s">
        <v>304</v>
      </c>
    </row>
    <row r="3" spans="1:3" x14ac:dyDescent="0.3">
      <c r="A3" s="5"/>
      <c r="C3" s="97" t="s">
        <v>1153</v>
      </c>
    </row>
    <row r="4" spans="1:3" x14ac:dyDescent="0.3">
      <c r="A4" s="5"/>
      <c r="C4" s="97" t="s">
        <v>305</v>
      </c>
    </row>
    <row r="5" spans="1:3" x14ac:dyDescent="0.3">
      <c r="A5" s="5"/>
      <c r="C5" s="10" t="s">
        <v>306</v>
      </c>
    </row>
    <row r="6" spans="1:3" x14ac:dyDescent="0.3">
      <c r="A6" s="6" t="s">
        <v>144</v>
      </c>
      <c r="C6" s="10" t="s">
        <v>307</v>
      </c>
    </row>
    <row r="7" spans="1:3" x14ac:dyDescent="0.3">
      <c r="C7" s="10" t="s">
        <v>308</v>
      </c>
    </row>
    <row r="8" spans="1:3" x14ac:dyDescent="0.3">
      <c r="A8" s="4" t="s">
        <v>202</v>
      </c>
      <c r="B8" s="2">
        <f>'Total Orgs'!B138</f>
        <v>15000</v>
      </c>
    </row>
    <row r="9" spans="1:3" x14ac:dyDescent="0.3">
      <c r="A9" s="4" t="s">
        <v>4</v>
      </c>
      <c r="C9" s="329" t="s">
        <v>398</v>
      </c>
    </row>
    <row r="10" spans="1:3" x14ac:dyDescent="0.3">
      <c r="A10" s="4" t="s">
        <v>5</v>
      </c>
      <c r="C10" s="329" t="s">
        <v>469</v>
      </c>
    </row>
    <row r="11" spans="1:3" x14ac:dyDescent="0.3">
      <c r="A11" s="4" t="s">
        <v>6</v>
      </c>
      <c r="B11" s="2">
        <f>SUM(B13:B116)</f>
        <v>14768.35</v>
      </c>
      <c r="C11" s="329" t="s">
        <v>470</v>
      </c>
    </row>
    <row r="12" spans="1:3" x14ac:dyDescent="0.3">
      <c r="A12" s="4" t="s">
        <v>203</v>
      </c>
      <c r="B12" s="2">
        <f>SUM(B8+B9-B11)</f>
        <v>231.64999999999964</v>
      </c>
      <c r="C12" s="329" t="s">
        <v>605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15" spans="1:3" x14ac:dyDescent="0.3">
      <c r="A15" s="4">
        <v>45551</v>
      </c>
      <c r="B15" s="2">
        <v>3007.67</v>
      </c>
      <c r="C15" s="10" t="s">
        <v>1152</v>
      </c>
    </row>
    <row r="16" spans="1:3" x14ac:dyDescent="0.3">
      <c r="C16" s="10" t="s">
        <v>472</v>
      </c>
    </row>
    <row r="17" spans="1:5" x14ac:dyDescent="0.3">
      <c r="C17" s="10" t="s">
        <v>473</v>
      </c>
    </row>
    <row r="18" spans="1:5" x14ac:dyDescent="0.3">
      <c r="C18" s="10" t="s">
        <v>474</v>
      </c>
    </row>
    <row r="19" spans="1:5" x14ac:dyDescent="0.3">
      <c r="C19" s="10" t="s">
        <v>878</v>
      </c>
    </row>
    <row r="20" spans="1:5" x14ac:dyDescent="0.3">
      <c r="D20" s="101"/>
    </row>
    <row r="21" spans="1:5" ht="31.2" x14ac:dyDescent="0.3">
      <c r="A21" s="4">
        <v>45560</v>
      </c>
      <c r="B21" s="2">
        <v>125.53</v>
      </c>
      <c r="C21" s="10" t="s">
        <v>1110</v>
      </c>
      <c r="D21" s="101">
        <v>2235.4</v>
      </c>
      <c r="E21" t="s">
        <v>667</v>
      </c>
    </row>
    <row r="22" spans="1:5" x14ac:dyDescent="0.3">
      <c r="C22" s="10" t="s">
        <v>551</v>
      </c>
      <c r="D22" s="102">
        <v>490.6</v>
      </c>
      <c r="E22" t="s">
        <v>668</v>
      </c>
    </row>
    <row r="23" spans="1:5" x14ac:dyDescent="0.3">
      <c r="C23" s="10" t="s">
        <v>552</v>
      </c>
      <c r="D23" s="101">
        <f>SUM(D21:D22)</f>
        <v>2726</v>
      </c>
    </row>
    <row r="24" spans="1:5" x14ac:dyDescent="0.3">
      <c r="C24" s="10" t="s">
        <v>1109</v>
      </c>
      <c r="D24" s="101"/>
    </row>
    <row r="26" spans="1:5" ht="16.5" customHeight="1" x14ac:dyDescent="0.3">
      <c r="A26" s="4" t="s">
        <v>675</v>
      </c>
      <c r="B26" s="2">
        <v>1029.6099999999999</v>
      </c>
      <c r="C26" s="10" t="s">
        <v>676</v>
      </c>
    </row>
    <row r="27" spans="1:5" s="21" customFormat="1" x14ac:dyDescent="0.3">
      <c r="A27" s="13"/>
      <c r="B27" s="14"/>
      <c r="C27" s="20" t="s">
        <v>677</v>
      </c>
    </row>
    <row r="28" spans="1:5" s="21" customFormat="1" x14ac:dyDescent="0.3">
      <c r="A28" s="13"/>
      <c r="B28" s="14"/>
      <c r="C28" s="20" t="s">
        <v>678</v>
      </c>
    </row>
    <row r="29" spans="1:5" s="21" customFormat="1" x14ac:dyDescent="0.3">
      <c r="A29" s="13"/>
      <c r="B29" s="14"/>
      <c r="C29" s="10" t="s">
        <v>679</v>
      </c>
    </row>
    <row r="30" spans="1:5" x14ac:dyDescent="0.3">
      <c r="C30" s="10" t="s">
        <v>758</v>
      </c>
    </row>
    <row r="32" spans="1:5" x14ac:dyDescent="0.3">
      <c r="A32" s="4" t="s">
        <v>1263</v>
      </c>
      <c r="B32" s="2">
        <v>2811.45</v>
      </c>
      <c r="C32" s="10" t="s">
        <v>1264</v>
      </c>
    </row>
    <row r="33" spans="1:3" x14ac:dyDescent="0.3">
      <c r="C33" s="10" t="s">
        <v>1265</v>
      </c>
    </row>
    <row r="34" spans="1:3" x14ac:dyDescent="0.3">
      <c r="C34" s="10" t="s">
        <v>1266</v>
      </c>
    </row>
    <row r="36" spans="1:3" x14ac:dyDescent="0.3">
      <c r="A36" s="4" t="s">
        <v>1069</v>
      </c>
      <c r="B36" s="2">
        <v>644.19000000000005</v>
      </c>
      <c r="C36" s="10" t="s">
        <v>1063</v>
      </c>
    </row>
    <row r="37" spans="1:3" x14ac:dyDescent="0.3">
      <c r="C37" s="10" t="s">
        <v>1064</v>
      </c>
    </row>
    <row r="38" spans="1:3" x14ac:dyDescent="0.3">
      <c r="C38" s="10" t="s">
        <v>1065</v>
      </c>
    </row>
    <row r="39" spans="1:3" x14ac:dyDescent="0.3">
      <c r="C39" s="10" t="s">
        <v>1111</v>
      </c>
    </row>
    <row r="41" spans="1:3" x14ac:dyDescent="0.3">
      <c r="A41" s="4" t="s">
        <v>1069</v>
      </c>
      <c r="B41" s="2">
        <v>1578.08</v>
      </c>
      <c r="C41" s="11" t="s">
        <v>1067</v>
      </c>
    </row>
    <row r="42" spans="1:3" x14ac:dyDescent="0.3">
      <c r="C42" s="11" t="s">
        <v>1066</v>
      </c>
    </row>
    <row r="43" spans="1:3" x14ac:dyDescent="0.3">
      <c r="C43" s="10" t="s">
        <v>1068</v>
      </c>
    </row>
    <row r="44" spans="1:3" x14ac:dyDescent="0.3">
      <c r="C44" s="10" t="s">
        <v>1112</v>
      </c>
    </row>
    <row r="46" spans="1:3" x14ac:dyDescent="0.3">
      <c r="A46" s="4" t="s">
        <v>1070</v>
      </c>
      <c r="B46" s="2">
        <v>1140.72</v>
      </c>
      <c r="C46" s="10" t="s">
        <v>471</v>
      </c>
    </row>
    <row r="47" spans="1:3" x14ac:dyDescent="0.3">
      <c r="C47" s="10" t="s">
        <v>1071</v>
      </c>
    </row>
    <row r="48" spans="1:3" x14ac:dyDescent="0.3">
      <c r="A48" s="13"/>
      <c r="B48" s="14"/>
      <c r="C48" s="15" t="s">
        <v>1072</v>
      </c>
    </row>
    <row r="49" spans="1:4" x14ac:dyDescent="0.3">
      <c r="A49" s="13"/>
      <c r="B49" s="14"/>
      <c r="C49" s="15"/>
    </row>
    <row r="50" spans="1:4" s="21" customFormat="1" x14ac:dyDescent="0.3">
      <c r="A50" s="13"/>
      <c r="B50" s="14"/>
      <c r="C50" s="15"/>
    </row>
    <row r="52" spans="1:4" s="21" customFormat="1" x14ac:dyDescent="0.3">
      <c r="A52" s="13" t="s">
        <v>1238</v>
      </c>
      <c r="B52" s="14">
        <v>102.2</v>
      </c>
      <c r="C52" s="15" t="s">
        <v>1239</v>
      </c>
    </row>
    <row r="53" spans="1:4" x14ac:dyDescent="0.3">
      <c r="C53" s="10" t="s">
        <v>1240</v>
      </c>
    </row>
    <row r="55" spans="1:4" x14ac:dyDescent="0.3">
      <c r="A55" s="4" t="s">
        <v>1291</v>
      </c>
      <c r="B55" s="2">
        <v>2647.08</v>
      </c>
      <c r="C55" s="10" t="s">
        <v>1292</v>
      </c>
    </row>
    <row r="56" spans="1:4" x14ac:dyDescent="0.3">
      <c r="C56" s="10" t="s">
        <v>1261</v>
      </c>
    </row>
    <row r="57" spans="1:4" x14ac:dyDescent="0.3">
      <c r="C57" s="10" t="s">
        <v>1293</v>
      </c>
    </row>
    <row r="58" spans="1:4" x14ac:dyDescent="0.3">
      <c r="A58" s="13"/>
      <c r="B58" s="14"/>
      <c r="C58" s="22"/>
    </row>
    <row r="59" spans="1:4" x14ac:dyDescent="0.3">
      <c r="A59" s="13" t="s">
        <v>1254</v>
      </c>
      <c r="B59" s="14">
        <v>1108.92</v>
      </c>
      <c r="C59" s="22" t="s">
        <v>1255</v>
      </c>
    </row>
    <row r="60" spans="1:4" x14ac:dyDescent="0.3">
      <c r="A60" s="13"/>
      <c r="B60" s="14"/>
      <c r="C60" s="22" t="s">
        <v>1256</v>
      </c>
    </row>
    <row r="61" spans="1:4" x14ac:dyDescent="0.3">
      <c r="C61" s="10" t="s">
        <v>1257</v>
      </c>
      <c r="D61">
        <v>666.36</v>
      </c>
    </row>
    <row r="62" spans="1:4" x14ac:dyDescent="0.3">
      <c r="C62" s="10" t="s">
        <v>1442</v>
      </c>
      <c r="D62">
        <v>370.96</v>
      </c>
    </row>
    <row r="63" spans="1:4" x14ac:dyDescent="0.3">
      <c r="C63" s="10" t="s">
        <v>1441</v>
      </c>
      <c r="D63">
        <v>71.599999999999994</v>
      </c>
    </row>
    <row r="64" spans="1:4" x14ac:dyDescent="0.3">
      <c r="D64">
        <f>SUM(D61:D63)</f>
        <v>1108.9199999999998</v>
      </c>
    </row>
    <row r="65" spans="1:3" x14ac:dyDescent="0.3">
      <c r="A65" s="4" t="s">
        <v>1254</v>
      </c>
      <c r="B65" s="2">
        <v>572.9</v>
      </c>
      <c r="C65" s="10" t="s">
        <v>1260</v>
      </c>
    </row>
    <row r="66" spans="1:3" x14ac:dyDescent="0.3">
      <c r="C66" s="10" t="s">
        <v>1261</v>
      </c>
    </row>
    <row r="67" spans="1:3" x14ac:dyDescent="0.3">
      <c r="C67" s="11" t="s">
        <v>1262</v>
      </c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23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2"/>
    </row>
    <row r="3" spans="1:3" x14ac:dyDescent="0.3">
      <c r="A3" s="5"/>
      <c r="B3" s="2"/>
      <c r="C3" s="336" t="s">
        <v>1417</v>
      </c>
    </row>
    <row r="4" spans="1:3" x14ac:dyDescent="0.3">
      <c r="A4" s="5"/>
      <c r="B4" s="2"/>
      <c r="C4" s="336" t="s">
        <v>1416</v>
      </c>
    </row>
    <row r="5" spans="1:3" x14ac:dyDescent="0.3">
      <c r="A5" s="5"/>
      <c r="B5" s="2"/>
      <c r="C5" s="12"/>
    </row>
    <row r="6" spans="1:3" x14ac:dyDescent="0.3">
      <c r="A6" s="5"/>
      <c r="B6" s="2"/>
      <c r="C6" s="10"/>
    </row>
    <row r="7" spans="1:3" x14ac:dyDescent="0.3">
      <c r="A7" s="6" t="s">
        <v>145</v>
      </c>
      <c r="B7" s="2"/>
      <c r="C7" s="10"/>
    </row>
    <row r="8" spans="1:3" x14ac:dyDescent="0.3">
      <c r="A8" s="4"/>
      <c r="B8" s="2"/>
      <c r="C8" s="10"/>
    </row>
    <row r="9" spans="1:3" x14ac:dyDescent="0.3">
      <c r="A9" s="4" t="s">
        <v>202</v>
      </c>
      <c r="B9" s="2">
        <f>'Total Orgs'!B139</f>
        <v>750</v>
      </c>
      <c r="C9" s="10"/>
    </row>
    <row r="10" spans="1:3" x14ac:dyDescent="0.3">
      <c r="A10" s="4" t="s">
        <v>4</v>
      </c>
      <c r="B10" s="2"/>
      <c r="C10" s="10"/>
    </row>
    <row r="11" spans="1:3" s="15" customFormat="1" x14ac:dyDescent="0.3">
      <c r="A11" s="20" t="s">
        <v>5</v>
      </c>
      <c r="B11" s="32"/>
    </row>
    <row r="12" spans="1:3" x14ac:dyDescent="0.3">
      <c r="A12" s="4" t="s">
        <v>6</v>
      </c>
      <c r="B12" s="2">
        <f>SUM(B16:B106)</f>
        <v>748.02</v>
      </c>
      <c r="C12" s="10"/>
    </row>
    <row r="13" spans="1:3" x14ac:dyDescent="0.3">
      <c r="A13" s="4" t="s">
        <v>203</v>
      </c>
      <c r="B13" s="2">
        <f>SUM(B9+B10-B11-B12)</f>
        <v>1.9800000000000182</v>
      </c>
      <c r="C13" s="10"/>
    </row>
    <row r="14" spans="1:3" x14ac:dyDescent="0.3">
      <c r="A14" s="4"/>
      <c r="B14" s="2"/>
      <c r="C14" s="10"/>
    </row>
    <row r="15" spans="1:3" x14ac:dyDescent="0.3">
      <c r="A15" s="7" t="s">
        <v>204</v>
      </c>
      <c r="B15" s="3" t="s">
        <v>205</v>
      </c>
      <c r="C15" s="12" t="s">
        <v>206</v>
      </c>
    </row>
    <row r="16" spans="1:3" x14ac:dyDescent="0.3">
      <c r="A16" s="4" t="s">
        <v>1411</v>
      </c>
      <c r="B16">
        <v>345.24</v>
      </c>
      <c r="C16" t="s">
        <v>1412</v>
      </c>
    </row>
    <row r="17" spans="1:3" x14ac:dyDescent="0.3">
      <c r="C17" t="s">
        <v>1413</v>
      </c>
    </row>
    <row r="19" spans="1:3" x14ac:dyDescent="0.3">
      <c r="A19" t="s">
        <v>1411</v>
      </c>
      <c r="B19">
        <v>345.24</v>
      </c>
      <c r="C19" t="s">
        <v>1412</v>
      </c>
    </row>
    <row r="20" spans="1:3" x14ac:dyDescent="0.3">
      <c r="C20" t="s">
        <v>1414</v>
      </c>
    </row>
    <row r="22" spans="1:3" x14ac:dyDescent="0.3">
      <c r="A22" t="s">
        <v>1411</v>
      </c>
      <c r="B22">
        <v>57.54</v>
      </c>
      <c r="C22" t="s">
        <v>1412</v>
      </c>
    </row>
    <row r="23" spans="1:3" x14ac:dyDescent="0.3">
      <c r="C23" t="s">
        <v>1415</v>
      </c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  <c r="C3" t="s">
        <v>272</v>
      </c>
    </row>
    <row r="5" spans="1:3" x14ac:dyDescent="0.3">
      <c r="A5" s="4" t="s">
        <v>202</v>
      </c>
      <c r="B5" s="2">
        <f>'Total Orgs'!B140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147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Orgs'!B141</f>
        <v>2300</v>
      </c>
      <c r="C5" s="327" t="s">
        <v>462</v>
      </c>
    </row>
    <row r="6" spans="1:3" x14ac:dyDescent="0.3">
      <c r="A6" s="4" t="s">
        <v>4</v>
      </c>
      <c r="B6" s="2"/>
      <c r="C6" s="327" t="s">
        <v>467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1711.6399999999999</v>
      </c>
      <c r="C8" s="327"/>
    </row>
    <row r="9" spans="1:3" x14ac:dyDescent="0.3">
      <c r="A9" s="4" t="s">
        <v>203</v>
      </c>
      <c r="B9" s="2">
        <f>SUM(B5+B6-B7-B8)</f>
        <v>588.36000000000013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892</v>
      </c>
      <c r="B12">
        <v>1100</v>
      </c>
      <c r="C12" t="s">
        <v>889</v>
      </c>
    </row>
    <row r="13" spans="1:3" x14ac:dyDescent="0.3">
      <c r="A13" s="27"/>
      <c r="C13" t="s">
        <v>890</v>
      </c>
    </row>
    <row r="14" spans="1:3" x14ac:dyDescent="0.3">
      <c r="A14" s="27"/>
      <c r="C14" t="s">
        <v>891</v>
      </c>
    </row>
    <row r="15" spans="1:3" x14ac:dyDescent="0.3">
      <c r="A15" s="27" t="s">
        <v>892</v>
      </c>
      <c r="B15">
        <v>611.64</v>
      </c>
      <c r="C15" t="s">
        <v>518</v>
      </c>
    </row>
    <row r="16" spans="1:3" x14ac:dyDescent="0.3">
      <c r="A16" s="27"/>
      <c r="C16" t="s">
        <v>893</v>
      </c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148</v>
      </c>
      <c r="C3" t="s">
        <v>309</v>
      </c>
    </row>
    <row r="4" spans="1:6" x14ac:dyDescent="0.3">
      <c r="C4" s="327" t="s">
        <v>495</v>
      </c>
    </row>
    <row r="5" spans="1:6" x14ac:dyDescent="0.3">
      <c r="A5" s="4" t="s">
        <v>202</v>
      </c>
      <c r="B5" s="2">
        <f>'Total Orgs'!B142</f>
        <v>15000</v>
      </c>
      <c r="C5" s="327" t="s">
        <v>497</v>
      </c>
    </row>
    <row r="6" spans="1:6" x14ac:dyDescent="0.3">
      <c r="A6" s="4" t="s">
        <v>4</v>
      </c>
      <c r="C6" s="327"/>
    </row>
    <row r="7" spans="1:6" x14ac:dyDescent="0.3">
      <c r="A7" s="4" t="s">
        <v>5</v>
      </c>
      <c r="C7" s="327"/>
    </row>
    <row r="8" spans="1:6" x14ac:dyDescent="0.3">
      <c r="A8" s="4" t="s">
        <v>6</v>
      </c>
      <c r="B8" s="2">
        <f>SUM(B12:B136)</f>
        <v>14793.01</v>
      </c>
    </row>
    <row r="9" spans="1:6" x14ac:dyDescent="0.3">
      <c r="A9" s="4" t="s">
        <v>203</v>
      </c>
      <c r="B9" s="2">
        <f>SUM(B5+B6-B8)</f>
        <v>206.98999999999978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 t="s">
        <v>720</v>
      </c>
      <c r="B12" s="2">
        <f>D23</f>
        <v>9165.26</v>
      </c>
      <c r="C12" s="10" t="s">
        <v>721</v>
      </c>
      <c r="D12" s="13"/>
      <c r="E12" s="14"/>
      <c r="F12" s="15"/>
    </row>
    <row r="13" spans="1:6" x14ac:dyDescent="0.3">
      <c r="C13" s="10" t="s">
        <v>722</v>
      </c>
      <c r="D13" s="4"/>
      <c r="E13" s="2"/>
      <c r="F13" s="86"/>
    </row>
    <row r="14" spans="1:6" x14ac:dyDescent="0.3">
      <c r="A14" s="75"/>
      <c r="C14" s="16" t="s">
        <v>723</v>
      </c>
      <c r="D14">
        <f>938.94+1088.94+605.95+625.96+615.96+625.96+645.96+605.95+665.96</f>
        <v>6419.58</v>
      </c>
      <c r="E14" s="25"/>
      <c r="F14">
        <v>8905.76</v>
      </c>
    </row>
    <row r="15" spans="1:6" x14ac:dyDescent="0.3">
      <c r="A15" s="75"/>
      <c r="C15" s="16" t="s">
        <v>724</v>
      </c>
      <c r="D15">
        <v>1033.6500000000001</v>
      </c>
      <c r="E15" s="25"/>
      <c r="F15">
        <v>175</v>
      </c>
    </row>
    <row r="16" spans="1:6" x14ac:dyDescent="0.3">
      <c r="A16" s="75"/>
      <c r="C16" s="16" t="s">
        <v>725</v>
      </c>
      <c r="D16">
        <f>19.24+24.57</f>
        <v>43.81</v>
      </c>
      <c r="F16">
        <v>162.35</v>
      </c>
    </row>
    <row r="17" spans="1:6" x14ac:dyDescent="0.3">
      <c r="A17" s="75"/>
      <c r="C17" s="16" t="s">
        <v>726</v>
      </c>
      <c r="D17">
        <f>40+77.25</f>
        <v>117.25</v>
      </c>
      <c r="F17">
        <v>77.260000000000005</v>
      </c>
    </row>
    <row r="18" spans="1:6" x14ac:dyDescent="0.3">
      <c r="A18" s="75"/>
      <c r="C18" s="16" t="s">
        <v>727</v>
      </c>
      <c r="D18">
        <f>57.72+194.72+287.4+136.93+14.17+43.24+143.29+87.22+131.7+126.6+63.95+43.74+38.04</f>
        <v>1368.7199999999998</v>
      </c>
      <c r="F18">
        <f>SUM(F14:F17)</f>
        <v>9320.3700000000008</v>
      </c>
    </row>
    <row r="19" spans="1:6" x14ac:dyDescent="0.3">
      <c r="A19" s="75"/>
      <c r="C19" s="16"/>
    </row>
    <row r="20" spans="1:6" x14ac:dyDescent="0.3">
      <c r="A20" s="75"/>
      <c r="C20" s="16" t="s">
        <v>796</v>
      </c>
      <c r="D20">
        <v>2071.62</v>
      </c>
    </row>
    <row r="21" spans="1:6" x14ac:dyDescent="0.3">
      <c r="A21" s="75"/>
      <c r="C21" s="16" t="s">
        <v>797</v>
      </c>
      <c r="D21">
        <v>3725.74</v>
      </c>
    </row>
    <row r="22" spans="1:6" x14ac:dyDescent="0.3">
      <c r="A22" s="75"/>
      <c r="C22" s="16" t="s">
        <v>798</v>
      </c>
      <c r="D22" s="139">
        <v>3367.9</v>
      </c>
    </row>
    <row r="23" spans="1:6" x14ac:dyDescent="0.3">
      <c r="A23" s="75"/>
      <c r="C23" s="16"/>
      <c r="D23">
        <f>SUM(D20:D22)</f>
        <v>9165.26</v>
      </c>
    </row>
    <row r="24" spans="1:6" x14ac:dyDescent="0.3">
      <c r="A24" s="75"/>
      <c r="C24" s="16"/>
    </row>
    <row r="25" spans="1:6" x14ac:dyDescent="0.3">
      <c r="A25" s="75"/>
      <c r="B25" s="2">
        <v>4432</v>
      </c>
      <c r="C25" s="16" t="s">
        <v>841</v>
      </c>
    </row>
    <row r="26" spans="1:6" x14ac:dyDescent="0.3">
      <c r="A26" s="75"/>
      <c r="C26" s="16" t="s">
        <v>842</v>
      </c>
    </row>
    <row r="27" spans="1:6" x14ac:dyDescent="0.3">
      <c r="A27" s="75"/>
      <c r="C27" s="16" t="s">
        <v>843</v>
      </c>
    </row>
    <row r="28" spans="1:6" x14ac:dyDescent="0.3">
      <c r="A28" s="75"/>
      <c r="C28" s="16" t="s">
        <v>844</v>
      </c>
    </row>
    <row r="29" spans="1:6" x14ac:dyDescent="0.3">
      <c r="A29" s="75"/>
      <c r="C29" s="16"/>
    </row>
    <row r="30" spans="1:6" x14ac:dyDescent="0.3">
      <c r="A30" s="75" t="s">
        <v>1244</v>
      </c>
      <c r="B30" s="2">
        <v>1195.75</v>
      </c>
      <c r="C30" s="16" t="s">
        <v>1245</v>
      </c>
    </row>
    <row r="31" spans="1:6" x14ac:dyDescent="0.3">
      <c r="A31" s="75"/>
      <c r="C31" s="16" t="s">
        <v>1246</v>
      </c>
    </row>
    <row r="32" spans="1:6" x14ac:dyDescent="0.3">
      <c r="A32" s="75"/>
      <c r="C32" s="16" t="s">
        <v>1247</v>
      </c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348"/>
      <c r="C44" s="22"/>
    </row>
    <row r="45" spans="1:3" s="21" customFormat="1" x14ac:dyDescent="0.3">
      <c r="A45" s="13"/>
      <c r="B45" s="348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49"/>
    </row>
    <row r="52" spans="1:3" x14ac:dyDescent="0.3">
      <c r="B52" s="349"/>
    </row>
    <row r="53" spans="1:3" s="21" customFormat="1" x14ac:dyDescent="0.3">
      <c r="A53" s="13"/>
      <c r="B53" s="14"/>
      <c r="C53" s="15"/>
    </row>
    <row r="57" spans="1:3" s="21" customFormat="1" x14ac:dyDescent="0.3">
      <c r="A57" s="350"/>
      <c r="B57" s="351"/>
      <c r="C57" s="352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310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151</v>
      </c>
    </row>
    <row r="5" spans="1:3" x14ac:dyDescent="0.3">
      <c r="A5" s="4" t="s">
        <v>202</v>
      </c>
      <c r="B5" s="2">
        <f>'Total Orgs'!B145</f>
        <v>0</v>
      </c>
    </row>
    <row r="6" spans="1:3" x14ac:dyDescent="0.3">
      <c r="A6" s="4" t="s">
        <v>4</v>
      </c>
    </row>
    <row r="7" spans="1:3" s="15" customFormat="1" x14ac:dyDescent="0.3">
      <c r="A7" s="20" t="s">
        <v>311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152</v>
      </c>
    </row>
    <row r="5" spans="1:3" x14ac:dyDescent="0.3">
      <c r="A5" s="4" t="s">
        <v>202</v>
      </c>
      <c r="B5" s="2">
        <f>'Total Orgs'!B146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D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153</v>
      </c>
    </row>
    <row r="5" spans="1:4" x14ac:dyDescent="0.3">
      <c r="A5" s="4" t="s">
        <v>202</v>
      </c>
      <c r="B5" s="2">
        <f>'Total Orgs'!B147</f>
        <v>5500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4000</v>
      </c>
    </row>
    <row r="9" spans="1:4" x14ac:dyDescent="0.3">
      <c r="A9" s="4" t="s">
        <v>203</v>
      </c>
      <c r="B9" s="2">
        <f>SUM(B5+B6-B8)</f>
        <v>1500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1156</v>
      </c>
      <c r="B12" s="2">
        <v>4000</v>
      </c>
      <c r="C12" t="s">
        <v>1157</v>
      </c>
    </row>
    <row r="13" spans="1:4" x14ac:dyDescent="0.3">
      <c r="C13" t="s">
        <v>1360</v>
      </c>
      <c r="D13">
        <v>1035.8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312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Orgs'!B150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300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1302</v>
      </c>
      <c r="B12" s="2">
        <v>300</v>
      </c>
      <c r="C12" t="s">
        <v>518</v>
      </c>
    </row>
    <row r="13" spans="1:3" x14ac:dyDescent="0.3">
      <c r="C13" t="s">
        <v>1324</v>
      </c>
    </row>
    <row r="14" spans="1:3" x14ac:dyDescent="0.3">
      <c r="C14" t="s">
        <v>1334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313</v>
      </c>
    </row>
    <row r="5" spans="1:4" x14ac:dyDescent="0.3">
      <c r="A5" s="4" t="s">
        <v>202</v>
      </c>
      <c r="B5" s="2">
        <f>'Total Orgs'!B151</f>
        <v>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500</v>
      </c>
      <c r="C8" s="10"/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826</v>
      </c>
      <c r="B12" s="2">
        <v>500</v>
      </c>
      <c r="C12" t="s">
        <v>518</v>
      </c>
    </row>
    <row r="13" spans="1:4" x14ac:dyDescent="0.3">
      <c r="B13" s="2" t="s">
        <v>827</v>
      </c>
      <c r="C13" t="s">
        <v>828</v>
      </c>
    </row>
    <row r="14" spans="1:4" x14ac:dyDescent="0.3">
      <c r="C14" t="s">
        <v>829</v>
      </c>
      <c r="D14">
        <v>563.20000000000005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</row>
    <row r="5" spans="1:3" x14ac:dyDescent="0.3">
      <c r="A5" s="4" t="s">
        <v>202</v>
      </c>
      <c r="B5" s="2">
        <f>'Total Orgs'!B152</f>
        <v>250</v>
      </c>
    </row>
    <row r="6" spans="1:3" x14ac:dyDescent="0.3">
      <c r="A6" s="4" t="s">
        <v>4</v>
      </c>
      <c r="B6" s="2">
        <v>500</v>
      </c>
    </row>
    <row r="7" spans="1:3" x14ac:dyDescent="0.3">
      <c r="A7" s="4" t="s">
        <v>6</v>
      </c>
      <c r="B7" s="2">
        <f>SUM(B11:B142)</f>
        <v>750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1331</v>
      </c>
      <c r="B11" s="2">
        <v>750</v>
      </c>
      <c r="C11" s="9" t="s">
        <v>1332</v>
      </c>
    </row>
    <row r="12" spans="1:3" x14ac:dyDescent="0.3">
      <c r="C12" s="15" t="s">
        <v>1333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314</v>
      </c>
      <c r="C3" t="s">
        <v>315</v>
      </c>
    </row>
    <row r="4" spans="1:3" x14ac:dyDescent="0.3">
      <c r="C4" t="s">
        <v>316</v>
      </c>
    </row>
    <row r="5" spans="1:3" x14ac:dyDescent="0.3">
      <c r="A5" s="4" t="s">
        <v>202</v>
      </c>
      <c r="B5" s="2">
        <f>'Total Orgs'!B153</f>
        <v>15000</v>
      </c>
      <c r="C5" t="s">
        <v>317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2052</v>
      </c>
    </row>
    <row r="9" spans="1:3" x14ac:dyDescent="0.3">
      <c r="A9" s="4" t="s">
        <v>203</v>
      </c>
      <c r="B9" s="2">
        <f>SUM(B5+B6-B7-B8)</f>
        <v>12948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1288</v>
      </c>
      <c r="B12" s="2">
        <v>2052</v>
      </c>
      <c r="C12" s="10" t="s">
        <v>1289</v>
      </c>
    </row>
    <row r="13" spans="1:3" x14ac:dyDescent="0.3">
      <c r="C13" s="10" t="s">
        <v>1290</v>
      </c>
    </row>
    <row r="14" spans="1:3" x14ac:dyDescent="0.3">
      <c r="C14" s="10" t="s">
        <v>1449</v>
      </c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318</v>
      </c>
      <c r="C3" t="s">
        <v>272</v>
      </c>
    </row>
    <row r="5" spans="1:3" x14ac:dyDescent="0.3">
      <c r="A5" s="4" t="s">
        <v>202</v>
      </c>
      <c r="B5" s="2">
        <f>'Total Orgs'!B154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161</v>
      </c>
    </row>
    <row r="5" spans="1:3" x14ac:dyDescent="0.3">
      <c r="A5" s="4" t="s">
        <v>202</v>
      </c>
      <c r="B5" s="2">
        <f>'Total Orgs'!B155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163</v>
      </c>
    </row>
    <row r="5" spans="1:3" x14ac:dyDescent="0.3">
      <c r="A5" s="4" t="s">
        <v>202</v>
      </c>
      <c r="B5" s="2">
        <f>'Total Orgs'!B157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</row>
    <row r="5" spans="1:3" x14ac:dyDescent="0.3">
      <c r="A5" s="4" t="s">
        <v>202</v>
      </c>
      <c r="B5" s="2">
        <f>'Total Orgs'!B158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Orgs'!B159</f>
        <v>300</v>
      </c>
      <c r="C5" s="327" t="s">
        <v>421</v>
      </c>
    </row>
    <row r="6" spans="1:3" x14ac:dyDescent="0.3">
      <c r="A6" s="4" t="s">
        <v>4</v>
      </c>
      <c r="C6" s="327" t="s">
        <v>424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300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320</v>
      </c>
    </row>
    <row r="5" spans="1:9" x14ac:dyDescent="0.3">
      <c r="A5" s="4" t="s">
        <v>202</v>
      </c>
      <c r="B5" s="2">
        <f>'Total Orgs'!B160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x14ac:dyDescent="0.3">
      <c r="A8" s="4" t="s">
        <v>6</v>
      </c>
      <c r="B8" s="2">
        <f>SUM(B12:B101)</f>
        <v>0</v>
      </c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201"/>
      <c r="F13" s="101"/>
      <c r="H13" s="101"/>
    </row>
    <row r="14" spans="1:9" x14ac:dyDescent="0.3">
      <c r="F14" s="102"/>
      <c r="H14" s="101"/>
    </row>
    <row r="15" spans="1:9" x14ac:dyDescent="0.3">
      <c r="H15" s="102"/>
    </row>
    <row r="16" spans="1:9" x14ac:dyDescent="0.3">
      <c r="F16" s="101"/>
      <c r="H16" s="101"/>
      <c r="I16" s="132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Orgs'!B161</f>
        <v>845</v>
      </c>
      <c r="C5" s="327" t="s">
        <v>416</v>
      </c>
    </row>
    <row r="6" spans="1:4" x14ac:dyDescent="0.3">
      <c r="A6" s="4" t="s">
        <v>4</v>
      </c>
      <c r="C6" s="327"/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SUM(B12:B143)</f>
        <v>845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853</v>
      </c>
      <c r="B12" s="2">
        <f>D18</f>
        <v>446.06</v>
      </c>
      <c r="C12" s="130" t="s">
        <v>854</v>
      </c>
    </row>
    <row r="13" spans="1:4" x14ac:dyDescent="0.3">
      <c r="C13" s="15" t="s">
        <v>855</v>
      </c>
      <c r="D13">
        <v>35.28</v>
      </c>
    </row>
    <row r="14" spans="1:4" x14ac:dyDescent="0.3">
      <c r="C14" s="130" t="s">
        <v>416</v>
      </c>
      <c r="D14">
        <v>24.34</v>
      </c>
    </row>
    <row r="15" spans="1:4" x14ac:dyDescent="0.3">
      <c r="C15" t="s">
        <v>856</v>
      </c>
      <c r="D15">
        <v>168.6</v>
      </c>
    </row>
    <row r="16" spans="1:4" x14ac:dyDescent="0.3">
      <c r="C16" s="130" t="s">
        <v>857</v>
      </c>
      <c r="D16">
        <v>145.88</v>
      </c>
    </row>
    <row r="17" spans="1:10" x14ac:dyDescent="0.3">
      <c r="C17" t="s">
        <v>858</v>
      </c>
      <c r="D17" s="139">
        <v>71.959999999999994</v>
      </c>
    </row>
    <row r="18" spans="1:10" s="17" customFormat="1" x14ac:dyDescent="0.3">
      <c r="A18"/>
      <c r="B18"/>
      <c r="C18"/>
      <c r="D18">
        <f>SUM(D13:D17)</f>
        <v>446.06</v>
      </c>
      <c r="E18"/>
      <c r="F18"/>
      <c r="G18"/>
      <c r="H18"/>
      <c r="I18"/>
      <c r="J18"/>
    </row>
    <row r="19" spans="1:10" x14ac:dyDescent="0.3">
      <c r="A19" t="s">
        <v>1527</v>
      </c>
      <c r="B19">
        <v>398.94</v>
      </c>
      <c r="C19" t="s">
        <v>518</v>
      </c>
    </row>
    <row r="20" spans="1:10" x14ac:dyDescent="0.3">
      <c r="A20"/>
      <c r="B20"/>
      <c r="C20" t="s">
        <v>1531</v>
      </c>
    </row>
    <row r="21" spans="1:10" x14ac:dyDescent="0.3">
      <c r="A21"/>
      <c r="B21"/>
      <c r="C21" t="s">
        <v>840</v>
      </c>
    </row>
    <row r="22" spans="1:10" x14ac:dyDescent="0.3">
      <c r="A22"/>
      <c r="B22"/>
      <c r="C22" t="s">
        <v>1532</v>
      </c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Orgs'!B162</f>
        <v>350</v>
      </c>
      <c r="C5" s="47" t="s">
        <v>704</v>
      </c>
    </row>
    <row r="6" spans="1:3" x14ac:dyDescent="0.3">
      <c r="A6" s="4" t="s">
        <v>4</v>
      </c>
      <c r="C6" s="47" t="s">
        <v>705</v>
      </c>
    </row>
    <row r="7" spans="1:3" x14ac:dyDescent="0.3">
      <c r="A7" s="4" t="s">
        <v>5</v>
      </c>
      <c r="C7" s="143"/>
    </row>
    <row r="8" spans="1:3" x14ac:dyDescent="0.3">
      <c r="A8" s="4" t="s">
        <v>6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Orgs'!B163</f>
        <v>1000</v>
      </c>
      <c r="C5" s="327" t="s">
        <v>420</v>
      </c>
    </row>
    <row r="6" spans="1:3" x14ac:dyDescent="0.3">
      <c r="A6" s="4" t="s">
        <v>4</v>
      </c>
      <c r="C6" s="327" t="s">
        <v>650</v>
      </c>
    </row>
    <row r="7" spans="1:3" x14ac:dyDescent="0.3">
      <c r="A7" s="4" t="s">
        <v>5</v>
      </c>
      <c r="C7" s="328"/>
    </row>
    <row r="8" spans="1:3" x14ac:dyDescent="0.3">
      <c r="A8" s="4" t="s">
        <v>6</v>
      </c>
      <c r="B8" s="2">
        <f>SUM(B12:B99)</f>
        <v>945</v>
      </c>
      <c r="C8" s="327"/>
    </row>
    <row r="9" spans="1:3" x14ac:dyDescent="0.3">
      <c r="A9" s="4" t="s">
        <v>203</v>
      </c>
      <c r="B9" s="2">
        <f>SUM(B5+B6+B7-B8)</f>
        <v>55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651</v>
      </c>
      <c r="B12" s="2">
        <v>945</v>
      </c>
      <c r="C12" t="s">
        <v>518</v>
      </c>
    </row>
    <row r="13" spans="1:3" x14ac:dyDescent="0.3">
      <c r="C13" t="s">
        <v>652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5" spans="1:3" x14ac:dyDescent="0.3">
      <c r="A5" s="4" t="s">
        <v>202</v>
      </c>
      <c r="B5" s="2">
        <f>'Total Orgs'!B164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174</v>
      </c>
      <c r="B3" s="2"/>
      <c r="C3" s="327" t="s">
        <v>495</v>
      </c>
    </row>
    <row r="4" spans="1:3" x14ac:dyDescent="0.3">
      <c r="A4" s="4"/>
      <c r="B4" s="2"/>
      <c r="C4" s="327" t="s">
        <v>496</v>
      </c>
    </row>
    <row r="5" spans="1:3" x14ac:dyDescent="0.3">
      <c r="A5" s="4" t="s">
        <v>202</v>
      </c>
      <c r="B5" s="2">
        <f>'Total Orgs'!B168</f>
        <v>750</v>
      </c>
      <c r="C5" s="327" t="s">
        <v>576</v>
      </c>
    </row>
    <row r="6" spans="1:3" x14ac:dyDescent="0.3">
      <c r="A6" s="4" t="s">
        <v>4</v>
      </c>
      <c r="B6" s="2"/>
      <c r="C6" s="327"/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SUM(B12:B112)</f>
        <v>750</v>
      </c>
      <c r="C8" s="327"/>
    </row>
    <row r="9" spans="1:3" x14ac:dyDescent="0.3">
      <c r="A9" s="4" t="s">
        <v>203</v>
      </c>
      <c r="B9" s="2">
        <f>SUM(B5+B6+B7-B8)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493</v>
      </c>
      <c r="B12">
        <v>123.77</v>
      </c>
      <c r="C12" t="s">
        <v>494</v>
      </c>
    </row>
    <row r="13" spans="1:3" x14ac:dyDescent="0.3">
      <c r="A13" s="27"/>
    </row>
    <row r="14" spans="1:3" x14ac:dyDescent="0.3">
      <c r="A14" s="27"/>
      <c r="B14">
        <v>72.92</v>
      </c>
      <c r="C14" t="s">
        <v>587</v>
      </c>
    </row>
    <row r="15" spans="1:3" x14ac:dyDescent="0.3">
      <c r="A15" s="27"/>
      <c r="C15" t="s">
        <v>1214</v>
      </c>
    </row>
    <row r="16" spans="1:3" x14ac:dyDescent="0.3">
      <c r="A16" s="27"/>
      <c r="C16" t="s">
        <v>913</v>
      </c>
    </row>
    <row r="17" spans="1:3" x14ac:dyDescent="0.3">
      <c r="A17" s="27"/>
    </row>
    <row r="18" spans="1:3" x14ac:dyDescent="0.3">
      <c r="A18" s="27" t="s">
        <v>937</v>
      </c>
      <c r="B18">
        <v>182.87</v>
      </c>
      <c r="C18" t="s">
        <v>587</v>
      </c>
    </row>
    <row r="19" spans="1:3" x14ac:dyDescent="0.3">
      <c r="A19" s="27"/>
      <c r="C19" t="s">
        <v>1213</v>
      </c>
    </row>
    <row r="20" spans="1:3" x14ac:dyDescent="0.3">
      <c r="A20" s="27"/>
      <c r="C20" t="s">
        <v>938</v>
      </c>
    </row>
    <row r="21" spans="1:3" x14ac:dyDescent="0.3">
      <c r="A21" s="27"/>
    </row>
    <row r="22" spans="1:3" x14ac:dyDescent="0.3">
      <c r="A22" s="27" t="s">
        <v>1074</v>
      </c>
      <c r="B22">
        <v>157.44999999999999</v>
      </c>
      <c r="C22" t="s">
        <v>494</v>
      </c>
    </row>
    <row r="23" spans="1:3" x14ac:dyDescent="0.3">
      <c r="A23" s="27"/>
      <c r="C23" t="s">
        <v>1212</v>
      </c>
    </row>
    <row r="24" spans="1:3" x14ac:dyDescent="0.3">
      <c r="A24" s="27"/>
      <c r="C24" t="s">
        <v>1075</v>
      </c>
    </row>
    <row r="25" spans="1:3" x14ac:dyDescent="0.3">
      <c r="A25" s="27"/>
    </row>
    <row r="26" spans="1:3" x14ac:dyDescent="0.3">
      <c r="A26" s="27" t="s">
        <v>1147</v>
      </c>
      <c r="B26">
        <v>88.67</v>
      </c>
      <c r="C26" t="s">
        <v>494</v>
      </c>
    </row>
    <row r="27" spans="1:3" x14ac:dyDescent="0.3">
      <c r="A27" s="27"/>
      <c r="C27" t="s">
        <v>1210</v>
      </c>
    </row>
    <row r="28" spans="1:3" x14ac:dyDescent="0.3">
      <c r="A28" s="27"/>
      <c r="C28" t="s">
        <v>1075</v>
      </c>
    </row>
    <row r="29" spans="1:3" x14ac:dyDescent="0.3">
      <c r="A29" s="27"/>
    </row>
    <row r="30" spans="1:3" x14ac:dyDescent="0.3">
      <c r="A30" s="27" t="s">
        <v>1215</v>
      </c>
      <c r="B30">
        <v>124.32</v>
      </c>
      <c r="C30" t="s">
        <v>494</v>
      </c>
    </row>
    <row r="31" spans="1:3" x14ac:dyDescent="0.3">
      <c r="A31" s="27"/>
      <c r="C31" t="s">
        <v>1210</v>
      </c>
    </row>
    <row r="32" spans="1:3" x14ac:dyDescent="0.3">
      <c r="A32" s="27"/>
      <c r="C32" t="s">
        <v>1211</v>
      </c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322</v>
      </c>
    </row>
    <row r="5" spans="1:3" x14ac:dyDescent="0.3">
      <c r="A5" s="4" t="s">
        <v>202</v>
      </c>
      <c r="B5" s="2">
        <f>'Total Orgs'!B167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172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Orgs'!B166</f>
        <v>500</v>
      </c>
      <c r="C5" s="327" t="s">
        <v>438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499.5</v>
      </c>
      <c r="C8" s="327"/>
    </row>
    <row r="9" spans="1:3" x14ac:dyDescent="0.3">
      <c r="A9" s="4" t="s">
        <v>203</v>
      </c>
      <c r="B9" s="2">
        <f>SUM(B5+B6-B8)</f>
        <v>0.5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1378</v>
      </c>
      <c r="B12" s="2">
        <v>499.5</v>
      </c>
      <c r="C12" s="130" t="s">
        <v>1379</v>
      </c>
    </row>
    <row r="13" spans="1:3" x14ac:dyDescent="0.3">
      <c r="C13" s="15" t="s">
        <v>1380</v>
      </c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Orgs'!B169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1"/>
      <c r="B12" s="26"/>
      <c r="C12" s="26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176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Orgs'!B170</f>
        <v>0</v>
      </c>
    </row>
    <row r="6" spans="1:14" x14ac:dyDescent="0.3">
      <c r="A6" s="4" t="s">
        <v>4</v>
      </c>
      <c r="B6" s="2"/>
    </row>
    <row r="7" spans="1:14" x14ac:dyDescent="0.3">
      <c r="A7" s="20" t="s">
        <v>5</v>
      </c>
      <c r="B7" s="32"/>
      <c r="C7" s="15"/>
      <c r="N7" s="93"/>
    </row>
    <row r="8" spans="1:14" x14ac:dyDescent="0.3">
      <c r="A8" s="4" t="s">
        <v>6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619</v>
      </c>
    </row>
    <row r="3" spans="1:3" x14ac:dyDescent="0.3">
      <c r="A3" s="6" t="s">
        <v>617</v>
      </c>
      <c r="C3" t="s">
        <v>620</v>
      </c>
    </row>
    <row r="4" spans="1:3" x14ac:dyDescent="0.3">
      <c r="C4" s="327" t="s">
        <v>495</v>
      </c>
    </row>
    <row r="5" spans="1:3" x14ac:dyDescent="0.3">
      <c r="A5" s="4" t="s">
        <v>202</v>
      </c>
      <c r="B5" s="2">
        <f>'Total Orgs'!B51</f>
        <v>750</v>
      </c>
      <c r="C5" s="334" t="s">
        <v>618</v>
      </c>
    </row>
    <row r="6" spans="1:3" x14ac:dyDescent="0.3">
      <c r="A6" s="4" t="s">
        <v>4</v>
      </c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58CE-5DF7-4396-A7D7-6C933F2E749F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178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Orgs'!B172</f>
        <v>500</v>
      </c>
      <c r="C5" s="327" t="s">
        <v>413</v>
      </c>
    </row>
    <row r="6" spans="1:3" x14ac:dyDescent="0.3">
      <c r="A6" s="4" t="s">
        <v>4</v>
      </c>
      <c r="C6" s="327" t="s">
        <v>415</v>
      </c>
    </row>
    <row r="7" spans="1:3" x14ac:dyDescent="0.3">
      <c r="A7" s="4" t="s">
        <v>5</v>
      </c>
      <c r="C7" s="329"/>
    </row>
    <row r="8" spans="1:3" x14ac:dyDescent="0.3">
      <c r="A8" s="4" t="s">
        <v>6</v>
      </c>
      <c r="B8" s="2">
        <f>SUM(B12:B107)</f>
        <v>0</v>
      </c>
      <c r="C8" s="327"/>
    </row>
    <row r="9" spans="1:3" x14ac:dyDescent="0.3">
      <c r="A9" s="4" t="s">
        <v>203</v>
      </c>
      <c r="B9" s="2">
        <f>SUM(B5+B6-B7-B8)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hyperlinks>
    <hyperlink ref="A1" location="'Total Orgs'!A1" display="Total Organizations" xr:uid="{1EF4F415-20FF-4378-9C0C-21C484A9160B}"/>
  </hyperlinks>
  <pageMargins left="0.75" right="0.75" top="1" bottom="1" header="0.5" footer="0.5"/>
  <pageSetup orientation="portrait" horizontalDpi="4294967292" verticalDpi="4294967292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177</v>
      </c>
    </row>
    <row r="5" spans="1:3" x14ac:dyDescent="0.3">
      <c r="A5" s="4" t="s">
        <v>202</v>
      </c>
      <c r="B5" s="2">
        <f>'Total Orgs'!B171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C7" s="10"/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phoneticPr fontId="4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323</v>
      </c>
      <c r="C3" t="s">
        <v>324</v>
      </c>
    </row>
    <row r="5" spans="1:3" x14ac:dyDescent="0.3">
      <c r="A5" s="40" t="s">
        <v>202</v>
      </c>
      <c r="B5" s="2">
        <f>'Total Orgs'!B173</f>
        <v>0</v>
      </c>
    </row>
    <row r="6" spans="1:3" x14ac:dyDescent="0.3">
      <c r="A6" s="40" t="s">
        <v>4</v>
      </c>
    </row>
    <row r="7" spans="1:3" x14ac:dyDescent="0.3">
      <c r="A7" s="40" t="s">
        <v>5</v>
      </c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180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v>150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150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181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Orgs'!B175</f>
        <v>500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500</v>
      </c>
    </row>
    <row r="9" spans="1:3" x14ac:dyDescent="0.3">
      <c r="A9" s="40" t="s">
        <v>203</v>
      </c>
      <c r="B9" s="2">
        <f>SUM(B5+B6-B7-B8)</f>
        <v>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>
        <v>10.23</v>
      </c>
      <c r="B12" s="2">
        <v>500</v>
      </c>
      <c r="C12" t="s">
        <v>663</v>
      </c>
    </row>
    <row r="13" spans="1:3" x14ac:dyDescent="0.3">
      <c r="A13" s="40"/>
      <c r="B13" s="2"/>
      <c r="C13" t="s">
        <v>664</v>
      </c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325</v>
      </c>
    </row>
    <row r="5" spans="1:3" x14ac:dyDescent="0.3">
      <c r="A5" s="4" t="s">
        <v>202</v>
      </c>
      <c r="B5" s="2">
        <f>'Total Orgs'!B176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326</v>
      </c>
    </row>
    <row r="5" spans="1:3" x14ac:dyDescent="0.3">
      <c r="A5" s="4" t="s">
        <v>202</v>
      </c>
      <c r="B5" s="2">
        <f>'Total Orgs'!B177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600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1432</v>
      </c>
      <c r="B12" s="2">
        <v>600</v>
      </c>
      <c r="C12" t="s">
        <v>1435</v>
      </c>
    </row>
    <row r="13" spans="1:3" x14ac:dyDescent="0.3">
      <c r="C13" t="s">
        <v>1433</v>
      </c>
    </row>
    <row r="14" spans="1:3" x14ac:dyDescent="0.3">
      <c r="C14" t="s">
        <v>1434</v>
      </c>
    </row>
    <row r="15" spans="1:3" x14ac:dyDescent="0.3">
      <c r="C15" t="s">
        <v>745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327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Orgs'!B178</f>
        <v>195</v>
      </c>
      <c r="C5" s="327" t="s">
        <v>411</v>
      </c>
    </row>
    <row r="6" spans="1:3" x14ac:dyDescent="0.3">
      <c r="A6" s="4" t="s">
        <v>4</v>
      </c>
      <c r="C6" s="327" t="s">
        <v>414</v>
      </c>
    </row>
    <row r="7" spans="1:3" x14ac:dyDescent="0.3">
      <c r="A7" s="4" t="s">
        <v>5</v>
      </c>
      <c r="B7" s="2">
        <v>0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SUM(B5+B6-B7-B8)</f>
        <v>195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5" spans="1:3" x14ac:dyDescent="0.3">
      <c r="A5" s="4" t="s">
        <v>202</v>
      </c>
      <c r="B5" s="2">
        <f>'Total Orgs'!B179</f>
        <v>250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250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186</v>
      </c>
      <c r="C3" t="s">
        <v>328</v>
      </c>
    </row>
    <row r="4" spans="1:3" x14ac:dyDescent="0.3">
      <c r="C4" t="s">
        <v>329</v>
      </c>
    </row>
    <row r="5" spans="1:3" x14ac:dyDescent="0.3">
      <c r="A5" s="4" t="s">
        <v>202</v>
      </c>
      <c r="B5" s="2">
        <f>'Total Orgs'!B180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</row>
    <row r="5" spans="1:3" x14ac:dyDescent="0.3">
      <c r="A5" s="4" t="s">
        <v>202</v>
      </c>
      <c r="B5" s="2">
        <f>'Total Orgs'!B181</f>
        <v>700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700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1011</v>
      </c>
      <c r="B12" s="2">
        <v>700</v>
      </c>
      <c r="C12" t="s">
        <v>518</v>
      </c>
    </row>
    <row r="13" spans="1:3" x14ac:dyDescent="0.3">
      <c r="C13" t="s">
        <v>1012</v>
      </c>
    </row>
    <row r="14" spans="1:3" x14ac:dyDescent="0.3">
      <c r="C14" t="s">
        <v>1162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Orgs'!B182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7"/>
      <c r="B18" s="25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5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57"/>
      <c r="B23" s="258"/>
      <c r="C23" s="88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9"/>
      <c r="B28" s="252"/>
      <c r="C28" s="25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60"/>
      <c r="B29" s="261"/>
      <c r="C29" s="25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7"/>
      <c r="B30" s="25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9"/>
      <c r="B32" s="252"/>
      <c r="C32" s="25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55"/>
    </row>
    <row r="34" spans="1:3" x14ac:dyDescent="0.3">
      <c r="A34" s="78"/>
      <c r="B34" s="79"/>
      <c r="C34" s="256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23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327" t="s">
        <v>398</v>
      </c>
    </row>
    <row r="5" spans="1:4" x14ac:dyDescent="0.3">
      <c r="A5" s="4" t="s">
        <v>202</v>
      </c>
      <c r="B5" s="2">
        <f>'Total Orgs'!B183</f>
        <v>1000</v>
      </c>
      <c r="C5" s="47" t="s">
        <v>406</v>
      </c>
    </row>
    <row r="6" spans="1:4" x14ac:dyDescent="0.3">
      <c r="A6" s="4" t="s">
        <v>4</v>
      </c>
      <c r="B6" s="2">
        <v>200</v>
      </c>
      <c r="C6" s="47"/>
    </row>
    <row r="7" spans="1:4" x14ac:dyDescent="0.3">
      <c r="A7" s="4" t="s">
        <v>5</v>
      </c>
      <c r="B7" s="2"/>
      <c r="C7" s="47"/>
    </row>
    <row r="8" spans="1:4" x14ac:dyDescent="0.3">
      <c r="A8" s="4" t="s">
        <v>6</v>
      </c>
      <c r="B8" s="2">
        <f>SUM(B12:B144)</f>
        <v>1166.25</v>
      </c>
      <c r="C8" s="47"/>
    </row>
    <row r="9" spans="1:4" x14ac:dyDescent="0.3">
      <c r="A9" s="4" t="s">
        <v>203</v>
      </c>
      <c r="B9" s="2">
        <f>SUM(B5+B6-B8)</f>
        <v>33.75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1093</v>
      </c>
      <c r="B12" s="2">
        <v>439.35</v>
      </c>
      <c r="C12" s="130" t="s">
        <v>625</v>
      </c>
    </row>
    <row r="13" spans="1:4" x14ac:dyDescent="0.3">
      <c r="A13" s="4"/>
      <c r="B13" s="2"/>
      <c r="C13" s="15" t="s">
        <v>1094</v>
      </c>
    </row>
    <row r="14" spans="1:4" x14ac:dyDescent="0.3">
      <c r="A14" s="4"/>
      <c r="B14" s="2"/>
      <c r="C14" s="130" t="s">
        <v>1231</v>
      </c>
      <c r="D14" s="101">
        <v>504.8</v>
      </c>
    </row>
    <row r="15" spans="1:4" x14ac:dyDescent="0.3">
      <c r="A15" s="4"/>
      <c r="B15" s="2"/>
      <c r="C15" t="s">
        <v>1232</v>
      </c>
      <c r="D15" s="102">
        <v>65.45</v>
      </c>
    </row>
    <row r="16" spans="1:4" x14ac:dyDescent="0.3">
      <c r="A16" s="4"/>
      <c r="B16" s="2"/>
      <c r="C16" s="128" t="s">
        <v>1233</v>
      </c>
      <c r="D16" s="101">
        <f>D14-D15</f>
        <v>439.35</v>
      </c>
    </row>
    <row r="17" spans="1:4" x14ac:dyDescent="0.3">
      <c r="A17" s="4"/>
      <c r="B17" s="2"/>
      <c r="C17" s="128" t="s">
        <v>1361</v>
      </c>
      <c r="D17" s="101"/>
    </row>
    <row r="19" spans="1:4" x14ac:dyDescent="0.3">
      <c r="A19" t="s">
        <v>1336</v>
      </c>
      <c r="B19">
        <v>300</v>
      </c>
      <c r="C19" t="s">
        <v>1343</v>
      </c>
    </row>
    <row r="20" spans="1:4" x14ac:dyDescent="0.3">
      <c r="C20" t="s">
        <v>1344</v>
      </c>
    </row>
    <row r="22" spans="1:4" x14ac:dyDescent="0.3">
      <c r="A22" t="s">
        <v>1385</v>
      </c>
      <c r="B22">
        <v>426.9</v>
      </c>
      <c r="C22" t="s">
        <v>487</v>
      </c>
    </row>
    <row r="23" spans="1:4" x14ac:dyDescent="0.3">
      <c r="C23" t="s">
        <v>1386</v>
      </c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23"/>
  <sheetViews>
    <sheetView zoomScaleNormal="10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3" x14ac:dyDescent="0.3">
      <c r="A1" s="5" t="s">
        <v>845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Orgs'!B184</f>
        <v>800</v>
      </c>
      <c r="C5" s="327" t="s">
        <v>532</v>
      </c>
    </row>
    <row r="6" spans="1:3" x14ac:dyDescent="0.3">
      <c r="A6" s="4" t="s">
        <v>4</v>
      </c>
      <c r="B6" s="2"/>
      <c r="C6" s="327" t="s">
        <v>591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SUM(B12:B143)</f>
        <v>788.34999999999991</v>
      </c>
      <c r="C8" s="327"/>
    </row>
    <row r="9" spans="1:3" x14ac:dyDescent="0.3">
      <c r="A9" s="4" t="s">
        <v>203</v>
      </c>
      <c r="B9" s="2">
        <f>SUM(B5+B6-B8)</f>
        <v>11.650000000000091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831</v>
      </c>
      <c r="B12" s="2">
        <v>169.42</v>
      </c>
      <c r="C12" s="9" t="s">
        <v>830</v>
      </c>
    </row>
    <row r="13" spans="1:3" x14ac:dyDescent="0.3">
      <c r="A13" s="4"/>
      <c r="B13" s="2">
        <v>12.99</v>
      </c>
      <c r="C13" s="15" t="s">
        <v>832</v>
      </c>
    </row>
    <row r="14" spans="1:3" x14ac:dyDescent="0.3">
      <c r="A14" s="4"/>
      <c r="B14" s="2"/>
      <c r="C14" s="9"/>
    </row>
    <row r="15" spans="1:3" x14ac:dyDescent="0.3">
      <c r="A15" s="4" t="s">
        <v>1116</v>
      </c>
      <c r="B15" s="2">
        <v>25.92</v>
      </c>
      <c r="C15" t="s">
        <v>1117</v>
      </c>
    </row>
    <row r="16" spans="1:3" x14ac:dyDescent="0.3">
      <c r="A16" s="4"/>
      <c r="B16" s="2"/>
      <c r="C16" s="130" t="s">
        <v>1118</v>
      </c>
    </row>
    <row r="17" spans="2:3" x14ac:dyDescent="0.3">
      <c r="C17" s="130" t="s">
        <v>1125</v>
      </c>
    </row>
    <row r="18" spans="2:3" x14ac:dyDescent="0.3">
      <c r="B18">
        <v>352.78</v>
      </c>
      <c r="C18" t="s">
        <v>1122</v>
      </c>
    </row>
    <row r="19" spans="2:3" x14ac:dyDescent="0.3">
      <c r="C19" t="s">
        <v>1118</v>
      </c>
    </row>
    <row r="20" spans="2:3" x14ac:dyDescent="0.3">
      <c r="C20" t="s">
        <v>1124</v>
      </c>
    </row>
    <row r="21" spans="2:3" x14ac:dyDescent="0.3">
      <c r="B21">
        <v>227.24</v>
      </c>
      <c r="C21" t="s">
        <v>1122</v>
      </c>
    </row>
    <row r="22" spans="2:3" x14ac:dyDescent="0.3">
      <c r="C22" t="s">
        <v>1118</v>
      </c>
    </row>
    <row r="23" spans="2:3" x14ac:dyDescent="0.3">
      <c r="C23" t="s">
        <v>1123</v>
      </c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191</v>
      </c>
      <c r="C3" s="47" t="s">
        <v>330</v>
      </c>
    </row>
    <row r="4" spans="1:3" x14ac:dyDescent="0.3">
      <c r="C4" s="47" t="s">
        <v>331</v>
      </c>
    </row>
    <row r="5" spans="1:3" x14ac:dyDescent="0.3">
      <c r="A5" s="4" t="s">
        <v>202</v>
      </c>
      <c r="B5" s="2">
        <f>'Total Orgs'!B185</f>
        <v>8000</v>
      </c>
      <c r="C5" s="47" t="s">
        <v>332</v>
      </c>
    </row>
    <row r="6" spans="1:3" x14ac:dyDescent="0.3">
      <c r="A6" s="4" t="s">
        <v>4</v>
      </c>
      <c r="B6" s="2">
        <v>1000</v>
      </c>
      <c r="C6" s="47" t="s">
        <v>1375</v>
      </c>
    </row>
    <row r="7" spans="1:3" x14ac:dyDescent="0.3">
      <c r="A7" s="4" t="s">
        <v>5</v>
      </c>
      <c r="C7" s="47" t="s">
        <v>1279</v>
      </c>
    </row>
    <row r="8" spans="1:3" x14ac:dyDescent="0.3">
      <c r="A8" s="4" t="s">
        <v>6</v>
      </c>
      <c r="B8" s="2">
        <f>SUM(B12:B129)</f>
        <v>8857.76</v>
      </c>
      <c r="C8" s="47" t="s">
        <v>1376</v>
      </c>
    </row>
    <row r="9" spans="1:3" x14ac:dyDescent="0.3">
      <c r="A9" s="4" t="s">
        <v>203</v>
      </c>
      <c r="B9" s="2">
        <f>SUM(B5+B6-B8)</f>
        <v>142.23999999999978</v>
      </c>
      <c r="C9" s="47" t="s">
        <v>1377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1241</v>
      </c>
      <c r="B12" s="215">
        <v>6285.36</v>
      </c>
      <c r="C12" s="98" t="s">
        <v>1242</v>
      </c>
    </row>
    <row r="13" spans="1:3" s="1" customFormat="1" x14ac:dyDescent="0.3">
      <c r="A13" s="135"/>
      <c r="B13" s="215"/>
      <c r="C13" s="98" t="s">
        <v>1243</v>
      </c>
    </row>
    <row r="14" spans="1:3" s="1" customFormat="1" x14ac:dyDescent="0.3">
      <c r="A14" s="7"/>
      <c r="B14" s="3"/>
    </row>
    <row r="15" spans="1:3" s="1" customFormat="1" x14ac:dyDescent="0.3">
      <c r="A15" s="7"/>
      <c r="B15" s="3"/>
    </row>
    <row r="16" spans="1:3" x14ac:dyDescent="0.3">
      <c r="A16" s="4" t="s">
        <v>920</v>
      </c>
      <c r="B16" s="2">
        <v>1286.2</v>
      </c>
      <c r="C16" t="s">
        <v>1287</v>
      </c>
    </row>
    <row r="17" spans="1:3" x14ac:dyDescent="0.3">
      <c r="C17" t="s">
        <v>921</v>
      </c>
    </row>
    <row r="19" spans="1:3" x14ac:dyDescent="0.3">
      <c r="A19" s="4" t="s">
        <v>1020</v>
      </c>
      <c r="B19" s="2">
        <v>1492</v>
      </c>
      <c r="C19" t="s">
        <v>1280</v>
      </c>
    </row>
    <row r="20" spans="1:3" x14ac:dyDescent="0.3">
      <c r="C20" t="s">
        <v>1281</v>
      </c>
    </row>
    <row r="22" spans="1:3" x14ac:dyDescent="0.3">
      <c r="B22" s="2">
        <v>-1492</v>
      </c>
      <c r="C22" t="s">
        <v>1282</v>
      </c>
    </row>
    <row r="23" spans="1:3" x14ac:dyDescent="0.3">
      <c r="C23" t="s">
        <v>1283</v>
      </c>
    </row>
    <row r="25" spans="1:3" x14ac:dyDescent="0.3">
      <c r="A25" s="4" t="s">
        <v>1397</v>
      </c>
      <c r="B25" s="2">
        <v>1286.2</v>
      </c>
      <c r="C25" t="s">
        <v>1398</v>
      </c>
    </row>
    <row r="26" spans="1:3" x14ac:dyDescent="0.3">
      <c r="C26" t="s">
        <v>1399</v>
      </c>
    </row>
    <row r="30" spans="1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192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5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333</v>
      </c>
    </row>
    <row r="5" spans="1:5" x14ac:dyDescent="0.3">
      <c r="A5" s="4" t="s">
        <v>202</v>
      </c>
      <c r="B5" s="2">
        <f>'Total Orgs'!B187</f>
        <v>7000</v>
      </c>
    </row>
    <row r="6" spans="1:5" x14ac:dyDescent="0.3">
      <c r="A6" s="4" t="s">
        <v>4</v>
      </c>
    </row>
    <row r="7" spans="1:5" x14ac:dyDescent="0.3">
      <c r="A7" s="4" t="s">
        <v>6</v>
      </c>
      <c r="B7" s="2">
        <f>SUM(B11:B222)</f>
        <v>6800</v>
      </c>
    </row>
    <row r="8" spans="1:5" x14ac:dyDescent="0.3">
      <c r="A8" s="4" t="s">
        <v>203</v>
      </c>
      <c r="B8" s="2">
        <f>SUM(B5+B6-B7)</f>
        <v>200</v>
      </c>
    </row>
    <row r="10" spans="1:5" s="1" customFormat="1" x14ac:dyDescent="0.3">
      <c r="A10" s="7" t="s">
        <v>204</v>
      </c>
      <c r="B10" s="3" t="s">
        <v>205</v>
      </c>
      <c r="C10" s="1" t="s">
        <v>206</v>
      </c>
    </row>
    <row r="11" spans="1:5" x14ac:dyDescent="0.3">
      <c r="C11" s="9"/>
      <c r="D11" s="101"/>
    </row>
    <row r="12" spans="1:5" x14ac:dyDescent="0.3">
      <c r="B12" s="2">
        <v>500</v>
      </c>
      <c r="C12" s="9" t="s">
        <v>718</v>
      </c>
      <c r="D12" s="196" t="s">
        <v>801</v>
      </c>
      <c r="E12" t="s">
        <v>846</v>
      </c>
    </row>
    <row r="13" spans="1:5" x14ac:dyDescent="0.3">
      <c r="C13" t="s">
        <v>396</v>
      </c>
      <c r="D13" s="196"/>
    </row>
    <row r="14" spans="1:5" x14ac:dyDescent="0.3">
      <c r="C14" s="130" t="s">
        <v>397</v>
      </c>
      <c r="D14" s="101"/>
    </row>
    <row r="15" spans="1:5" x14ac:dyDescent="0.3">
      <c r="C15" s="130" t="s">
        <v>1362</v>
      </c>
      <c r="D15">
        <v>114.7</v>
      </c>
    </row>
    <row r="16" spans="1:5" x14ac:dyDescent="0.3">
      <c r="C16" s="130" t="s">
        <v>1363</v>
      </c>
      <c r="D16">
        <v>34.21</v>
      </c>
    </row>
    <row r="17" spans="1:4" x14ac:dyDescent="0.3">
      <c r="C17" s="130" t="s">
        <v>1364</v>
      </c>
      <c r="D17">
        <v>39.6</v>
      </c>
    </row>
    <row r="18" spans="1:4" x14ac:dyDescent="0.3">
      <c r="C18" s="130" t="s">
        <v>1365</v>
      </c>
      <c r="D18">
        <v>37.96</v>
      </c>
    </row>
    <row r="19" spans="1:4" x14ac:dyDescent="0.3">
      <c r="C19" s="130" t="s">
        <v>1366</v>
      </c>
      <c r="D19">
        <v>37.46</v>
      </c>
    </row>
    <row r="20" spans="1:4" x14ac:dyDescent="0.3">
      <c r="C20" s="130" t="s">
        <v>1367</v>
      </c>
      <c r="D20">
        <v>51.77</v>
      </c>
    </row>
    <row r="21" spans="1:4" x14ac:dyDescent="0.3">
      <c r="C21" s="130" t="s">
        <v>1368</v>
      </c>
      <c r="D21">
        <v>84.62</v>
      </c>
    </row>
    <row r="22" spans="1:4" x14ac:dyDescent="0.3">
      <c r="C22" s="130" t="s">
        <v>1369</v>
      </c>
      <c r="D22">
        <v>366.8</v>
      </c>
    </row>
    <row r="23" spans="1:4" x14ac:dyDescent="0.3">
      <c r="C23" s="130" t="s">
        <v>1370</v>
      </c>
      <c r="D23">
        <v>154.01</v>
      </c>
    </row>
    <row r="24" spans="1:4" x14ac:dyDescent="0.3">
      <c r="C24" s="130" t="s">
        <v>1119</v>
      </c>
      <c r="D24">
        <f>SUM(D15:D23)</f>
        <v>921.13</v>
      </c>
    </row>
    <row r="25" spans="1:4" x14ac:dyDescent="0.3">
      <c r="C25" s="130"/>
      <c r="D25" s="132"/>
    </row>
    <row r="26" spans="1:4" x14ac:dyDescent="0.3">
      <c r="C26" s="130"/>
    </row>
    <row r="27" spans="1:4" x14ac:dyDescent="0.3">
      <c r="C27" s="130"/>
    </row>
    <row r="28" spans="1:4" s="357" customFormat="1" x14ac:dyDescent="0.3">
      <c r="A28" s="355"/>
      <c r="B28" s="356"/>
    </row>
    <row r="29" spans="1:4" x14ac:dyDescent="0.3">
      <c r="C29" s="130"/>
    </row>
    <row r="30" spans="1:4" x14ac:dyDescent="0.3">
      <c r="C30" s="128"/>
    </row>
    <row r="31" spans="1:4" x14ac:dyDescent="0.3">
      <c r="C31" s="9" t="s">
        <v>417</v>
      </c>
    </row>
    <row r="32" spans="1:4" x14ac:dyDescent="0.3">
      <c r="C32" s="128" t="s">
        <v>418</v>
      </c>
    </row>
    <row r="33" spans="1:4" x14ac:dyDescent="0.3">
      <c r="C33" s="128" t="s">
        <v>419</v>
      </c>
    </row>
    <row r="34" spans="1:4" x14ac:dyDescent="0.3">
      <c r="C34" s="130" t="s">
        <v>456</v>
      </c>
    </row>
    <row r="35" spans="1:4" x14ac:dyDescent="0.3">
      <c r="C35" s="128" t="s">
        <v>457</v>
      </c>
    </row>
    <row r="36" spans="1:4" s="361" customFormat="1" x14ac:dyDescent="0.3">
      <c r="A36" s="358"/>
      <c r="B36" s="359"/>
      <c r="C36" s="360"/>
    </row>
    <row r="37" spans="1:4" x14ac:dyDescent="0.3">
      <c r="C37" s="117"/>
    </row>
    <row r="38" spans="1:4" x14ac:dyDescent="0.3">
      <c r="C38" s="9" t="s">
        <v>402</v>
      </c>
      <c r="D38" t="s">
        <v>802</v>
      </c>
    </row>
    <row r="39" spans="1:4" x14ac:dyDescent="0.3">
      <c r="C39" s="128" t="s">
        <v>403</v>
      </c>
    </row>
    <row r="40" spans="1:4" x14ac:dyDescent="0.3">
      <c r="C40" s="128" t="s">
        <v>400</v>
      </c>
    </row>
    <row r="41" spans="1:4" x14ac:dyDescent="0.3">
      <c r="C41" s="130" t="s">
        <v>404</v>
      </c>
      <c r="D41" s="132"/>
    </row>
    <row r="42" spans="1:4" s="361" customFormat="1" x14ac:dyDescent="0.3">
      <c r="A42" s="358"/>
      <c r="B42" s="359"/>
      <c r="C42" s="362"/>
      <c r="D42" s="363"/>
    </row>
    <row r="43" spans="1:4" x14ac:dyDescent="0.3">
      <c r="C43" s="117"/>
      <c r="D43" s="132"/>
    </row>
    <row r="44" spans="1:4" x14ac:dyDescent="0.3">
      <c r="C44" s="130"/>
      <c r="D44" s="132"/>
    </row>
    <row r="45" spans="1:4" x14ac:dyDescent="0.3">
      <c r="C45" s="9" t="s">
        <v>427</v>
      </c>
      <c r="D45" s="132"/>
    </row>
    <row r="46" spans="1:4" x14ac:dyDescent="0.3">
      <c r="C46" s="128" t="s">
        <v>426</v>
      </c>
    </row>
    <row r="47" spans="1:4" x14ac:dyDescent="0.3">
      <c r="C47" s="130" t="s">
        <v>425</v>
      </c>
    </row>
    <row r="48" spans="1:4" x14ac:dyDescent="0.3">
      <c r="C48" t="s">
        <v>428</v>
      </c>
    </row>
    <row r="49" spans="1:10" s="361" customFormat="1" x14ac:dyDescent="0.3">
      <c r="A49" s="358"/>
      <c r="B49" s="359"/>
    </row>
    <row r="50" spans="1:10" x14ac:dyDescent="0.3">
      <c r="C50" s="9"/>
    </row>
    <row r="51" spans="1:10" x14ac:dyDescent="0.3">
      <c r="B51" s="2">
        <v>500</v>
      </c>
      <c r="C51" s="9" t="s">
        <v>429</v>
      </c>
      <c r="D51" t="s">
        <v>800</v>
      </c>
    </row>
    <row r="52" spans="1:10" x14ac:dyDescent="0.3">
      <c r="C52" t="s">
        <v>430</v>
      </c>
    </row>
    <row r="53" spans="1:10" x14ac:dyDescent="0.3">
      <c r="C53" s="130" t="s">
        <v>431</v>
      </c>
    </row>
    <row r="54" spans="1:10" x14ac:dyDescent="0.3">
      <c r="C54" s="130" t="s">
        <v>432</v>
      </c>
    </row>
    <row r="55" spans="1:10" x14ac:dyDescent="0.3">
      <c r="C55" t="s">
        <v>428</v>
      </c>
    </row>
    <row r="56" spans="1:10" s="361" customFormat="1" x14ac:dyDescent="0.3">
      <c r="A56" s="358"/>
      <c r="B56" s="359"/>
    </row>
    <row r="57" spans="1:10" x14ac:dyDescent="0.3">
      <c r="C57" s="9"/>
    </row>
    <row r="58" spans="1:10" x14ac:dyDescent="0.3">
      <c r="C58" s="9" t="s">
        <v>451</v>
      </c>
    </row>
    <row r="59" spans="1:10" x14ac:dyDescent="0.3">
      <c r="C59" t="s">
        <v>452</v>
      </c>
    </row>
    <row r="60" spans="1:10" x14ac:dyDescent="0.3">
      <c r="C60" s="130" t="s">
        <v>453</v>
      </c>
      <c r="D60" s="21"/>
      <c r="E60" s="21"/>
      <c r="F60" s="21"/>
      <c r="G60" s="21"/>
      <c r="H60" s="21"/>
      <c r="I60" s="21"/>
      <c r="J60" s="21"/>
    </row>
    <row r="61" spans="1:10" x14ac:dyDescent="0.3">
      <c r="C61" t="s">
        <v>454</v>
      </c>
      <c r="D61" s="21"/>
      <c r="E61" s="21"/>
      <c r="F61" s="21"/>
      <c r="G61" s="21"/>
      <c r="H61" s="21"/>
      <c r="I61" s="21"/>
      <c r="J61" s="21"/>
    </row>
    <row r="62" spans="1:10" x14ac:dyDescent="0.3">
      <c r="C62" t="s">
        <v>455</v>
      </c>
      <c r="D62" s="21"/>
      <c r="E62" s="21"/>
      <c r="F62" s="21"/>
      <c r="G62" s="21"/>
      <c r="H62" s="21"/>
      <c r="I62" s="21"/>
      <c r="J62" s="21"/>
    </row>
    <row r="63" spans="1:10" s="361" customFormat="1" x14ac:dyDescent="0.3">
      <c r="A63" s="358"/>
      <c r="B63" s="359"/>
      <c r="C63" s="364"/>
    </row>
    <row r="64" spans="1:10" x14ac:dyDescent="0.3">
      <c r="A64" s="13"/>
      <c r="B64" s="14"/>
      <c r="C64" s="197"/>
    </row>
    <row r="65" spans="1:10" x14ac:dyDescent="0.3">
      <c r="A65" s="13"/>
      <c r="B65" s="14"/>
      <c r="C65" s="197"/>
      <c r="D65" s="101"/>
    </row>
    <row r="66" spans="1:10" x14ac:dyDescent="0.3">
      <c r="A66" s="13"/>
      <c r="B66" s="14"/>
      <c r="C66" s="330" t="s">
        <v>459</v>
      </c>
      <c r="D66" s="102"/>
    </row>
    <row r="67" spans="1:10" x14ac:dyDescent="0.3">
      <c r="A67" s="13"/>
      <c r="B67" s="14"/>
      <c r="C67" s="197" t="s">
        <v>460</v>
      </c>
      <c r="D67" s="101"/>
    </row>
    <row r="68" spans="1:10" x14ac:dyDescent="0.3">
      <c r="A68" s="13"/>
      <c r="B68" s="14"/>
      <c r="C68" s="197" t="s">
        <v>461</v>
      </c>
      <c r="D68" s="102"/>
    </row>
    <row r="69" spans="1:10" x14ac:dyDescent="0.3">
      <c r="A69" s="13"/>
      <c r="B69" s="14"/>
      <c r="C69" s="197" t="s">
        <v>428</v>
      </c>
      <c r="D69" s="101"/>
    </row>
    <row r="70" spans="1:10" s="361" customFormat="1" x14ac:dyDescent="0.3">
      <c r="A70" s="365"/>
      <c r="B70" s="366"/>
      <c r="C70" s="367"/>
      <c r="D70" s="368"/>
    </row>
    <row r="71" spans="1:10" x14ac:dyDescent="0.3">
      <c r="A71" s="13"/>
      <c r="B71" s="14"/>
      <c r="C71" s="197"/>
      <c r="D71" s="101"/>
    </row>
    <row r="72" spans="1:10" x14ac:dyDescent="0.3">
      <c r="B72" s="2">
        <v>600</v>
      </c>
      <c r="C72" s="330" t="s">
        <v>1297</v>
      </c>
      <c r="D72" s="203" t="s">
        <v>851</v>
      </c>
      <c r="E72" s="21" t="s">
        <v>846</v>
      </c>
      <c r="F72" s="21"/>
      <c r="G72" s="21"/>
      <c r="H72" s="21"/>
      <c r="I72" s="21"/>
      <c r="J72" s="21"/>
    </row>
    <row r="73" spans="1:10" x14ac:dyDescent="0.3">
      <c r="C73" s="130" t="s">
        <v>460</v>
      </c>
      <c r="D73" s="21"/>
      <c r="E73" s="21"/>
      <c r="F73" s="21"/>
      <c r="G73" s="21"/>
      <c r="H73" s="21"/>
      <c r="I73" s="21"/>
      <c r="J73" s="21"/>
    </row>
    <row r="74" spans="1:10" x14ac:dyDescent="0.3">
      <c r="C74" s="197" t="s">
        <v>1296</v>
      </c>
      <c r="D74" s="21"/>
      <c r="E74" s="21"/>
      <c r="F74" s="21"/>
      <c r="G74" s="21"/>
      <c r="H74" s="21"/>
      <c r="I74" s="21"/>
      <c r="J74" s="21"/>
    </row>
    <row r="75" spans="1:10" x14ac:dyDescent="0.3">
      <c r="A75" s="40"/>
      <c r="C75" s="331" t="s">
        <v>1298</v>
      </c>
      <c r="D75" s="101">
        <v>414.2</v>
      </c>
    </row>
    <row r="76" spans="1:10" x14ac:dyDescent="0.3">
      <c r="C76" s="130" t="s">
        <v>1299</v>
      </c>
      <c r="D76" s="102">
        <v>144</v>
      </c>
    </row>
    <row r="77" spans="1:10" x14ac:dyDescent="0.3">
      <c r="C77" s="130"/>
      <c r="D77" s="101">
        <f>SUM(D75:D76)</f>
        <v>558.20000000000005</v>
      </c>
    </row>
    <row r="78" spans="1:10" x14ac:dyDescent="0.3">
      <c r="C78" s="130"/>
    </row>
    <row r="79" spans="1:10" x14ac:dyDescent="0.3">
      <c r="C79" s="130"/>
    </row>
    <row r="80" spans="1:10" x14ac:dyDescent="0.3">
      <c r="C80" s="130"/>
    </row>
    <row r="81" spans="1:4" x14ac:dyDescent="0.3">
      <c r="C81" s="130"/>
    </row>
    <row r="82" spans="1:4" s="361" customFormat="1" x14ac:dyDescent="0.3">
      <c r="A82" s="369"/>
      <c r="B82" s="359"/>
      <c r="C82" s="362"/>
    </row>
    <row r="83" spans="1:4" x14ac:dyDescent="0.3">
      <c r="C83" s="130"/>
    </row>
    <row r="84" spans="1:4" x14ac:dyDescent="0.3">
      <c r="C84" s="9" t="s">
        <v>507</v>
      </c>
    </row>
    <row r="85" spans="1:4" x14ac:dyDescent="0.3">
      <c r="C85" s="130" t="s">
        <v>509</v>
      </c>
    </row>
    <row r="86" spans="1:4" x14ac:dyDescent="0.3">
      <c r="C86" s="130" t="s">
        <v>508</v>
      </c>
    </row>
    <row r="87" spans="1:4" x14ac:dyDescent="0.3">
      <c r="C87" s="130" t="s">
        <v>510</v>
      </c>
    </row>
    <row r="88" spans="1:4" x14ac:dyDescent="0.3">
      <c r="C88" s="130" t="s">
        <v>511</v>
      </c>
      <c r="D88" s="101"/>
    </row>
    <row r="89" spans="1:4" x14ac:dyDescent="0.3">
      <c r="C89" s="130" t="s">
        <v>428</v>
      </c>
      <c r="D89" s="101"/>
    </row>
    <row r="90" spans="1:4" s="361" customFormat="1" x14ac:dyDescent="0.3">
      <c r="A90" s="358"/>
      <c r="B90" s="359"/>
      <c r="C90" s="362"/>
      <c r="D90" s="370"/>
    </row>
    <row r="91" spans="1:4" x14ac:dyDescent="0.3">
      <c r="C91" s="130"/>
      <c r="D91" s="102"/>
    </row>
    <row r="92" spans="1:4" x14ac:dyDescent="0.3">
      <c r="C92" s="9" t="s">
        <v>528</v>
      </c>
      <c r="D92" s="101"/>
    </row>
    <row r="93" spans="1:4" x14ac:dyDescent="0.3">
      <c r="C93" s="130" t="s">
        <v>529</v>
      </c>
    </row>
    <row r="94" spans="1:4" x14ac:dyDescent="0.3">
      <c r="C94" s="130" t="s">
        <v>527</v>
      </c>
    </row>
    <row r="95" spans="1:4" x14ac:dyDescent="0.3">
      <c r="C95" s="130" t="s">
        <v>530</v>
      </c>
      <c r="D95" s="101"/>
    </row>
    <row r="96" spans="1:4" s="361" customFormat="1" x14ac:dyDescent="0.3">
      <c r="A96" s="358"/>
      <c r="B96" s="359"/>
      <c r="C96" s="362"/>
      <c r="D96" s="368"/>
    </row>
    <row r="97" spans="1:5" x14ac:dyDescent="0.3">
      <c r="C97" s="130"/>
      <c r="D97" s="101"/>
    </row>
    <row r="98" spans="1:5" x14ac:dyDescent="0.3">
      <c r="B98" s="2">
        <v>500</v>
      </c>
      <c r="C98" s="9" t="s">
        <v>557</v>
      </c>
      <c r="D98" s="101">
        <v>500</v>
      </c>
    </row>
    <row r="99" spans="1:5" x14ac:dyDescent="0.3">
      <c r="C99" s="130" t="s">
        <v>558</v>
      </c>
      <c r="D99" s="101">
        <v>133.79</v>
      </c>
      <c r="E99" t="s">
        <v>644</v>
      </c>
    </row>
    <row r="100" spans="1:5" x14ac:dyDescent="0.3">
      <c r="C100" s="130" t="s">
        <v>559</v>
      </c>
      <c r="D100" s="101">
        <v>279.39</v>
      </c>
      <c r="E100" t="s">
        <v>1200</v>
      </c>
    </row>
    <row r="101" spans="1:5" x14ac:dyDescent="0.3">
      <c r="C101" s="130" t="s">
        <v>973</v>
      </c>
      <c r="D101" s="101">
        <v>32.83</v>
      </c>
      <c r="E101" t="s">
        <v>644</v>
      </c>
    </row>
    <row r="102" spans="1:5" x14ac:dyDescent="0.3">
      <c r="C102" t="s">
        <v>684</v>
      </c>
      <c r="D102" s="101">
        <v>39.979999999999997</v>
      </c>
      <c r="E102" t="s">
        <v>644</v>
      </c>
    </row>
    <row r="103" spans="1:5" x14ac:dyDescent="0.3">
      <c r="C103" s="98" t="s">
        <v>685</v>
      </c>
      <c r="D103" s="101"/>
    </row>
    <row r="104" spans="1:5" x14ac:dyDescent="0.3">
      <c r="C104" s="130"/>
      <c r="D104" s="102"/>
    </row>
    <row r="105" spans="1:5" x14ac:dyDescent="0.3">
      <c r="C105" s="130" t="s">
        <v>428</v>
      </c>
      <c r="D105" s="101">
        <f>D98-D99-D100-D101-D102-D103-D104</f>
        <v>14.010000000000055</v>
      </c>
    </row>
    <row r="106" spans="1:5" x14ac:dyDescent="0.3">
      <c r="C106" s="130"/>
    </row>
    <row r="107" spans="1:5" s="361" customFormat="1" x14ac:dyDescent="0.3">
      <c r="A107" s="358"/>
      <c r="B107" s="359"/>
      <c r="C107" s="362"/>
    </row>
    <row r="108" spans="1:5" x14ac:dyDescent="0.3">
      <c r="C108" s="130"/>
    </row>
    <row r="109" spans="1:5" x14ac:dyDescent="0.3">
      <c r="B109" s="2">
        <v>600</v>
      </c>
      <c r="C109" s="9" t="s">
        <v>719</v>
      </c>
      <c r="D109" t="s">
        <v>809</v>
      </c>
      <c r="E109" t="s">
        <v>846</v>
      </c>
    </row>
    <row r="110" spans="1:5" x14ac:dyDescent="0.3">
      <c r="C110" s="130" t="s">
        <v>560</v>
      </c>
      <c r="D110" s="101">
        <v>600</v>
      </c>
      <c r="E110" t="s">
        <v>1088</v>
      </c>
    </row>
    <row r="111" spans="1:5" x14ac:dyDescent="0.3">
      <c r="C111" s="130" t="s">
        <v>561</v>
      </c>
      <c r="D111" s="101">
        <v>505.97</v>
      </c>
      <c r="E111" t="s">
        <v>1086</v>
      </c>
    </row>
    <row r="112" spans="1:5" x14ac:dyDescent="0.3">
      <c r="C112" s="130" t="s">
        <v>562</v>
      </c>
      <c r="D112" s="101"/>
      <c r="E112" t="s">
        <v>1087</v>
      </c>
    </row>
    <row r="113" spans="1:5" x14ac:dyDescent="0.3">
      <c r="C113" s="130" t="s">
        <v>428</v>
      </c>
      <c r="D113" s="101"/>
    </row>
    <row r="114" spans="1:5" x14ac:dyDescent="0.3">
      <c r="C114" s="130"/>
      <c r="D114" s="101"/>
    </row>
    <row r="115" spans="1:5" x14ac:dyDescent="0.3">
      <c r="C115" s="130"/>
      <c r="D115" s="102"/>
    </row>
    <row r="116" spans="1:5" x14ac:dyDescent="0.3">
      <c r="C116" s="130"/>
      <c r="D116" s="101">
        <f>D110-D111</f>
        <v>94.029999999999973</v>
      </c>
    </row>
    <row r="117" spans="1:5" x14ac:dyDescent="0.3">
      <c r="C117" s="130"/>
    </row>
    <row r="118" spans="1:5" s="361" customFormat="1" x14ac:dyDescent="0.3">
      <c r="A118" s="358"/>
      <c r="B118" s="359"/>
      <c r="C118" s="362"/>
    </row>
    <row r="119" spans="1:5" x14ac:dyDescent="0.3">
      <c r="C119" s="130"/>
    </row>
    <row r="120" spans="1:5" x14ac:dyDescent="0.3">
      <c r="C120" s="130"/>
      <c r="D120" t="s">
        <v>804</v>
      </c>
    </row>
    <row r="121" spans="1:5" x14ac:dyDescent="0.3">
      <c r="B121" s="2">
        <v>500</v>
      </c>
      <c r="C121" s="9" t="s">
        <v>577</v>
      </c>
      <c r="D121" s="101">
        <v>500</v>
      </c>
      <c r="E121" t="s">
        <v>1088</v>
      </c>
    </row>
    <row r="122" spans="1:5" x14ac:dyDescent="0.3">
      <c r="C122" s="130" t="s">
        <v>578</v>
      </c>
      <c r="D122" s="101">
        <v>45</v>
      </c>
      <c r="E122" t="s">
        <v>741</v>
      </c>
    </row>
    <row r="123" spans="1:5" x14ac:dyDescent="0.3">
      <c r="C123" s="130" t="s">
        <v>579</v>
      </c>
      <c r="D123" s="101">
        <v>100</v>
      </c>
      <c r="E123" t="s">
        <v>703</v>
      </c>
    </row>
    <row r="124" spans="1:5" x14ac:dyDescent="0.3">
      <c r="C124" s="130" t="s">
        <v>580</v>
      </c>
      <c r="D124" s="101"/>
    </row>
    <row r="125" spans="1:5" x14ac:dyDescent="0.3">
      <c r="C125" s="130" t="s">
        <v>581</v>
      </c>
      <c r="D125" s="101"/>
    </row>
    <row r="126" spans="1:5" x14ac:dyDescent="0.3">
      <c r="C126" s="130" t="s">
        <v>428</v>
      </c>
      <c r="D126" s="102"/>
    </row>
    <row r="127" spans="1:5" x14ac:dyDescent="0.3">
      <c r="C127" s="130"/>
      <c r="D127" s="101">
        <f>D121-D122-D123</f>
        <v>355</v>
      </c>
    </row>
    <row r="128" spans="1:5" s="361" customFormat="1" x14ac:dyDescent="0.3">
      <c r="A128" s="358"/>
      <c r="B128" s="359"/>
      <c r="C128" s="362"/>
    </row>
    <row r="129" spans="1:7" x14ac:dyDescent="0.3">
      <c r="B129" s="101">
        <f>500-D137</f>
        <v>500</v>
      </c>
      <c r="C129" s="9" t="s">
        <v>642</v>
      </c>
    </row>
    <row r="130" spans="1:7" x14ac:dyDescent="0.3">
      <c r="C130" s="130" t="s">
        <v>643</v>
      </c>
      <c r="D130" s="101">
        <v>500</v>
      </c>
      <c r="E130" t="s">
        <v>1088</v>
      </c>
    </row>
    <row r="131" spans="1:7" x14ac:dyDescent="0.3">
      <c r="C131" s="130" t="s">
        <v>645</v>
      </c>
      <c r="F131">
        <v>107.51</v>
      </c>
    </row>
    <row r="132" spans="1:7" x14ac:dyDescent="0.3">
      <c r="C132" s="130" t="s">
        <v>644</v>
      </c>
      <c r="D132" s="101">
        <v>48.48</v>
      </c>
      <c r="F132">
        <v>35</v>
      </c>
    </row>
    <row r="133" spans="1:7" x14ac:dyDescent="0.3">
      <c r="C133" s="130" t="s">
        <v>669</v>
      </c>
      <c r="D133" s="101">
        <v>52.82</v>
      </c>
      <c r="F133">
        <v>50</v>
      </c>
    </row>
    <row r="134" spans="1:7" x14ac:dyDescent="0.3">
      <c r="C134" s="130" t="s">
        <v>644</v>
      </c>
      <c r="D134" s="101">
        <v>9.4</v>
      </c>
      <c r="F134">
        <f>SUM(F131:F133)</f>
        <v>192.51</v>
      </c>
      <c r="G134">
        <v>322.86</v>
      </c>
    </row>
    <row r="135" spans="1:7" x14ac:dyDescent="0.3">
      <c r="C135" s="130" t="s">
        <v>879</v>
      </c>
      <c r="D135" s="102">
        <v>66.44</v>
      </c>
      <c r="G135">
        <v>192.51</v>
      </c>
    </row>
    <row r="136" spans="1:7" x14ac:dyDescent="0.3">
      <c r="C136" s="130"/>
      <c r="D136" s="196">
        <f>D130-D132-D133-D134-D135</f>
        <v>322.86</v>
      </c>
      <c r="G136">
        <f>G134-G135</f>
        <v>130.35000000000002</v>
      </c>
    </row>
    <row r="137" spans="1:7" x14ac:dyDescent="0.3">
      <c r="C137" s="130"/>
      <c r="D137" s="101"/>
    </row>
    <row r="138" spans="1:7" s="361" customFormat="1" x14ac:dyDescent="0.3">
      <c r="A138" s="358"/>
      <c r="B138" s="359"/>
      <c r="C138" s="362"/>
    </row>
    <row r="139" spans="1:7" x14ac:dyDescent="0.3">
      <c r="C139" s="130"/>
    </row>
    <row r="140" spans="1:7" x14ac:dyDescent="0.3">
      <c r="C140" s="130"/>
    </row>
    <row r="141" spans="1:7" x14ac:dyDescent="0.3">
      <c r="C141" s="9" t="s">
        <v>653</v>
      </c>
      <c r="D141" t="s">
        <v>806</v>
      </c>
    </row>
    <row r="142" spans="1:7" x14ac:dyDescent="0.3">
      <c r="C142" s="335" t="s">
        <v>655</v>
      </c>
      <c r="D142" s="2"/>
    </row>
    <row r="143" spans="1:7" x14ac:dyDescent="0.3">
      <c r="C143" s="130" t="s">
        <v>654</v>
      </c>
    </row>
    <row r="144" spans="1:7" x14ac:dyDescent="0.3">
      <c r="C144" s="130" t="s">
        <v>645</v>
      </c>
    </row>
    <row r="146" spans="1:5" s="361" customFormat="1" x14ac:dyDescent="0.3">
      <c r="A146" s="358"/>
      <c r="B146" s="359"/>
    </row>
    <row r="147" spans="1:5" x14ac:dyDescent="0.3">
      <c r="B147" s="2">
        <v>500</v>
      </c>
      <c r="C147" s="9" t="s">
        <v>656</v>
      </c>
      <c r="D147" t="s">
        <v>807</v>
      </c>
    </row>
    <row r="148" spans="1:5" x14ac:dyDescent="0.3">
      <c r="C148" t="s">
        <v>657</v>
      </c>
    </row>
    <row r="149" spans="1:5" x14ac:dyDescent="0.3">
      <c r="C149" t="s">
        <v>658</v>
      </c>
      <c r="D149" s="101">
        <v>100.71</v>
      </c>
      <c r="E149" t="s">
        <v>725</v>
      </c>
    </row>
    <row r="150" spans="1:5" x14ac:dyDescent="0.3">
      <c r="C150" s="130" t="s">
        <v>660</v>
      </c>
      <c r="D150" s="101">
        <v>124.07</v>
      </c>
      <c r="E150" t="s">
        <v>1051</v>
      </c>
    </row>
    <row r="151" spans="1:5" x14ac:dyDescent="0.3">
      <c r="C151" t="s">
        <v>659</v>
      </c>
      <c r="D151" s="102">
        <v>81.27</v>
      </c>
      <c r="E151" t="s">
        <v>727</v>
      </c>
    </row>
    <row r="152" spans="1:5" x14ac:dyDescent="0.3">
      <c r="C152" t="s">
        <v>706</v>
      </c>
      <c r="D152" s="101">
        <f>SUM(D149:D151)</f>
        <v>306.04999999999995</v>
      </c>
    </row>
    <row r="153" spans="1:5" x14ac:dyDescent="0.3">
      <c r="C153" t="s">
        <v>707</v>
      </c>
      <c r="D153" s="102">
        <v>500</v>
      </c>
    </row>
    <row r="154" spans="1:5" x14ac:dyDescent="0.3">
      <c r="C154" t="s">
        <v>810</v>
      </c>
      <c r="D154" s="196">
        <f>D153-D152</f>
        <v>193.95000000000005</v>
      </c>
      <c r="E154" t="s">
        <v>1059</v>
      </c>
    </row>
    <row r="155" spans="1:5" x14ac:dyDescent="0.3">
      <c r="D155" s="196"/>
    </row>
    <row r="156" spans="1:5" x14ac:dyDescent="0.3">
      <c r="D156" s="196"/>
    </row>
    <row r="157" spans="1:5" x14ac:dyDescent="0.3">
      <c r="D157" s="196"/>
    </row>
    <row r="159" spans="1:5" s="361" customFormat="1" x14ac:dyDescent="0.3">
      <c r="A159" s="358"/>
      <c r="B159" s="359"/>
    </row>
    <row r="160" spans="1:5" x14ac:dyDescent="0.3">
      <c r="C160" s="9" t="s">
        <v>680</v>
      </c>
    </row>
    <row r="161" spans="1:5" x14ac:dyDescent="0.3">
      <c r="C161" t="s">
        <v>681</v>
      </c>
    </row>
    <row r="162" spans="1:5" x14ac:dyDescent="0.3">
      <c r="C162" t="s">
        <v>682</v>
      </c>
    </row>
    <row r="163" spans="1:5" x14ac:dyDescent="0.3">
      <c r="C163" s="130" t="s">
        <v>657</v>
      </c>
    </row>
    <row r="164" spans="1:5" x14ac:dyDescent="0.3">
      <c r="C164" t="s">
        <v>683</v>
      </c>
      <c r="D164" s="132"/>
    </row>
    <row r="166" spans="1:5" x14ac:dyDescent="0.3">
      <c r="E166" s="132"/>
    </row>
    <row r="167" spans="1:5" s="361" customFormat="1" x14ac:dyDescent="0.3">
      <c r="A167" s="358"/>
      <c r="B167" s="359"/>
    </row>
    <row r="168" spans="1:5" x14ac:dyDescent="0.3">
      <c r="E168" s="132"/>
    </row>
    <row r="169" spans="1:5" x14ac:dyDescent="0.3">
      <c r="B169" s="2">
        <v>500</v>
      </c>
      <c r="C169" s="9" t="s">
        <v>686</v>
      </c>
      <c r="D169" s="196"/>
      <c r="E169" s="132"/>
    </row>
    <row r="170" spans="1:5" x14ac:dyDescent="0.3">
      <c r="C170" t="s">
        <v>657</v>
      </c>
      <c r="D170" s="2"/>
    </row>
    <row r="171" spans="1:5" x14ac:dyDescent="0.3">
      <c r="C171" s="331" t="s">
        <v>687</v>
      </c>
    </row>
    <row r="172" spans="1:5" x14ac:dyDescent="0.3">
      <c r="C172" t="s">
        <v>688</v>
      </c>
    </row>
    <row r="173" spans="1:5" x14ac:dyDescent="0.3">
      <c r="C173" t="s">
        <v>689</v>
      </c>
    </row>
    <row r="174" spans="1:5" s="361" customFormat="1" x14ac:dyDescent="0.3">
      <c r="A174" s="358"/>
      <c r="B174" s="359"/>
    </row>
    <row r="176" spans="1:5" x14ac:dyDescent="0.3">
      <c r="B176" s="2">
        <v>600</v>
      </c>
      <c r="C176" s="9" t="s">
        <v>803</v>
      </c>
      <c r="D176" t="s">
        <v>804</v>
      </c>
      <c r="E176" s="10"/>
    </row>
    <row r="177" spans="1:5" x14ac:dyDescent="0.3">
      <c r="C177" t="s">
        <v>657</v>
      </c>
      <c r="D177" s="101">
        <v>600</v>
      </c>
      <c r="E177" t="s">
        <v>993</v>
      </c>
    </row>
    <row r="178" spans="1:5" x14ac:dyDescent="0.3">
      <c r="C178" s="335" t="s">
        <v>765</v>
      </c>
      <c r="E178" t="s">
        <v>994</v>
      </c>
    </row>
    <row r="179" spans="1:5" x14ac:dyDescent="0.3">
      <c r="C179" t="s">
        <v>766</v>
      </c>
    </row>
    <row r="180" spans="1:5" x14ac:dyDescent="0.3">
      <c r="C180" t="s">
        <v>767</v>
      </c>
    </row>
    <row r="184" spans="1:5" s="361" customFormat="1" x14ac:dyDescent="0.3">
      <c r="A184" s="358"/>
      <c r="B184" s="359"/>
      <c r="C184" s="364"/>
    </row>
    <row r="186" spans="1:5" x14ac:dyDescent="0.3">
      <c r="C186" s="9" t="s">
        <v>768</v>
      </c>
      <c r="D186" t="s">
        <v>805</v>
      </c>
    </row>
    <row r="187" spans="1:5" x14ac:dyDescent="0.3">
      <c r="C187" t="s">
        <v>657</v>
      </c>
    </row>
    <row r="188" spans="1:5" x14ac:dyDescent="0.3">
      <c r="C188" s="98" t="s">
        <v>769</v>
      </c>
      <c r="D188" s="2"/>
    </row>
    <row r="189" spans="1:5" x14ac:dyDescent="0.3">
      <c r="C189" s="98" t="s">
        <v>770</v>
      </c>
      <c r="D189" s="2"/>
    </row>
    <row r="190" spans="1:5" x14ac:dyDescent="0.3">
      <c r="C190" s="98" t="s">
        <v>771</v>
      </c>
      <c r="D190" s="2"/>
    </row>
    <row r="191" spans="1:5" s="361" customFormat="1" x14ac:dyDescent="0.3">
      <c r="A191" s="358"/>
      <c r="B191" s="359"/>
    </row>
    <row r="193" spans="1:5" x14ac:dyDescent="0.3">
      <c r="C193" s="9"/>
    </row>
    <row r="194" spans="1:5" x14ac:dyDescent="0.3">
      <c r="C194" s="9" t="s">
        <v>772</v>
      </c>
      <c r="D194" t="s">
        <v>805</v>
      </c>
    </row>
    <row r="195" spans="1:5" x14ac:dyDescent="0.3">
      <c r="C195" t="s">
        <v>773</v>
      </c>
    </row>
    <row r="196" spans="1:5" x14ac:dyDescent="0.3">
      <c r="C196" t="s">
        <v>774</v>
      </c>
    </row>
    <row r="197" spans="1:5" x14ac:dyDescent="0.3">
      <c r="C197" t="s">
        <v>775</v>
      </c>
    </row>
    <row r="198" spans="1:5" x14ac:dyDescent="0.3">
      <c r="C198" t="s">
        <v>657</v>
      </c>
    </row>
    <row r="199" spans="1:5" s="361" customFormat="1" x14ac:dyDescent="0.3">
      <c r="A199" s="358"/>
      <c r="B199" s="359"/>
      <c r="C199" s="364"/>
    </row>
    <row r="201" spans="1:5" x14ac:dyDescent="0.3">
      <c r="B201" s="2">
        <v>500</v>
      </c>
      <c r="C201" s="337" t="s">
        <v>776</v>
      </c>
      <c r="D201" t="s">
        <v>804</v>
      </c>
      <c r="E201" t="s">
        <v>846</v>
      </c>
    </row>
    <row r="202" spans="1:5" x14ac:dyDescent="0.3">
      <c r="C202" t="s">
        <v>777</v>
      </c>
      <c r="D202">
        <v>500</v>
      </c>
      <c r="E202" t="s">
        <v>1042</v>
      </c>
    </row>
    <row r="203" spans="1:5" x14ac:dyDescent="0.3">
      <c r="C203" t="s">
        <v>778</v>
      </c>
      <c r="D203" s="139">
        <v>500</v>
      </c>
      <c r="E203" t="s">
        <v>1043</v>
      </c>
    </row>
    <row r="204" spans="1:5" x14ac:dyDescent="0.3">
      <c r="C204" t="s">
        <v>779</v>
      </c>
      <c r="D204">
        <f>D202-D203</f>
        <v>0</v>
      </c>
    </row>
    <row r="205" spans="1:5" x14ac:dyDescent="0.3">
      <c r="C205" t="s">
        <v>769</v>
      </c>
    </row>
    <row r="206" spans="1:5" x14ac:dyDescent="0.3">
      <c r="C206" s="130" t="s">
        <v>657</v>
      </c>
    </row>
    <row r="207" spans="1:5" x14ac:dyDescent="0.3">
      <c r="C207" t="s">
        <v>808</v>
      </c>
    </row>
    <row r="213" spans="1:5" s="361" customFormat="1" x14ac:dyDescent="0.3">
      <c r="A213" s="358"/>
      <c r="B213" s="359"/>
      <c r="C213" s="371"/>
    </row>
    <row r="214" spans="1:5" x14ac:dyDescent="0.3">
      <c r="C214" s="114"/>
    </row>
    <row r="215" spans="1:5" x14ac:dyDescent="0.3">
      <c r="B215" s="2">
        <v>500</v>
      </c>
      <c r="C215" s="9" t="s">
        <v>821</v>
      </c>
      <c r="D215" s="101">
        <v>500</v>
      </c>
    </row>
    <row r="216" spans="1:5" x14ac:dyDescent="0.3">
      <c r="C216" t="s">
        <v>822</v>
      </c>
      <c r="D216" s="102">
        <v>494</v>
      </c>
      <c r="E216" t="s">
        <v>1526</v>
      </c>
    </row>
    <row r="217" spans="1:5" x14ac:dyDescent="0.3">
      <c r="C217" t="s">
        <v>823</v>
      </c>
      <c r="D217" s="101">
        <f>D215-D216</f>
        <v>6</v>
      </c>
    </row>
    <row r="218" spans="1:5" x14ac:dyDescent="0.3">
      <c r="C218" t="s">
        <v>824</v>
      </c>
      <c r="D218" s="101"/>
    </row>
    <row r="219" spans="1:5" x14ac:dyDescent="0.3">
      <c r="C219" t="s">
        <v>825</v>
      </c>
    </row>
    <row r="220" spans="1:5" s="361" customFormat="1" x14ac:dyDescent="0.3">
      <c r="A220" s="358"/>
      <c r="B220" s="359"/>
    </row>
    <row r="222" spans="1:5" x14ac:dyDescent="0.3">
      <c r="B222" s="2">
        <v>500</v>
      </c>
      <c r="C222" s="9" t="s">
        <v>852</v>
      </c>
      <c r="D222" t="s">
        <v>850</v>
      </c>
      <c r="E222" t="s">
        <v>846</v>
      </c>
    </row>
    <row r="223" spans="1:5" x14ac:dyDescent="0.3">
      <c r="C223" t="s">
        <v>869</v>
      </c>
      <c r="D223">
        <v>500</v>
      </c>
    </row>
    <row r="224" spans="1:5" x14ac:dyDescent="0.3">
      <c r="C224" t="s">
        <v>847</v>
      </c>
      <c r="D224">
        <v>249.87</v>
      </c>
    </row>
    <row r="225" spans="1:5" x14ac:dyDescent="0.3">
      <c r="C225" t="s">
        <v>848</v>
      </c>
    </row>
    <row r="226" spans="1:5" x14ac:dyDescent="0.3">
      <c r="C226" t="s">
        <v>849</v>
      </c>
      <c r="D226" s="139"/>
    </row>
    <row r="227" spans="1:5" x14ac:dyDescent="0.3">
      <c r="D227">
        <f>D223-D224</f>
        <v>250.13</v>
      </c>
    </row>
    <row r="229" spans="1:5" s="361" customFormat="1" x14ac:dyDescent="0.3">
      <c r="A229" s="358"/>
      <c r="B229" s="359"/>
    </row>
    <row r="230" spans="1:5" x14ac:dyDescent="0.3">
      <c r="B230" s="2">
        <v>1000</v>
      </c>
      <c r="C230" t="s">
        <v>1131</v>
      </c>
    </row>
    <row r="231" spans="1:5" x14ac:dyDescent="0.3">
      <c r="C231" t="s">
        <v>1132</v>
      </c>
    </row>
    <row r="232" spans="1:5" x14ac:dyDescent="0.3">
      <c r="C232" t="s">
        <v>1133</v>
      </c>
    </row>
    <row r="233" spans="1:5" x14ac:dyDescent="0.3">
      <c r="C233" t="s">
        <v>1134</v>
      </c>
      <c r="D233">
        <v>926.2</v>
      </c>
      <c r="E233" t="s">
        <v>667</v>
      </c>
    </row>
    <row r="234" spans="1:5" x14ac:dyDescent="0.3">
      <c r="C234" t="s">
        <v>1135</v>
      </c>
    </row>
    <row r="237" spans="1:5" s="361" customFormat="1" x14ac:dyDescent="0.3">
      <c r="A237" s="358"/>
      <c r="B237" s="359"/>
    </row>
    <row r="238" spans="1:5" x14ac:dyDescent="0.3">
      <c r="B238" s="2">
        <v>500</v>
      </c>
      <c r="C238" t="s">
        <v>1207</v>
      </c>
      <c r="D238">
        <v>500</v>
      </c>
    </row>
    <row r="239" spans="1:5" x14ac:dyDescent="0.3">
      <c r="C239" t="s">
        <v>1208</v>
      </c>
    </row>
    <row r="240" spans="1:5" x14ac:dyDescent="0.3">
      <c r="C240" t="s">
        <v>1209</v>
      </c>
    </row>
    <row r="241" spans="1:4" x14ac:dyDescent="0.3">
      <c r="C241" t="s">
        <v>1270</v>
      </c>
      <c r="D241" s="139">
        <v>494.52</v>
      </c>
    </row>
    <row r="242" spans="1:4" x14ac:dyDescent="0.3">
      <c r="D242">
        <f>D238-D241</f>
        <v>5.4800000000000182</v>
      </c>
    </row>
    <row r="244" spans="1:4" s="361" customFormat="1" x14ac:dyDescent="0.3">
      <c r="A244" s="358"/>
      <c r="B244" s="359"/>
    </row>
    <row r="245" spans="1:4" x14ac:dyDescent="0.3">
      <c r="B245" s="2">
        <v>500</v>
      </c>
      <c r="C245" t="s">
        <v>1248</v>
      </c>
    </row>
    <row r="246" spans="1:4" x14ac:dyDescent="0.3">
      <c r="C246" t="s">
        <v>1249</v>
      </c>
    </row>
    <row r="247" spans="1:4" x14ac:dyDescent="0.3">
      <c r="C247" t="s">
        <v>1251</v>
      </c>
      <c r="D247" s="101">
        <v>400</v>
      </c>
    </row>
    <row r="248" spans="1:4" x14ac:dyDescent="0.3">
      <c r="C248" t="s">
        <v>1250</v>
      </c>
      <c r="D248" s="102">
        <v>130</v>
      </c>
    </row>
    <row r="249" spans="1:4" x14ac:dyDescent="0.3">
      <c r="D249" s="101">
        <f>SUM(D247:D248)</f>
        <v>530</v>
      </c>
    </row>
    <row r="254" spans="1:4" x14ac:dyDescent="0.3">
      <c r="A254" s="4" t="s">
        <v>1427</v>
      </c>
      <c r="B254" s="2">
        <v>500</v>
      </c>
      <c r="C254" t="s">
        <v>1424</v>
      </c>
    </row>
    <row r="255" spans="1:4" x14ac:dyDescent="0.3">
      <c r="C255" t="s">
        <v>1425</v>
      </c>
    </row>
    <row r="256" spans="1:4" x14ac:dyDescent="0.3">
      <c r="C256" t="s">
        <v>1426</v>
      </c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95" t="s">
        <v>334</v>
      </c>
    </row>
    <row r="2" spans="1:13" x14ac:dyDescent="0.3">
      <c r="A2" t="s">
        <v>335</v>
      </c>
    </row>
    <row r="6" spans="1:13" s="178" customFormat="1" ht="20.100000000000001" customHeight="1" x14ac:dyDescent="0.3">
      <c r="A6" s="184" t="s">
        <v>336</v>
      </c>
      <c r="B6" s="170"/>
      <c r="C6"/>
      <c r="D6"/>
      <c r="E6"/>
      <c r="F6"/>
      <c r="G6" s="171"/>
      <c r="H6" s="186" t="s">
        <v>337</v>
      </c>
      <c r="I6" s="173" t="s">
        <v>337</v>
      </c>
      <c r="J6" s="174"/>
      <c r="K6" s="175"/>
      <c r="L6" s="176">
        <v>1</v>
      </c>
      <c r="M6" s="177"/>
    </row>
    <row r="7" spans="1:13" s="178" customFormat="1" ht="20.100000000000001" customHeight="1" x14ac:dyDescent="0.3">
      <c r="A7" s="180" t="s">
        <v>338</v>
      </c>
      <c r="B7" s="170"/>
      <c r="C7"/>
      <c r="D7"/>
      <c r="E7"/>
      <c r="F7"/>
      <c r="G7" s="171" t="s">
        <v>17</v>
      </c>
      <c r="H7" s="186"/>
      <c r="I7" s="173"/>
      <c r="J7" s="174"/>
      <c r="K7" s="175"/>
      <c r="L7" s="176">
        <v>1</v>
      </c>
      <c r="M7" s="177"/>
    </row>
    <row r="8" spans="1:13" s="178" customFormat="1" ht="20.100000000000001" customHeight="1" x14ac:dyDescent="0.3">
      <c r="A8" s="180" t="s">
        <v>209</v>
      </c>
      <c r="B8" s="170"/>
      <c r="C8"/>
      <c r="D8"/>
      <c r="E8"/>
      <c r="F8"/>
      <c r="G8" s="171" t="s">
        <v>339</v>
      </c>
      <c r="H8" s="174"/>
      <c r="I8" s="173"/>
      <c r="J8" s="174"/>
      <c r="K8" s="175"/>
      <c r="L8" s="176">
        <v>1</v>
      </c>
      <c r="M8" s="177"/>
    </row>
    <row r="9" spans="1:13" s="178" customFormat="1" ht="20.100000000000001" customHeight="1" x14ac:dyDescent="0.3">
      <c r="A9" s="184" t="s">
        <v>20</v>
      </c>
      <c r="B9" s="170"/>
      <c r="C9"/>
      <c r="D9"/>
      <c r="E9"/>
      <c r="F9"/>
      <c r="G9" s="171" t="s">
        <v>21</v>
      </c>
      <c r="H9" s="185"/>
      <c r="I9" s="173"/>
      <c r="J9" s="174"/>
      <c r="K9" s="175"/>
      <c r="L9" s="176">
        <v>1</v>
      </c>
      <c r="M9" s="177"/>
    </row>
    <row r="10" spans="1:13" s="178" customFormat="1" ht="20.100000000000001" customHeight="1" x14ac:dyDescent="0.3">
      <c r="A10" s="180" t="s">
        <v>340</v>
      </c>
      <c r="B10" s="170">
        <v>0</v>
      </c>
      <c r="C10"/>
      <c r="D10"/>
      <c r="E10"/>
      <c r="F10"/>
      <c r="G10" s="171"/>
      <c r="H10" s="185"/>
      <c r="I10" s="173"/>
      <c r="J10" s="174"/>
      <c r="K10" s="175"/>
      <c r="L10" s="176">
        <v>1</v>
      </c>
      <c r="M10" s="177" t="s">
        <v>341</v>
      </c>
    </row>
    <row r="11" spans="1:13" s="178" customFormat="1" ht="20.100000000000001" customHeight="1" x14ac:dyDescent="0.3">
      <c r="A11" s="184" t="s">
        <v>342</v>
      </c>
      <c r="B11" s="170">
        <v>0</v>
      </c>
      <c r="C11"/>
      <c r="D11"/>
      <c r="E11"/>
      <c r="F11"/>
      <c r="G11" s="171"/>
      <c r="H11" s="185"/>
      <c r="I11" s="173"/>
      <c r="J11" s="174"/>
      <c r="K11" s="175"/>
      <c r="L11" s="176">
        <v>1</v>
      </c>
      <c r="M11" s="177">
        <v>21</v>
      </c>
    </row>
    <row r="12" spans="1:13" s="178" customFormat="1" ht="20.100000000000001" customHeight="1" x14ac:dyDescent="0.3">
      <c r="A12" s="184" t="s">
        <v>38</v>
      </c>
      <c r="B12" s="170">
        <v>0</v>
      </c>
      <c r="C12"/>
      <c r="D12"/>
      <c r="E12"/>
      <c r="F12"/>
      <c r="G12" s="171"/>
      <c r="H12" s="172"/>
      <c r="I12" s="173"/>
      <c r="J12" s="174"/>
      <c r="K12" s="175"/>
      <c r="L12" s="176"/>
      <c r="M12" s="177"/>
    </row>
    <row r="13" spans="1:13" s="178" customFormat="1" ht="20.100000000000001" customHeight="1" x14ac:dyDescent="0.3">
      <c r="A13" s="187" t="s">
        <v>343</v>
      </c>
      <c r="B13" s="170">
        <v>0</v>
      </c>
      <c r="C13"/>
      <c r="D13"/>
      <c r="E13"/>
      <c r="F13"/>
      <c r="G13" s="171" t="s">
        <v>344</v>
      </c>
      <c r="H13" s="172"/>
      <c r="I13" s="173"/>
      <c r="J13" s="174"/>
      <c r="K13" s="175"/>
      <c r="L13" s="176">
        <v>1</v>
      </c>
      <c r="M13" s="177"/>
    </row>
    <row r="14" spans="1:13" s="178" customFormat="1" ht="36.75" customHeight="1" x14ac:dyDescent="0.3">
      <c r="A14" s="169" t="s">
        <v>345</v>
      </c>
      <c r="B14" s="170">
        <v>0</v>
      </c>
      <c r="C14"/>
      <c r="D14"/>
      <c r="E14"/>
      <c r="F14"/>
      <c r="G14" s="171" t="s">
        <v>346</v>
      </c>
      <c r="H14" s="172"/>
      <c r="I14" s="173"/>
      <c r="J14" s="174"/>
      <c r="K14" s="175"/>
      <c r="L14" s="176">
        <v>1</v>
      </c>
      <c r="M14" s="177"/>
    </row>
    <row r="15" spans="1:13" s="178" customFormat="1" ht="20.100000000000001" customHeight="1" x14ac:dyDescent="0.3">
      <c r="A15" s="184" t="s">
        <v>347</v>
      </c>
      <c r="B15" s="170">
        <v>0</v>
      </c>
      <c r="C15"/>
      <c r="D15"/>
      <c r="E15"/>
      <c r="F15"/>
      <c r="G15" s="171"/>
      <c r="H15" s="174"/>
      <c r="I15" s="173"/>
      <c r="J15" s="174"/>
      <c r="K15" s="175"/>
      <c r="L15" s="176">
        <v>1</v>
      </c>
      <c r="M15" s="177"/>
    </row>
    <row r="16" spans="1:13" s="178" customFormat="1" ht="20.100000000000001" customHeight="1" x14ac:dyDescent="0.3">
      <c r="A16" s="180" t="s">
        <v>50</v>
      </c>
      <c r="B16" s="170"/>
      <c r="C16"/>
      <c r="D16"/>
      <c r="E16"/>
      <c r="F16"/>
      <c r="G16" s="171" t="s">
        <v>348</v>
      </c>
      <c r="H16" s="172"/>
      <c r="I16" s="173"/>
      <c r="J16" s="174"/>
      <c r="K16" s="175"/>
      <c r="L16" s="176">
        <v>1</v>
      </c>
      <c r="M16" s="177"/>
    </row>
    <row r="17" spans="1:17" s="178" customFormat="1" ht="20.100000000000001" customHeight="1" x14ac:dyDescent="0.3">
      <c r="A17" s="184" t="s">
        <v>349</v>
      </c>
      <c r="B17" s="170">
        <v>0</v>
      </c>
      <c r="C17"/>
      <c r="D17"/>
      <c r="E17"/>
      <c r="F17"/>
      <c r="G17" s="171" t="s">
        <v>350</v>
      </c>
      <c r="H17" s="186" t="s">
        <v>337</v>
      </c>
      <c r="I17" s="173" t="s">
        <v>337</v>
      </c>
      <c r="J17" s="174"/>
      <c r="K17" s="175"/>
      <c r="L17" s="176"/>
      <c r="M17" s="177"/>
    </row>
    <row r="18" spans="1:17" s="178" customFormat="1" ht="20.100000000000001" customHeight="1" x14ac:dyDescent="0.3">
      <c r="A18" s="180" t="s">
        <v>351</v>
      </c>
      <c r="B18" s="170">
        <v>0</v>
      </c>
      <c r="C18"/>
      <c r="D18"/>
      <c r="E18"/>
      <c r="F18"/>
      <c r="G18" s="171" t="s">
        <v>352</v>
      </c>
      <c r="H18" s="182" t="s">
        <v>337</v>
      </c>
      <c r="I18" s="173" t="s">
        <v>337</v>
      </c>
      <c r="J18" s="174"/>
      <c r="K18" s="175"/>
      <c r="L18" s="176">
        <v>1</v>
      </c>
      <c r="M18" s="177"/>
    </row>
    <row r="19" spans="1:17" s="178" customFormat="1" ht="20.100000000000001" customHeight="1" x14ac:dyDescent="0.3">
      <c r="A19" s="184" t="s">
        <v>64</v>
      </c>
      <c r="B19" s="170">
        <v>0</v>
      </c>
      <c r="C19"/>
      <c r="D19"/>
      <c r="E19"/>
      <c r="F19"/>
      <c r="G19" s="171"/>
      <c r="H19" s="183" t="s">
        <v>337</v>
      </c>
      <c r="I19" s="173" t="s">
        <v>337</v>
      </c>
      <c r="J19" s="174"/>
      <c r="K19" s="175"/>
      <c r="L19" s="176">
        <v>1</v>
      </c>
      <c r="M19" s="177"/>
    </row>
    <row r="20" spans="1:17" s="178" customFormat="1" ht="20.100000000000001" customHeight="1" x14ac:dyDescent="0.3">
      <c r="A20" s="184" t="s">
        <v>353</v>
      </c>
      <c r="B20" s="170">
        <v>0</v>
      </c>
      <c r="C20"/>
      <c r="D20"/>
      <c r="E20"/>
      <c r="F20"/>
      <c r="G20" s="171"/>
      <c r="H20" s="182" t="s">
        <v>337</v>
      </c>
      <c r="I20" s="173" t="s">
        <v>337</v>
      </c>
      <c r="J20" s="174"/>
      <c r="K20" s="175"/>
      <c r="L20" s="176">
        <v>1</v>
      </c>
      <c r="M20" s="177"/>
    </row>
    <row r="21" spans="1:17" s="178" customFormat="1" ht="20.100000000000001" customHeight="1" x14ac:dyDescent="0.3">
      <c r="A21" s="180" t="s">
        <v>354</v>
      </c>
      <c r="B21" s="170">
        <v>0</v>
      </c>
      <c r="C21"/>
      <c r="D21"/>
      <c r="E21"/>
      <c r="F21"/>
      <c r="G21" s="171" t="s">
        <v>355</v>
      </c>
      <c r="H21" s="186" t="s">
        <v>337</v>
      </c>
      <c r="I21" s="173" t="s">
        <v>337</v>
      </c>
      <c r="J21" s="174"/>
      <c r="K21" s="175"/>
      <c r="L21" s="176">
        <v>1</v>
      </c>
      <c r="M21" s="177"/>
    </row>
    <row r="22" spans="1:17" s="193" customFormat="1" ht="20.100000000000001" customHeight="1" x14ac:dyDescent="0.3">
      <c r="A22" s="184" t="s">
        <v>356</v>
      </c>
      <c r="B22" s="277">
        <v>0</v>
      </c>
      <c r="C22"/>
      <c r="D22"/>
      <c r="E22"/>
      <c r="F22"/>
      <c r="G22" s="278"/>
      <c r="H22" s="185"/>
      <c r="I22" s="173"/>
      <c r="J22" s="174"/>
      <c r="K22" s="175"/>
      <c r="L22" s="176">
        <v>1</v>
      </c>
      <c r="M22" s="279"/>
      <c r="N22" s="280"/>
      <c r="O22" s="280"/>
      <c r="P22" s="280"/>
      <c r="Q22" s="280"/>
    </row>
    <row r="23" spans="1:17" s="178" customFormat="1" ht="20.100000000000001" customHeight="1" x14ac:dyDescent="0.3">
      <c r="A23" s="180" t="s">
        <v>357</v>
      </c>
      <c r="B23" s="170"/>
      <c r="C23"/>
      <c r="D23"/>
      <c r="E23"/>
      <c r="F23"/>
      <c r="G23" s="171" t="s">
        <v>358</v>
      </c>
      <c r="H23" s="182" t="s">
        <v>337</v>
      </c>
      <c r="I23" s="173" t="s">
        <v>337</v>
      </c>
      <c r="J23" s="174"/>
      <c r="K23" s="175"/>
      <c r="L23" s="176">
        <v>1</v>
      </c>
      <c r="M23" s="177"/>
    </row>
    <row r="24" spans="1:17" s="178" customFormat="1" ht="20.100000000000001" customHeight="1" x14ac:dyDescent="0.3">
      <c r="A24" s="184" t="s">
        <v>359</v>
      </c>
      <c r="B24" s="170">
        <v>0</v>
      </c>
      <c r="C24"/>
      <c r="D24"/>
      <c r="E24"/>
      <c r="F24"/>
      <c r="G24" s="171"/>
      <c r="H24" s="182" t="s">
        <v>337</v>
      </c>
      <c r="I24" s="173" t="s">
        <v>337</v>
      </c>
      <c r="J24" s="174"/>
      <c r="K24" s="175"/>
      <c r="L24" s="176">
        <v>1</v>
      </c>
      <c r="M24" s="177">
        <v>21</v>
      </c>
    </row>
    <row r="25" spans="1:17" s="178" customFormat="1" ht="20.100000000000001" customHeight="1" x14ac:dyDescent="0.3">
      <c r="A25" s="180" t="s">
        <v>276</v>
      </c>
      <c r="B25" s="170">
        <v>0</v>
      </c>
      <c r="C25"/>
      <c r="D25"/>
      <c r="E25"/>
      <c r="F25"/>
      <c r="G25" s="171" t="s">
        <v>360</v>
      </c>
      <c r="H25" s="186" t="s">
        <v>337</v>
      </c>
      <c r="I25" s="173" t="s">
        <v>337</v>
      </c>
      <c r="J25" s="174"/>
      <c r="K25" s="175"/>
      <c r="L25" s="176">
        <v>1</v>
      </c>
      <c r="M25" s="177"/>
    </row>
    <row r="26" spans="1:17" s="178" customFormat="1" ht="20.100000000000001" customHeight="1" x14ac:dyDescent="0.3">
      <c r="A26" s="184" t="s">
        <v>361</v>
      </c>
      <c r="B26" s="170">
        <v>0</v>
      </c>
      <c r="C26"/>
      <c r="D26"/>
      <c r="E26"/>
      <c r="F26"/>
      <c r="G26" s="171"/>
      <c r="H26" s="185"/>
      <c r="I26" s="173"/>
      <c r="J26" s="174"/>
      <c r="K26" s="175"/>
      <c r="L26" s="176">
        <v>1</v>
      </c>
      <c r="M26" s="177"/>
    </row>
    <row r="27" spans="1:17" s="178" customFormat="1" ht="20.100000000000001" customHeight="1" x14ac:dyDescent="0.3">
      <c r="A27" s="184" t="s">
        <v>362</v>
      </c>
      <c r="B27" s="170">
        <v>0</v>
      </c>
      <c r="C27"/>
      <c r="D27"/>
      <c r="E27"/>
      <c r="F27"/>
      <c r="G27" s="171" t="s">
        <v>363</v>
      </c>
      <c r="H27" s="182" t="s">
        <v>337</v>
      </c>
      <c r="I27" s="173" t="s">
        <v>337</v>
      </c>
      <c r="J27" s="174"/>
      <c r="K27" s="175"/>
      <c r="L27" s="176">
        <v>1</v>
      </c>
      <c r="M27" s="177" t="s">
        <v>364</v>
      </c>
    </row>
    <row r="28" spans="1:17" s="178" customFormat="1" ht="20.100000000000001" customHeight="1" x14ac:dyDescent="0.3">
      <c r="A28" s="184" t="s">
        <v>365</v>
      </c>
      <c r="B28" s="170">
        <v>0</v>
      </c>
      <c r="C28"/>
      <c r="D28"/>
      <c r="E28"/>
      <c r="F28"/>
      <c r="G28" s="171"/>
      <c r="H28" s="189"/>
      <c r="I28" s="190"/>
      <c r="J28" s="191"/>
      <c r="K28" s="192"/>
      <c r="L28" s="176">
        <v>1</v>
      </c>
      <c r="M28" s="177">
        <v>21</v>
      </c>
    </row>
    <row r="29" spans="1:17" s="178" customFormat="1" ht="20.100000000000001" customHeight="1" x14ac:dyDescent="0.3">
      <c r="A29" s="184" t="s">
        <v>366</v>
      </c>
      <c r="B29" s="170"/>
      <c r="C29"/>
      <c r="D29"/>
      <c r="E29"/>
      <c r="F29"/>
      <c r="G29" s="171"/>
      <c r="H29" s="185"/>
      <c r="I29" s="173"/>
      <c r="J29" s="174"/>
      <c r="K29" s="175"/>
      <c r="L29" s="176">
        <v>1</v>
      </c>
      <c r="M29" s="177" t="s">
        <v>367</v>
      </c>
    </row>
    <row r="30" spans="1:17" s="34" customFormat="1" x14ac:dyDescent="0.3">
      <c r="A30" s="109" t="s">
        <v>112</v>
      </c>
      <c r="B30" s="92"/>
      <c r="C30"/>
      <c r="D30"/>
      <c r="E30"/>
      <c r="F30"/>
      <c r="G30" s="121"/>
      <c r="H30" s="123" t="s">
        <v>337</v>
      </c>
      <c r="I30" s="122" t="s">
        <v>337</v>
      </c>
      <c r="J30" s="119"/>
      <c r="K30" s="149"/>
      <c r="L30" s="125">
        <v>1</v>
      </c>
      <c r="M30" s="112"/>
      <c r="N30" s="96"/>
      <c r="O30" s="96"/>
      <c r="P30" s="96"/>
      <c r="Q30" s="96"/>
    </row>
    <row r="31" spans="1:17" s="167" customFormat="1" x14ac:dyDescent="0.3">
      <c r="A31" s="179" t="s">
        <v>282</v>
      </c>
      <c r="B31" s="157">
        <v>0</v>
      </c>
      <c r="C31"/>
      <c r="D31"/>
      <c r="E31"/>
      <c r="F31"/>
      <c r="G31" s="162"/>
      <c r="H31" s="161"/>
      <c r="I31" s="162"/>
      <c r="J31" s="163"/>
      <c r="K31" s="164"/>
      <c r="L31" s="165">
        <v>1</v>
      </c>
      <c r="M31" s="166" t="s">
        <v>341</v>
      </c>
    </row>
    <row r="32" spans="1:17" s="167" customFormat="1" ht="31.2" x14ac:dyDescent="0.3">
      <c r="A32" s="194" t="s">
        <v>279</v>
      </c>
      <c r="B32" s="157">
        <v>0</v>
      </c>
      <c r="C32"/>
      <c r="D32"/>
      <c r="E32"/>
      <c r="F32"/>
      <c r="G32" s="162"/>
      <c r="H32" s="161"/>
      <c r="I32" s="162"/>
      <c r="J32" s="163"/>
      <c r="K32" s="164"/>
      <c r="L32" s="165">
        <v>1</v>
      </c>
      <c r="M32" s="166">
        <v>21</v>
      </c>
    </row>
    <row r="33" spans="1:25" s="34" customFormat="1" x14ac:dyDescent="0.3">
      <c r="A33" s="93" t="s">
        <v>368</v>
      </c>
      <c r="B33" s="92">
        <v>0</v>
      </c>
      <c r="C33" s="92"/>
      <c r="D33" s="94">
        <v>0</v>
      </c>
      <c r="E33" s="92"/>
      <c r="F33" s="120"/>
      <c r="G33" s="122" t="s">
        <v>369</v>
      </c>
      <c r="H33" s="119"/>
      <c r="I33" s="122"/>
      <c r="J33" s="119"/>
      <c r="K33" s="149"/>
      <c r="L33" s="127" t="s">
        <v>370</v>
      </c>
      <c r="M33" s="112"/>
      <c r="N33" s="96"/>
      <c r="O33" s="96"/>
      <c r="P33" s="96"/>
      <c r="Q33" s="96"/>
    </row>
    <row r="34" spans="1:25" s="178" customFormat="1" x14ac:dyDescent="0.3">
      <c r="A34" s="187" t="s">
        <v>371</v>
      </c>
      <c r="B34" s="170"/>
      <c r="C34"/>
      <c r="D34"/>
      <c r="E34"/>
      <c r="F34"/>
      <c r="G34" s="171"/>
      <c r="H34" s="174" t="s">
        <v>337</v>
      </c>
      <c r="I34" s="173"/>
      <c r="J34" s="174"/>
      <c r="K34" s="175"/>
      <c r="L34" s="176">
        <v>1</v>
      </c>
      <c r="M34" s="177"/>
    </row>
    <row r="35" spans="1:25" s="178" customFormat="1" ht="31.2" x14ac:dyDescent="0.3">
      <c r="A35" s="180" t="s">
        <v>286</v>
      </c>
      <c r="B35" s="170"/>
      <c r="C35"/>
      <c r="D35"/>
      <c r="E35"/>
      <c r="F35"/>
      <c r="G35" s="171"/>
      <c r="H35" s="182" t="s">
        <v>337</v>
      </c>
      <c r="I35" s="173" t="s">
        <v>337</v>
      </c>
      <c r="J35" s="174"/>
      <c r="K35" s="175"/>
      <c r="L35" s="176">
        <v>1</v>
      </c>
      <c r="M35" s="177"/>
    </row>
    <row r="36" spans="1:25" s="178" customFormat="1" ht="20.100000000000001" customHeight="1" x14ac:dyDescent="0.3">
      <c r="A36" s="184" t="s">
        <v>130</v>
      </c>
      <c r="B36" s="170"/>
      <c r="C36"/>
      <c r="D36"/>
      <c r="E36"/>
      <c r="F36"/>
      <c r="G36" s="171"/>
      <c r="H36" s="186" t="s">
        <v>337</v>
      </c>
      <c r="I36" s="173" t="s">
        <v>337</v>
      </c>
      <c r="J36" s="174"/>
      <c r="K36" s="175"/>
      <c r="L36" s="176">
        <v>1</v>
      </c>
      <c r="M36" s="177"/>
    </row>
    <row r="37" spans="1:25" s="178" customFormat="1" ht="31.2" x14ac:dyDescent="0.3">
      <c r="A37" s="180" t="s">
        <v>300</v>
      </c>
      <c r="B37" s="170"/>
      <c r="C37"/>
      <c r="D37"/>
      <c r="E37"/>
      <c r="F37"/>
      <c r="G37" s="171" t="s">
        <v>372</v>
      </c>
      <c r="H37" s="182" t="s">
        <v>337</v>
      </c>
      <c r="I37" s="173" t="s">
        <v>337</v>
      </c>
      <c r="J37" s="174"/>
      <c r="K37" s="175"/>
      <c r="L37" s="176">
        <v>1</v>
      </c>
      <c r="M37" s="177"/>
    </row>
    <row r="38" spans="1:25" s="178" customFormat="1" ht="20.100000000000001" customHeight="1" x14ac:dyDescent="0.3">
      <c r="A38" s="184" t="s">
        <v>373</v>
      </c>
      <c r="B38" s="170"/>
      <c r="C38"/>
      <c r="D38"/>
      <c r="E38"/>
      <c r="F38"/>
      <c r="G38" s="171"/>
      <c r="H38" s="185"/>
      <c r="I38" s="173"/>
      <c r="J38" s="174"/>
      <c r="K38" s="175"/>
      <c r="L38" s="176">
        <v>1</v>
      </c>
      <c r="M38" s="177"/>
    </row>
    <row r="39" spans="1:25" s="178" customFormat="1" ht="20.100000000000001" customHeight="1" x14ac:dyDescent="0.3">
      <c r="A39" s="184" t="s">
        <v>374</v>
      </c>
      <c r="B39" s="170"/>
      <c r="C39"/>
      <c r="D39"/>
      <c r="E39"/>
      <c r="F39"/>
      <c r="G39" s="171"/>
      <c r="H39" s="185"/>
      <c r="I39" s="173"/>
      <c r="J39" s="174"/>
      <c r="K39" s="175"/>
      <c r="L39" s="176">
        <v>1</v>
      </c>
      <c r="M39" s="177"/>
    </row>
    <row r="40" spans="1:25" s="178" customFormat="1" ht="20.100000000000001" customHeight="1" x14ac:dyDescent="0.3">
      <c r="A40" s="184" t="s">
        <v>375</v>
      </c>
      <c r="B40" s="170"/>
      <c r="C40"/>
      <c r="D40"/>
      <c r="E40"/>
      <c r="F40"/>
      <c r="G40" s="171"/>
      <c r="H40" s="182" t="s">
        <v>337</v>
      </c>
      <c r="I40" s="173" t="s">
        <v>337</v>
      </c>
      <c r="J40" s="174"/>
      <c r="K40" s="175"/>
      <c r="L40" s="176"/>
      <c r="M40" s="177"/>
    </row>
    <row r="41" spans="1:25" s="178" customFormat="1" ht="20.100000000000001" customHeight="1" x14ac:dyDescent="0.3">
      <c r="A41" s="180" t="s">
        <v>376</v>
      </c>
      <c r="B41" s="170"/>
      <c r="C41"/>
      <c r="D41"/>
      <c r="E41"/>
      <c r="F41"/>
      <c r="G41" s="171" t="s">
        <v>377</v>
      </c>
      <c r="H41" s="186" t="s">
        <v>337</v>
      </c>
      <c r="I41" s="173" t="s">
        <v>337</v>
      </c>
      <c r="J41" s="174"/>
      <c r="K41" s="175"/>
      <c r="L41" s="176">
        <v>1</v>
      </c>
      <c r="M41" s="177"/>
    </row>
    <row r="42" spans="1:25" s="178" customFormat="1" ht="20.100000000000001" customHeight="1" x14ac:dyDescent="0.3">
      <c r="A42" s="187" t="s">
        <v>378</v>
      </c>
      <c r="B42" s="170">
        <v>0</v>
      </c>
      <c r="C42"/>
      <c r="D42"/>
      <c r="E42"/>
      <c r="F42"/>
      <c r="G42" s="171" t="s">
        <v>379</v>
      </c>
      <c r="H42" s="172"/>
      <c r="I42" s="173"/>
      <c r="J42" s="174"/>
      <c r="K42" s="175"/>
      <c r="L42" s="188" t="s">
        <v>380</v>
      </c>
      <c r="M42" s="177"/>
    </row>
    <row r="43" spans="1:25" s="178" customFormat="1" ht="20.100000000000001" customHeight="1" x14ac:dyDescent="0.3">
      <c r="A43" s="184" t="s">
        <v>381</v>
      </c>
      <c r="B43" s="170"/>
      <c r="C43"/>
      <c r="D43"/>
      <c r="E43"/>
      <c r="F43"/>
      <c r="G43" s="171"/>
      <c r="H43" s="182" t="s">
        <v>337</v>
      </c>
      <c r="I43" s="173" t="s">
        <v>337</v>
      </c>
      <c r="J43" s="174"/>
      <c r="K43" s="175"/>
      <c r="L43" s="176">
        <v>1</v>
      </c>
      <c r="M43" s="177"/>
    </row>
    <row r="44" spans="1:25" s="178" customFormat="1" ht="20.100000000000001" customHeight="1" x14ac:dyDescent="0.3">
      <c r="A44" s="184" t="s">
        <v>382</v>
      </c>
      <c r="B44" s="170">
        <v>0</v>
      </c>
      <c r="C44"/>
      <c r="D44"/>
      <c r="E44"/>
      <c r="F44"/>
      <c r="G44" s="171"/>
      <c r="H44" s="185"/>
      <c r="I44" s="173"/>
      <c r="J44" s="174"/>
      <c r="K44" s="175"/>
      <c r="L44" s="176">
        <v>1</v>
      </c>
      <c r="M44" s="177">
        <v>21</v>
      </c>
    </row>
    <row r="45" spans="1:25" s="178" customFormat="1" ht="20.100000000000001" customHeight="1" x14ac:dyDescent="0.3">
      <c r="A45" s="180" t="s">
        <v>150</v>
      </c>
      <c r="B45" s="170"/>
      <c r="C45"/>
      <c r="D45"/>
      <c r="E45"/>
      <c r="F45"/>
      <c r="G45" s="171" t="s">
        <v>383</v>
      </c>
      <c r="H45" s="182" t="s">
        <v>337</v>
      </c>
      <c r="I45" s="173" t="s">
        <v>337</v>
      </c>
      <c r="J45" s="174"/>
      <c r="K45" s="175"/>
      <c r="L45" s="176">
        <v>1</v>
      </c>
      <c r="M45" s="177"/>
    </row>
    <row r="46" spans="1:25" s="34" customFormat="1" ht="20.100000000000001" customHeight="1" x14ac:dyDescent="0.3">
      <c r="A46" s="109" t="s">
        <v>384</v>
      </c>
      <c r="B46" s="92">
        <v>0</v>
      </c>
      <c r="C46"/>
      <c r="D46"/>
      <c r="E46"/>
      <c r="F46"/>
      <c r="G46" s="121"/>
      <c r="H46"/>
      <c r="I46" s="122"/>
      <c r="J46" s="119"/>
      <c r="K46" s="149"/>
      <c r="L46" s="126">
        <v>1</v>
      </c>
      <c r="M46" s="112" t="s">
        <v>385</v>
      </c>
      <c r="N46" s="96"/>
      <c r="O46" s="96"/>
      <c r="P46" s="96"/>
      <c r="Q46" s="96"/>
    </row>
    <row r="47" spans="1:25" s="178" customFormat="1" ht="20.100000000000001" customHeight="1" x14ac:dyDescent="0.3">
      <c r="A47" s="180" t="s">
        <v>158</v>
      </c>
      <c r="B47" s="170"/>
      <c r="C47"/>
      <c r="D47"/>
      <c r="E47"/>
      <c r="F47"/>
      <c r="G47" s="171"/>
      <c r="H47" s="182" t="s">
        <v>337</v>
      </c>
      <c r="I47" s="173" t="s">
        <v>337</v>
      </c>
      <c r="J47" s="174"/>
      <c r="K47" s="175"/>
      <c r="L47" s="176">
        <v>1</v>
      </c>
      <c r="M47" s="177"/>
    </row>
    <row r="48" spans="1:25" s="167" customFormat="1" ht="20.100000000000001" customHeight="1" x14ac:dyDescent="0.3">
      <c r="A48" s="179" t="s">
        <v>386</v>
      </c>
      <c r="B48" s="157"/>
      <c r="C48" s="157"/>
      <c r="D48" s="158">
        <v>0</v>
      </c>
      <c r="E48" s="157"/>
      <c r="F48" s="159"/>
      <c r="G48" s="160"/>
      <c r="H48" s="161"/>
      <c r="I48" s="162"/>
      <c r="J48" s="163"/>
      <c r="K48" s="164"/>
      <c r="L48" s="165">
        <v>1</v>
      </c>
      <c r="M48" s="166" t="s">
        <v>341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6" t="s">
        <v>312</v>
      </c>
      <c r="B49" s="157">
        <v>0</v>
      </c>
      <c r="C49" s="157">
        <f>TMP!B6</f>
        <v>0</v>
      </c>
      <c r="D49" s="158">
        <v>0</v>
      </c>
      <c r="E49" s="157">
        <f>TMP!B8</f>
        <v>0</v>
      </c>
      <c r="F49" s="159">
        <f>B49+C49-D49-E49</f>
        <v>0</v>
      </c>
      <c r="G49" s="160"/>
      <c r="H49" s="161"/>
      <c r="I49" s="162"/>
      <c r="J49" s="163"/>
      <c r="K49" s="164"/>
      <c r="L49" s="165">
        <v>1</v>
      </c>
      <c r="M49" s="166">
        <v>21</v>
      </c>
    </row>
    <row r="50" spans="1:13" s="178" customFormat="1" ht="20.100000000000001" customHeight="1" x14ac:dyDescent="0.3">
      <c r="A50" s="184" t="s">
        <v>173</v>
      </c>
      <c r="B50" s="170"/>
      <c r="C50"/>
      <c r="D50"/>
      <c r="E50"/>
      <c r="F50"/>
      <c r="G50" s="171"/>
      <c r="H50" s="182" t="s">
        <v>337</v>
      </c>
      <c r="I50" s="173" t="s">
        <v>337</v>
      </c>
      <c r="J50" s="174"/>
      <c r="K50" s="175"/>
      <c r="L50" s="176">
        <v>1</v>
      </c>
      <c r="M50" s="177"/>
    </row>
    <row r="51" spans="1:13" s="178" customFormat="1" ht="20.100000000000001" customHeight="1" x14ac:dyDescent="0.3">
      <c r="A51" s="180" t="s">
        <v>387</v>
      </c>
      <c r="B51" s="170"/>
      <c r="C51"/>
      <c r="D51"/>
      <c r="E51"/>
      <c r="F51"/>
      <c r="G51" s="171" t="s">
        <v>388</v>
      </c>
      <c r="H51" s="181"/>
      <c r="I51" s="173"/>
      <c r="J51" s="174"/>
      <c r="K51" s="175"/>
      <c r="L51" s="176">
        <v>1</v>
      </c>
      <c r="M51" s="177"/>
    </row>
    <row r="52" spans="1:13" s="178" customFormat="1" ht="20.100000000000001" customHeight="1" x14ac:dyDescent="0.3">
      <c r="A52" s="180" t="s">
        <v>188</v>
      </c>
      <c r="B52" s="170"/>
      <c r="C52"/>
      <c r="D52"/>
      <c r="E52"/>
      <c r="F52"/>
      <c r="G52" s="171"/>
      <c r="H52" s="182" t="s">
        <v>337</v>
      </c>
      <c r="I52" s="173" t="s">
        <v>337</v>
      </c>
      <c r="J52" s="174"/>
      <c r="K52" s="175"/>
      <c r="L52" s="176">
        <v>1</v>
      </c>
      <c r="M52" s="177"/>
    </row>
    <row r="53" spans="1:13" s="178" customFormat="1" ht="20.100000000000001" customHeight="1" x14ac:dyDescent="0.3">
      <c r="A53" s="180" t="s">
        <v>389</v>
      </c>
      <c r="B53" s="170"/>
      <c r="C53"/>
      <c r="D53"/>
      <c r="E53"/>
      <c r="F53"/>
      <c r="G53" s="171" t="s">
        <v>390</v>
      </c>
      <c r="H53" s="183" t="s">
        <v>337</v>
      </c>
      <c r="I53" s="173" t="s">
        <v>337</v>
      </c>
      <c r="J53" s="174"/>
      <c r="K53" s="175"/>
      <c r="L53" s="176">
        <v>1</v>
      </c>
      <c r="M53" s="177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2ED90-2D50-4677-9623-93C7DEA26AAD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6af00f89-cf41-4324-9704-eea14deb4f0b"/>
    <ds:schemaRef ds:uri="http://schemas.microsoft.com/office/infopath/2007/PartnerControls"/>
    <ds:schemaRef ds:uri="53252bbe-86f4-4b0f-82f1-addfc7ec4c81"/>
  </ds:schemaRefs>
</ds:datastoreItem>
</file>

<file path=customXml/itemProps2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197</vt:i4>
      </vt:variant>
      <vt:variant>
        <vt:lpstr>Named Ranges</vt:lpstr>
      </vt:variant>
      <vt:variant>
        <vt:i4>5</vt:i4>
      </vt:variant>
    </vt:vector>
  </HeadingPairs>
  <TitlesOfParts>
    <vt:vector size="202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ASA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Dr. BAH- PMS</vt:lpstr>
      <vt:lpstr>DTL</vt:lpstr>
      <vt:lpstr>EON</vt:lpstr>
      <vt:lpstr>EtaSigDelta</vt:lpstr>
      <vt:lpstr>FSC</vt:lpstr>
      <vt:lpstr>Filipino</vt:lpstr>
      <vt:lpstr>FinAsso</vt:lpstr>
      <vt:lpstr>GLW</vt:lpstr>
      <vt:lpstr>GSS</vt:lpstr>
      <vt:lpstr>GENKI</vt:lpstr>
      <vt:lpstr>RTC</vt:lpstr>
      <vt:lpstr>Goin' Band</vt:lpstr>
      <vt:lpstr>GSA</vt:lpstr>
      <vt:lpstr>HSS</vt:lpstr>
      <vt:lpstr>HDFS</vt:lpstr>
      <vt:lpstr>HSRecruiters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RBA</vt:lpstr>
      <vt:lpstr>RISA</vt:lpstr>
      <vt:lpstr>RHIM</vt:lpstr>
      <vt:lpstr>SFDT</vt:lpstr>
      <vt:lpstr>SDP</vt:lpstr>
      <vt:lpstr>SILVERWINGS</vt:lpstr>
      <vt:lpstr>SKYRAIDERS</vt:lpstr>
      <vt:lpstr>SACNAS</vt:lpstr>
      <vt:lpstr>SEP</vt:lpstr>
      <vt:lpstr>SIL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TSTF</vt:lpstr>
      <vt:lpstr>TSSA</vt:lpstr>
      <vt:lpstr>TSMG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TES</vt:lpstr>
      <vt:lpstr>SL</vt:lpstr>
      <vt:lpstr>Range</vt:lpstr>
      <vt:lpstr>Techtones</vt:lpstr>
      <vt:lpstr>UC</vt:lpstr>
      <vt:lpstr>UMI</vt:lpstr>
      <vt:lpstr>Veterans</vt:lpstr>
      <vt:lpstr>VSA</vt:lpstr>
      <vt:lpstr>WEB3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WSO</vt:lpstr>
      <vt:lpstr>Wool</vt:lpstr>
      <vt:lpstr>Misc</vt:lpstr>
      <vt:lpstr>Cont</vt:lpstr>
      <vt:lpstr>INACTIVE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cp:lastPrinted>2025-07-01T14:47:13Z</cp:lastPrinted>
  <dcterms:created xsi:type="dcterms:W3CDTF">2011-07-13T18:00:55Z</dcterms:created>
  <dcterms:modified xsi:type="dcterms:W3CDTF">2025-08-08T21:33:45Z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</Properties>
</file>