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4031" documentId="13_ncr:1_{D8F3A08F-993E-4B0A-A959-0D95F1A3D00F}" xr6:coauthVersionLast="47" xr6:coauthVersionMax="47" xr10:uidLastSave="{A2077176-B72B-495B-BF2D-9F5D9F2B8B80}"/>
  <bookViews>
    <workbookView xWindow="-108" yWindow="-108" windowWidth="46296" windowHeight="18696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BH" sheetId="388" r:id="rId46"/>
    <sheet name="DTL" sheetId="404" r:id="rId47"/>
    <sheet name="DTYD" sheetId="456" r:id="rId48"/>
    <sheet name="EON" sheetId="62" r:id="rId49"/>
    <sheet name="EtaSigDelta" sheetId="280" r:id="rId50"/>
    <sheet name="FSC" sheetId="423" r:id="rId51"/>
    <sheet name="Filipino" sheetId="6" r:id="rId52"/>
    <sheet name="FF" sheetId="433" r:id="rId53"/>
    <sheet name="FinAsso" sheetId="63" r:id="rId54"/>
    <sheet name="FMSF" sheetId="435" r:id="rId55"/>
    <sheet name="GYM" sheetId="436" r:id="rId56"/>
    <sheet name="GLW" sheetId="364" r:id="rId57"/>
    <sheet name="GSS" sheetId="365" r:id="rId58"/>
    <sheet name="RTC" sheetId="401" r:id="rId59"/>
    <sheet name="Goin' Band" sheetId="70" r:id="rId60"/>
    <sheet name="HILLEL" sheetId="438" r:id="rId61"/>
    <sheet name="GSA" sheetId="419" r:id="rId62"/>
    <sheet name="HSS" sheetId="229" r:id="rId63"/>
    <sheet name="HAAPH" sheetId="437" r:id="rId64"/>
    <sheet name="HDFS" sheetId="390" r:id="rId65"/>
    <sheet name="ISA" sheetId="121" r:id="rId66"/>
    <sheet name="IEEE" sheetId="418" r:id="rId67"/>
    <sheet name="IIE" sheetId="82" r:id="rId68"/>
    <sheet name="IIDA" sheetId="84" r:id="rId69"/>
    <sheet name="IMA" sheetId="457" r:id="rId70"/>
    <sheet name="SGC" sheetId="354" r:id="rId71"/>
    <sheet name="SJP" sheetId="460" r:id="rId72"/>
    <sheet name="ITA" sheetId="86" r:id="rId73"/>
    <sheet name="JOY" sheetId="403" r:id="rId74"/>
    <sheet name="KSMDA" sheetId="233" r:id="rId75"/>
    <sheet name="KRCC" sheetId="305" r:id="rId76"/>
    <sheet name="KEYOP" sheetId="231" r:id="rId77"/>
    <sheet name="Korean" sheetId="129" r:id="rId78"/>
    <sheet name="LMSA" sheetId="439" r:id="rId79"/>
    <sheet name="Livestock" sheetId="94" r:id="rId80"/>
    <sheet name="LR" sheetId="440" r:id="rId81"/>
    <sheet name="MCFB" sheetId="441" r:id="rId82"/>
    <sheet name="LPHI" sheetId="341" r:id="rId83"/>
    <sheet name="TBP" sheetId="449" r:id="rId84"/>
    <sheet name="TBS" sheetId="462" r:id="rId85"/>
    <sheet name="SMO" sheetId="366" r:id="rId86"/>
    <sheet name="Eval" sheetId="97" r:id="rId87"/>
    <sheet name="Meat" sheetId="98" r:id="rId88"/>
    <sheet name="MSAQBT" sheetId="275" r:id="rId89"/>
    <sheet name="MSA" sheetId="99" r:id="rId90"/>
    <sheet name="Metals" sheetId="102" r:id="rId91"/>
    <sheet name="MANRRS" sheetId="367" r:id="rId92"/>
    <sheet name="MPC" sheetId="442" r:id="rId93"/>
    <sheet name="MUN" sheetId="368" r:id="rId94"/>
    <sheet name="MortarBoard" sheetId="103" r:id="rId95"/>
    <sheet name="MCAPS" sheetId="443" r:id="rId96"/>
    <sheet name="MAPS" sheetId="310" r:id="rId97"/>
    <sheet name="MuslimSA" sheetId="105" r:id="rId98"/>
    <sheet name="NMLB" sheetId="445" r:id="rId99"/>
    <sheet name="NPC" sheetId="391" r:id="rId100"/>
    <sheet name="TMM" sheetId="347" r:id="rId101"/>
    <sheet name="TNRF" sheetId="174" r:id="rId102"/>
    <sheet name="NSBE" sheetId="107" r:id="rId103"/>
    <sheet name="NSCS" sheetId="188" r:id="rId104"/>
    <sheet name="Navigators" sheetId="109" r:id="rId105"/>
    <sheet name="NiSA" sheetId="444" r:id="rId106"/>
    <sheet name="NSA" sheetId="239" r:id="rId107"/>
    <sheet name="PAD" sheetId="113" r:id="rId108"/>
    <sheet name="PASO" sheetId="108" r:id="rId109"/>
    <sheet name="PTS" sheetId="114" r:id="rId110"/>
    <sheet name="PSTEM" sheetId="135" r:id="rId111"/>
    <sheet name="RAS" sheetId="212" r:id="rId112"/>
    <sheet name="RNASA" sheetId="318" r:id="rId113"/>
    <sheet name="RaidersDefend" sheetId="241" r:id="rId114"/>
    <sheet name="RMSS" sheetId="317" r:id="rId115"/>
    <sheet name="RH" sheetId="352" r:id="rId116"/>
    <sheet name="RCOS" sheetId="458" r:id="rId117"/>
    <sheet name="RATS" sheetId="392" r:id="rId118"/>
    <sheet name="RPOP" sheetId="316" r:id="rId119"/>
    <sheet name="RRR" sheetId="65" r:id="rId120"/>
    <sheet name="RTheater" sheetId="406" r:id="rId121"/>
    <sheet name="RaiderSailing" sheetId="287" r:id="rId122"/>
    <sheet name="RSFC" sheetId="343" r:id="rId123"/>
    <sheet name="RSC" sheetId="379" r:id="rId124"/>
    <sheet name="RanchHorse" sheetId="122" r:id="rId125"/>
    <sheet name="RR" sheetId="422" r:id="rId126"/>
    <sheet name="RISA" sheetId="123" r:id="rId127"/>
    <sheet name="RHIM" sheetId="124" r:id="rId128"/>
    <sheet name="SFDT" sheetId="128" r:id="rId129"/>
    <sheet name="SDP" sheetId="132" r:id="rId130"/>
    <sheet name="SKYRAIDERS" sheetId="319" r:id="rId131"/>
    <sheet name="SEP" sheetId="249" r:id="rId132"/>
    <sheet name="SIL" sheetId="417" r:id="rId133"/>
    <sheet name="SMILE" sheetId="370" r:id="rId134"/>
    <sheet name="SHPE" sheetId="139" r:id="rId135"/>
    <sheet name="SPE" sheetId="140" r:id="rId136"/>
    <sheet name="SWE" sheetId="142" r:id="rId137"/>
    <sheet name="SEPA" sheetId="459" r:id="rId138"/>
    <sheet name="SLSA" sheetId="146" r:id="rId139"/>
    <sheet name="SDA" sheetId="245" r:id="rId140"/>
    <sheet name="AgCouncil" sheetId="147" r:id="rId141"/>
    <sheet name="SOEA" sheetId="448" r:id="rId142"/>
    <sheet name="SNDA" sheetId="454" r:id="rId143"/>
    <sheet name="SAFE" sheetId="320" r:id="rId144"/>
    <sheet name="SASLA" sheetId="130" r:id="rId145"/>
    <sheet name="ISC" sheetId="152" r:id="rId146"/>
    <sheet name="TheMagic" sheetId="407" r:id="rId147"/>
    <sheet name="TCLCA" sheetId="371" r:id="rId148"/>
    <sheet name="TCFR" sheetId="160" r:id="rId149"/>
    <sheet name="TET" sheetId="161" r:id="rId150"/>
    <sheet name="Feral" sheetId="256" r:id="rId151"/>
    <sheet name="TechHorn" sheetId="242" r:id="rId152"/>
    <sheet name="Horse" sheetId="77" r:id="rId153"/>
    <sheet name="TIT" sheetId="416" r:id="rId154"/>
    <sheet name="TKBDT" sheetId="394" r:id="rId155"/>
    <sheet name="KPOP" sheetId="155" r:id="rId156"/>
    <sheet name="TMAGIC" sheetId="415" r:id="rId157"/>
    <sheet name="TMA" sheetId="166" r:id="rId158"/>
    <sheet name="TMP" sheetId="322" r:id="rId159"/>
    <sheet name="TP" sheetId="413" r:id="rId160"/>
    <sheet name="TPOT" sheetId="372" r:id="rId161"/>
    <sheet name="TPVS" sheetId="395" r:id="rId162"/>
    <sheet name="TECHRODEO" sheetId="324" r:id="rId163"/>
    <sheet name="TRSA" sheetId="348" r:id="rId164"/>
    <sheet name="TSMG" sheetId="414" r:id="rId165"/>
    <sheet name="TSSTCAF" sheetId="400" r:id="rId166"/>
    <sheet name="TSCA" sheetId="375" r:id="rId167"/>
    <sheet name="TTLHM" sheetId="396" r:id="rId168"/>
    <sheet name="TUNICEF" sheetId="447" r:id="rId169"/>
    <sheet name="TWHPC" sheetId="349" r:id="rId170"/>
    <sheet name="TSPE" sheetId="181" r:id="rId171"/>
    <sheet name="TCCH" sheetId="455" r:id="rId172"/>
    <sheet name="TMB" sheetId="376" r:id="rId173"/>
    <sheet name="SEAT" sheetId="451" r:id="rId174"/>
    <sheet name="TMC" sheetId="452" r:id="rId175"/>
    <sheet name="TES" sheetId="420" r:id="rId176"/>
    <sheet name="UkClub" sheetId="453" r:id="rId177"/>
    <sheet name="Range" sheetId="408" r:id="rId178"/>
    <sheet name="Techtones" sheetId="192" r:id="rId179"/>
    <sheet name="Veterans" sheetId="259" r:id="rId180"/>
    <sheet name="WEB3" sheetId="411" r:id="rId181"/>
    <sheet name="WF" sheetId="377" r:id="rId182"/>
    <sheet name="WTAB" sheetId="378" r:id="rId183"/>
    <sheet name="WTAWS" sheetId="350" r:id="rId184"/>
    <sheet name="WILD" sheetId="328" r:id="rId185"/>
    <sheet name="WH" sheetId="327" r:id="rId186"/>
    <sheet name="WomennBus" sheetId="85" r:id="rId187"/>
    <sheet name="WIP" sheetId="398" r:id="rId188"/>
    <sheet name="WIS" sheetId="409" r:id="rId189"/>
    <sheet name="WSO" sheetId="412" r:id="rId190"/>
    <sheet name="Wool" sheetId="197" r:id="rId191"/>
    <sheet name="Misc" sheetId="199" r:id="rId192"/>
    <sheet name="INACTIVE" sheetId="334" r:id="rId193"/>
    <sheet name="Cont" sheetId="200" r:id="rId194"/>
    <sheet name="NEW" sheetId="424" r:id="rId195"/>
    <sheet name="Sheet2" sheetId="425" r:id="rId196"/>
  </sheets>
  <externalReferences>
    <externalReference r:id="rId197"/>
  </externalReferences>
  <definedNames>
    <definedName name="_xlnm._FilterDatabase" localSheetId="0" hidden="1">'Total Orgs'!$A$5:$I$181</definedName>
    <definedName name="International_Student_Council">'Total Orgs'!$A$130</definedName>
    <definedName name="_xlnm.Print_Area" localSheetId="87">Meat!$A$2:$C$27</definedName>
    <definedName name="_xlnm.Print_Area" localSheetId="138">SLSA!$A$3:$C$32</definedName>
    <definedName name="_xlnm.Print_Area" localSheetId="0">'Total Orgs'!$A$2:$J$191</definedName>
    <definedName name="_xlnm.Print_Titles" localSheetId="0">'Total Orgs'!$2:$5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97" l="1"/>
  <c r="E14" i="197"/>
  <c r="E15" i="197"/>
  <c r="D22" i="84" l="1"/>
  <c r="G16" i="37"/>
  <c r="D14" i="107" l="1"/>
  <c r="D250" i="200"/>
  <c r="D16" i="37"/>
  <c r="D26" i="305"/>
  <c r="C180" i="1"/>
  <c r="B9" i="409"/>
  <c r="C178" i="1" l="1"/>
  <c r="D173" i="1"/>
  <c r="C173" i="1"/>
  <c r="E172" i="1"/>
  <c r="C172" i="1"/>
  <c r="D168" i="1"/>
  <c r="C168" i="1"/>
  <c r="B9" i="420"/>
  <c r="B9" i="452"/>
  <c r="E165" i="1"/>
  <c r="D165" i="1"/>
  <c r="C165" i="1"/>
  <c r="E163" i="1"/>
  <c r="D163" i="1"/>
  <c r="C163" i="1"/>
  <c r="B9" i="396" l="1"/>
  <c r="B9" i="447"/>
  <c r="C161" i="1"/>
  <c r="C158" i="1"/>
  <c r="D158" i="1"/>
  <c r="C155" i="1"/>
  <c r="D154" i="1"/>
  <c r="D153" i="1"/>
  <c r="E153" i="1"/>
  <c r="B9" i="395"/>
  <c r="C153" i="1"/>
  <c r="C149" i="1" l="1"/>
  <c r="E148" i="1"/>
  <c r="D148" i="1"/>
  <c r="C148" i="1"/>
  <c r="B5" i="322"/>
  <c r="E136" i="1" l="1"/>
  <c r="D136" i="1"/>
  <c r="C136" i="1"/>
  <c r="B5" i="462"/>
  <c r="B9" i="462" s="1"/>
  <c r="B8" i="462"/>
  <c r="C1" i="462"/>
  <c r="D134" i="1"/>
  <c r="C134" i="1"/>
  <c r="D133" i="1"/>
  <c r="C133" i="1"/>
  <c r="E131" i="1"/>
  <c r="D131" i="1"/>
  <c r="C131" i="1"/>
  <c r="B5" i="460"/>
  <c r="B9" i="460" s="1"/>
  <c r="B8" i="460"/>
  <c r="C1" i="460"/>
  <c r="D130" i="1"/>
  <c r="C130" i="1"/>
  <c r="E129" i="1"/>
  <c r="D129" i="1"/>
  <c r="C129" i="1"/>
  <c r="D126" i="1"/>
  <c r="C126" i="1"/>
  <c r="E122" i="1"/>
  <c r="D122" i="1"/>
  <c r="C122" i="1"/>
  <c r="B5" i="459"/>
  <c r="B9" i="459" s="1"/>
  <c r="B8" i="459"/>
  <c r="C1" i="459"/>
  <c r="D119" i="1"/>
  <c r="D117" i="1"/>
  <c r="C112" i="1"/>
  <c r="D112" i="1"/>
  <c r="D109" i="1"/>
  <c r="D108" i="1"/>
  <c r="C107" i="1"/>
  <c r="E104" i="1"/>
  <c r="D104" i="1"/>
  <c r="C104" i="1"/>
  <c r="B5" i="458"/>
  <c r="B8" i="458"/>
  <c r="B9" i="458"/>
  <c r="C1" i="458"/>
  <c r="C103" i="1"/>
  <c r="C93" i="1"/>
  <c r="D91" i="1"/>
  <c r="D90" i="1"/>
  <c r="E89" i="1"/>
  <c r="D89" i="1"/>
  <c r="C89" i="1"/>
  <c r="D88" i="1"/>
  <c r="C84" i="1"/>
  <c r="D81" i="1"/>
  <c r="C79" i="1"/>
  <c r="C74" i="1"/>
  <c r="E70" i="1"/>
  <c r="D70" i="1"/>
  <c r="C70" i="1"/>
  <c r="B5" i="457"/>
  <c r="B9" i="457" s="1"/>
  <c r="B8" i="457"/>
  <c r="C1" i="457"/>
  <c r="D66" i="1"/>
  <c r="D65" i="1"/>
  <c r="C65" i="1"/>
  <c r="D60" i="1"/>
  <c r="D59" i="1"/>
  <c r="D58" i="1"/>
  <c r="D56" i="1"/>
  <c r="D55" i="1"/>
  <c r="D53" i="1"/>
  <c r="E50" i="1"/>
  <c r="D50" i="1"/>
  <c r="C50" i="1"/>
  <c r="E49" i="1"/>
  <c r="D49" i="1"/>
  <c r="C49" i="1"/>
  <c r="E48" i="1"/>
  <c r="D48" i="1"/>
  <c r="C48" i="1"/>
  <c r="E47" i="1"/>
  <c r="D47" i="1"/>
  <c r="C47" i="1"/>
  <c r="B5" i="456"/>
  <c r="B9" i="456" s="1"/>
  <c r="B8" i="456"/>
  <c r="D46" i="1"/>
  <c r="D45" i="1"/>
  <c r="E44" i="1"/>
  <c r="D44" i="1"/>
  <c r="C44" i="1"/>
  <c r="D43" i="1"/>
  <c r="C43" i="1"/>
  <c r="D42" i="1"/>
  <c r="D41" i="1"/>
  <c r="C40" i="1"/>
  <c r="D39" i="1"/>
  <c r="C38" i="1"/>
  <c r="D34" i="1"/>
  <c r="D33" i="1"/>
  <c r="D32" i="1"/>
  <c r="D31" i="1"/>
  <c r="D30" i="1"/>
  <c r="C30" i="1"/>
  <c r="D26" i="1"/>
  <c r="C24" i="1"/>
  <c r="D22" i="1"/>
  <c r="D21" i="1"/>
  <c r="D20" i="1"/>
  <c r="D15" i="1"/>
  <c r="C15" i="1"/>
  <c r="D14" i="1"/>
  <c r="D13" i="1"/>
  <c r="C13" i="1"/>
  <c r="D10" i="1"/>
  <c r="C10" i="1"/>
  <c r="C9" i="1"/>
  <c r="D8" i="1"/>
  <c r="E7" i="1"/>
  <c r="D7" i="1"/>
  <c r="C7" i="1"/>
  <c r="D6" i="1"/>
  <c r="C6" i="1"/>
  <c r="B5" i="455"/>
  <c r="B9" i="455" s="1"/>
  <c r="B8" i="455"/>
  <c r="C1" i="455"/>
  <c r="B5" i="454"/>
  <c r="B9" i="454" s="1"/>
  <c r="B8" i="454"/>
  <c r="C1" i="454"/>
  <c r="B5" i="430"/>
  <c r="B9" i="430" s="1"/>
  <c r="B5" i="432"/>
  <c r="B9" i="432" s="1"/>
  <c r="B304" i="200"/>
  <c r="B7" i="200" s="1"/>
  <c r="D20" i="160"/>
  <c r="D18" i="139"/>
  <c r="D284" i="200"/>
  <c r="D24" i="146" l="1"/>
  <c r="F14" i="17"/>
  <c r="D29" i="22"/>
  <c r="D17" i="18"/>
  <c r="F15" i="139" l="1"/>
  <c r="J21" i="140"/>
  <c r="D21" i="140" l="1"/>
  <c r="D23" i="140" s="1"/>
  <c r="J16" i="140"/>
  <c r="G24" i="140"/>
  <c r="D17" i="160"/>
  <c r="D22" i="161"/>
  <c r="D21" i="161"/>
  <c r="D20" i="161"/>
  <c r="D28" i="7"/>
  <c r="D21" i="7"/>
  <c r="D51" i="1" l="1"/>
  <c r="D172" i="1"/>
  <c r="C171" i="1"/>
  <c r="D24" i="132"/>
  <c r="D30" i="146"/>
  <c r="E17" i="17"/>
  <c r="D19" i="17"/>
  <c r="B8" i="7" l="1"/>
  <c r="D169" i="1" l="1"/>
  <c r="E169" i="1"/>
  <c r="C169" i="1"/>
  <c r="B5" i="453"/>
  <c r="B9" i="453" s="1"/>
  <c r="B8" i="453"/>
  <c r="C1" i="453"/>
  <c r="B5" i="452" l="1"/>
  <c r="B8" i="452"/>
  <c r="C1" i="452"/>
  <c r="E167" i="1"/>
  <c r="D167" i="1"/>
  <c r="C167" i="1"/>
  <c r="B5" i="451"/>
  <c r="B9" i="451" s="1"/>
  <c r="B8" i="451"/>
  <c r="C1" i="451"/>
  <c r="D14" i="142" l="1"/>
  <c r="B5" i="450"/>
  <c r="B9" i="450" s="1"/>
  <c r="B8" i="450"/>
  <c r="C1" i="450"/>
  <c r="C72" i="1"/>
  <c r="B5" i="439"/>
  <c r="D135" i="1"/>
  <c r="C135" i="1"/>
  <c r="B5" i="449"/>
  <c r="B8" i="449"/>
  <c r="E135" i="1" s="1"/>
  <c r="C1" i="449"/>
  <c r="E128" i="1"/>
  <c r="D128" i="1"/>
  <c r="C128" i="1"/>
  <c r="B5" i="448"/>
  <c r="B9" i="448" s="1"/>
  <c r="B8" i="448"/>
  <c r="C1" i="448"/>
  <c r="E160" i="1"/>
  <c r="D160" i="1"/>
  <c r="C160" i="1"/>
  <c r="B5" i="447"/>
  <c r="B8" i="447"/>
  <c r="C1" i="447"/>
  <c r="E98" i="1"/>
  <c r="D98" i="1"/>
  <c r="C98" i="1"/>
  <c r="B7" i="445"/>
  <c r="B5" i="445"/>
  <c r="B8" i="445" s="1"/>
  <c r="C1" i="445"/>
  <c r="E100" i="1"/>
  <c r="D100" i="1"/>
  <c r="C100" i="1"/>
  <c r="D99" i="1"/>
  <c r="C99" i="1"/>
  <c r="D97" i="1"/>
  <c r="C97" i="1"/>
  <c r="B5" i="444"/>
  <c r="B5" i="239"/>
  <c r="B8" i="444"/>
  <c r="E97" i="1" s="1"/>
  <c r="C1" i="444"/>
  <c r="D92" i="1"/>
  <c r="C92" i="1"/>
  <c r="E91" i="1"/>
  <c r="C91" i="1"/>
  <c r="B5" i="443"/>
  <c r="B9" i="443" s="1"/>
  <c r="B8" i="443"/>
  <c r="C1" i="443"/>
  <c r="C88" i="1"/>
  <c r="B5" i="442"/>
  <c r="B8" i="442"/>
  <c r="B9" i="442" s="1"/>
  <c r="C1" i="442"/>
  <c r="E87" i="1"/>
  <c r="D87" i="1"/>
  <c r="C87" i="1"/>
  <c r="C85" i="1"/>
  <c r="C83" i="1"/>
  <c r="C81" i="1"/>
  <c r="B5" i="441"/>
  <c r="B8" i="441"/>
  <c r="E81" i="1" s="1"/>
  <c r="C1" i="441"/>
  <c r="B5" i="440"/>
  <c r="B9" i="440" s="1"/>
  <c r="E80" i="1"/>
  <c r="D80" i="1"/>
  <c r="C80" i="1"/>
  <c r="B8" i="440"/>
  <c r="C1" i="440"/>
  <c r="E77" i="1"/>
  <c r="D77" i="1"/>
  <c r="C77" i="1"/>
  <c r="B8" i="439"/>
  <c r="B9" i="439"/>
  <c r="C1" i="439"/>
  <c r="C71" i="1"/>
  <c r="E88" i="1" l="1"/>
  <c r="B9" i="449"/>
  <c r="B9" i="441"/>
  <c r="B9" i="444"/>
  <c r="D62" i="1"/>
  <c r="C62" i="1"/>
  <c r="B5" i="438"/>
  <c r="B8" i="438"/>
  <c r="E62" i="1" s="1"/>
  <c r="F62" i="1" s="1"/>
  <c r="C1" i="438"/>
  <c r="B5" i="436"/>
  <c r="B5" i="437"/>
  <c r="B9" i="437" s="1"/>
  <c r="E64" i="1"/>
  <c r="D64" i="1"/>
  <c r="C64" i="1"/>
  <c r="B8" i="437"/>
  <c r="C1" i="437"/>
  <c r="E57" i="1"/>
  <c r="D57" i="1"/>
  <c r="C57" i="1"/>
  <c r="B8" i="436"/>
  <c r="B9" i="436"/>
  <c r="C1" i="436"/>
  <c r="C8" i="1"/>
  <c r="B5" i="435"/>
  <c r="B9" i="435" s="1"/>
  <c r="E56" i="1"/>
  <c r="C56" i="1"/>
  <c r="B8" i="435"/>
  <c r="C1" i="435"/>
  <c r="E52" i="1"/>
  <c r="D52" i="1"/>
  <c r="C52" i="1"/>
  <c r="F52" i="1" s="1"/>
  <c r="B5" i="433"/>
  <c r="B9" i="433" s="1"/>
  <c r="B8" i="433"/>
  <c r="C1" i="433" a="1"/>
  <c r="C1" i="433" s="1"/>
  <c r="F48" i="1"/>
  <c r="E46" i="1"/>
  <c r="C46" i="1"/>
  <c r="E42" i="1"/>
  <c r="C42" i="1"/>
  <c r="B8" i="432"/>
  <c r="C1" i="432"/>
  <c r="B8" i="386"/>
  <c r="E39" i="1" s="1"/>
  <c r="C39" i="1"/>
  <c r="C36" i="1"/>
  <c r="B8" i="431"/>
  <c r="E36" i="1" s="1"/>
  <c r="B5" i="431"/>
  <c r="C1" i="431"/>
  <c r="E34" i="1"/>
  <c r="C34" i="1"/>
  <c r="B8" i="430"/>
  <c r="C1" i="430"/>
  <c r="C33" i="1"/>
  <c r="F49" i="1"/>
  <c r="F167" i="1"/>
  <c r="F148" i="1"/>
  <c r="F135" i="1"/>
  <c r="F128" i="1"/>
  <c r="F122" i="1"/>
  <c r="F97" i="1"/>
  <c r="F91" i="1"/>
  <c r="F88" i="1"/>
  <c r="F81" i="1"/>
  <c r="F80" i="1"/>
  <c r="F77" i="1"/>
  <c r="B9" i="438" l="1"/>
  <c r="F42" i="1"/>
  <c r="F56" i="1"/>
  <c r="F64" i="1"/>
  <c r="F57" i="1"/>
  <c r="F129" i="1"/>
  <c r="F131" i="1"/>
  <c r="F160" i="1"/>
  <c r="F163" i="1"/>
  <c r="E28" i="1" l="1"/>
  <c r="D28" i="1"/>
  <c r="C28" i="1"/>
  <c r="F28" i="1" s="1"/>
  <c r="B5" i="429"/>
  <c r="B9" i="429" s="1"/>
  <c r="B8" i="429"/>
  <c r="C1" i="429"/>
  <c r="C29" i="1"/>
  <c r="C22" i="1"/>
  <c r="C20" i="1"/>
  <c r="B5" i="427"/>
  <c r="B9" i="427" s="1"/>
  <c r="B5" i="428"/>
  <c r="B9" i="428" s="1"/>
  <c r="E27" i="1"/>
  <c r="D27" i="1"/>
  <c r="C27" i="1"/>
  <c r="B8" i="428"/>
  <c r="C1" i="428"/>
  <c r="E21" i="1"/>
  <c r="C21" i="1"/>
  <c r="F21" i="1" s="1"/>
  <c r="B8" i="427"/>
  <c r="C1" i="427"/>
  <c r="E19" i="1"/>
  <c r="D19" i="1"/>
  <c r="C19" i="1"/>
  <c r="F34" i="1"/>
  <c r="B182" i="1"/>
  <c r="F27" i="1" l="1"/>
  <c r="B8" i="403"/>
  <c r="C53" i="1"/>
  <c r="E53" i="1"/>
  <c r="C1" i="192" a="1"/>
  <c r="C1" i="192" s="1"/>
  <c r="D164" i="1"/>
  <c r="B5" i="365" l="1"/>
  <c r="B8" i="197" l="1"/>
  <c r="B11" i="161" l="1"/>
  <c r="E117" i="1" l="1"/>
  <c r="C117" i="1"/>
  <c r="B5" i="319"/>
  <c r="E58" i="1" l="1"/>
  <c r="C58" i="1"/>
  <c r="C60" i="1"/>
  <c r="B5" i="317" l="1"/>
  <c r="B9" i="317" s="1"/>
  <c r="B8" i="22" l="1"/>
  <c r="B8" i="17" l="1"/>
  <c r="B5" i="423"/>
  <c r="B9" i="423" s="1"/>
  <c r="B8" i="423"/>
  <c r="C1" i="423"/>
  <c r="E109" i="1"/>
  <c r="C109" i="1"/>
  <c r="B5" i="422"/>
  <c r="B8" i="422"/>
  <c r="C1" i="422"/>
  <c r="B5" i="421"/>
  <c r="B9" i="421" s="1"/>
  <c r="B8" i="421"/>
  <c r="C1" i="421"/>
  <c r="B5" i="420" l="1"/>
  <c r="C164" i="1"/>
  <c r="B8" i="420"/>
  <c r="E164" i="1" s="1"/>
  <c r="C1" i="420"/>
  <c r="B5" i="419" l="1"/>
  <c r="B9" i="419" s="1"/>
  <c r="B8" i="419"/>
  <c r="E60" i="1" s="1"/>
  <c r="C1" i="419"/>
  <c r="E67" i="1"/>
  <c r="D67" i="1"/>
  <c r="C67" i="1"/>
  <c r="B5" i="418"/>
  <c r="B9" i="418" s="1"/>
  <c r="B8" i="418"/>
  <c r="C1" i="418"/>
  <c r="B5" i="310"/>
  <c r="D114" i="1"/>
  <c r="C114" i="1"/>
  <c r="E132" i="1"/>
  <c r="D132" i="1"/>
  <c r="C132" i="1"/>
  <c r="B5" i="417"/>
  <c r="B9" i="417" s="1"/>
  <c r="B8" i="417"/>
  <c r="C1" i="417"/>
  <c r="E137" i="1"/>
  <c r="D137" i="1"/>
  <c r="C137" i="1"/>
  <c r="E144" i="1"/>
  <c r="C144" i="1"/>
  <c r="E143" i="1"/>
  <c r="D143" i="1"/>
  <c r="C143" i="1"/>
  <c r="B8" i="416"/>
  <c r="B5" i="416"/>
  <c r="B9" i="416" s="1"/>
  <c r="C1" i="416"/>
  <c r="E146" i="1"/>
  <c r="D146" i="1"/>
  <c r="C146" i="1"/>
  <c r="B5" i="415"/>
  <c r="B9" i="415" s="1"/>
  <c r="B8" i="415"/>
  <c r="C1" i="415"/>
  <c r="E156" i="1"/>
  <c r="D156" i="1"/>
  <c r="C156" i="1"/>
  <c r="B5" i="414"/>
  <c r="B9" i="414" s="1"/>
  <c r="B8" i="414"/>
  <c r="C1" i="414"/>
  <c r="D151" i="1"/>
  <c r="C151" i="1"/>
  <c r="B5" i="413"/>
  <c r="B8" i="413"/>
  <c r="E151" i="1" s="1"/>
  <c r="C1" i="413"/>
  <c r="D152" i="1"/>
  <c r="C152" i="1"/>
  <c r="D159" i="1"/>
  <c r="D166" i="1"/>
  <c r="C166" i="1"/>
  <c r="B5" i="408"/>
  <c r="D179" i="1"/>
  <c r="D178" i="1"/>
  <c r="E177" i="1"/>
  <c r="D177" i="1"/>
  <c r="C177" i="1"/>
  <c r="C179" i="1"/>
  <c r="B5" i="412"/>
  <c r="B8" i="412"/>
  <c r="E179" i="1" s="1"/>
  <c r="B5" i="409"/>
  <c r="D174" i="1"/>
  <c r="B5" i="327"/>
  <c r="C175" i="1"/>
  <c r="B5" i="411"/>
  <c r="B8" i="411"/>
  <c r="E171" i="1" s="1"/>
  <c r="C1" i="411"/>
  <c r="B9" i="413" l="1"/>
  <c r="B9" i="412"/>
  <c r="F19" i="1" l="1"/>
  <c r="F47" i="1"/>
  <c r="F70" i="1" l="1"/>
  <c r="F132" i="1"/>
  <c r="F179" i="1"/>
  <c r="F60" i="1"/>
  <c r="F67" i="1"/>
  <c r="F117" i="1"/>
  <c r="F104" i="1"/>
  <c r="F98" i="1"/>
  <c r="F143" i="1"/>
  <c r="F146" i="1"/>
  <c r="F151" i="1"/>
  <c r="F156" i="1"/>
  <c r="F164" i="1"/>
  <c r="B8" i="409" l="1"/>
  <c r="E178" i="1" s="1"/>
  <c r="B8" i="408"/>
  <c r="E168" i="1" s="1"/>
  <c r="F168" i="1" s="1"/>
  <c r="B9" i="408"/>
  <c r="C1" i="408"/>
  <c r="B8" i="407"/>
  <c r="B5" i="407"/>
  <c r="C1" i="407"/>
  <c r="E133" i="1"/>
  <c r="E126" i="1"/>
  <c r="B8" i="406"/>
  <c r="E112" i="1" s="1"/>
  <c r="B5" i="406"/>
  <c r="C1" i="406"/>
  <c r="B8" i="404"/>
  <c r="B5" i="404"/>
  <c r="B9" i="404" l="1"/>
  <c r="B9" i="407"/>
  <c r="B9" i="406"/>
  <c r="C159" i="1"/>
  <c r="C101" i="1"/>
  <c r="D72" i="1" l="1"/>
  <c r="B5" i="403"/>
  <c r="B9" i="403" s="1"/>
  <c r="E72" i="1"/>
  <c r="C1" i="403"/>
  <c r="F72" i="1" l="1"/>
  <c r="B8" i="160" l="1"/>
  <c r="D157" i="1" l="1"/>
  <c r="C157" i="1"/>
  <c r="B5" i="402" l="1"/>
  <c r="B8" i="402"/>
  <c r="E15" i="1" s="1"/>
  <c r="F15" i="1" s="1"/>
  <c r="B9" i="402" l="1"/>
  <c r="B5" i="386"/>
  <c r="B8" i="18"/>
  <c r="E6" i="1" s="1"/>
  <c r="B8" i="94"/>
  <c r="B5" i="357" l="1"/>
  <c r="B5" i="401" l="1"/>
  <c r="B8" i="401"/>
  <c r="C1" i="401"/>
  <c r="F112" i="1"/>
  <c r="B9" i="401" l="1"/>
  <c r="F178" i="1" l="1"/>
  <c r="B5" i="400" l="1"/>
  <c r="B8" i="400"/>
  <c r="E157" i="1" s="1"/>
  <c r="F157" i="1" s="1"/>
  <c r="C1" i="400"/>
  <c r="B9" i="400" l="1"/>
  <c r="B5" i="399"/>
  <c r="B8" i="399"/>
  <c r="E33" i="1" s="1"/>
  <c r="F33" i="1" s="1"/>
  <c r="C1" i="399"/>
  <c r="B9" i="399" l="1"/>
  <c r="F46" i="1"/>
  <c r="B5" i="398" l="1"/>
  <c r="B8" i="398"/>
  <c r="C1" i="398"/>
  <c r="F165" i="1"/>
  <c r="B5" i="396"/>
  <c r="B8" i="396"/>
  <c r="E159" i="1" s="1"/>
  <c r="C1" i="396"/>
  <c r="B5" i="395"/>
  <c r="B8" i="395"/>
  <c r="C1" i="395"/>
  <c r="B5" i="394"/>
  <c r="B8" i="394"/>
  <c r="D144" i="1" s="1"/>
  <c r="C1" i="394"/>
  <c r="B5" i="130"/>
  <c r="B5" i="392"/>
  <c r="B8" i="392"/>
  <c r="C1" i="392"/>
  <c r="B5" i="391"/>
  <c r="B9" i="391" s="1"/>
  <c r="B8" i="391"/>
  <c r="C1" i="391"/>
  <c r="B5" i="390"/>
  <c r="B9" i="390" s="1"/>
  <c r="B8" i="390"/>
  <c r="E65" i="1" s="1"/>
  <c r="C1" i="390"/>
  <c r="B5" i="388"/>
  <c r="B9" i="388" s="1"/>
  <c r="B8" i="388"/>
  <c r="C1" i="388"/>
  <c r="B5" i="387"/>
  <c r="B7" i="387"/>
  <c r="E43" i="1" s="1"/>
  <c r="F43" i="1" s="1"/>
  <c r="C1" i="387"/>
  <c r="C1" i="386"/>
  <c r="B5" i="385"/>
  <c r="B8" i="385"/>
  <c r="C1" i="385"/>
  <c r="B7" i="384"/>
  <c r="B8" i="384" s="1"/>
  <c r="C1" i="384"/>
  <c r="B5" i="383"/>
  <c r="B5" i="17"/>
  <c r="B8" i="383"/>
  <c r="E10" i="1" s="1"/>
  <c r="F10" i="1" s="1"/>
  <c r="C1" i="383"/>
  <c r="B5" i="381"/>
  <c r="B8" i="381"/>
  <c r="C1" i="381"/>
  <c r="F6" i="1"/>
  <c r="F126" i="1"/>
  <c r="F177" i="1"/>
  <c r="D93" i="1" l="1"/>
  <c r="E93" i="1"/>
  <c r="E13" i="1"/>
  <c r="F13" i="1" s="1"/>
  <c r="F7" i="1"/>
  <c r="E114" i="1"/>
  <c r="F114" i="1" s="1"/>
  <c r="F65" i="1"/>
  <c r="B9" i="381"/>
  <c r="F159" i="1"/>
  <c r="B9" i="394"/>
  <c r="B9" i="398"/>
  <c r="B9" i="392"/>
  <c r="B8" i="387"/>
  <c r="B9" i="386"/>
  <c r="B9" i="385"/>
  <c r="B9" i="383"/>
  <c r="F93" i="1" l="1"/>
  <c r="F39" i="1"/>
  <c r="F144" i="1"/>
  <c r="C108" i="1" l="1"/>
  <c r="B8" i="379"/>
  <c r="B5" i="379"/>
  <c r="C1" i="379"/>
  <c r="B9" i="379" l="1"/>
  <c r="F153" i="1"/>
  <c r="C14" i="1"/>
  <c r="E49" i="334" l="1"/>
  <c r="C49" i="334"/>
  <c r="F49" i="334" s="1"/>
  <c r="B5" i="378" l="1"/>
  <c r="B8" i="378"/>
  <c r="E173" i="1" s="1"/>
  <c r="F173" i="1" s="1"/>
  <c r="C1" i="378"/>
  <c r="F172" i="1"/>
  <c r="B5" i="377"/>
  <c r="B9" i="377" s="1"/>
  <c r="B8" i="377"/>
  <c r="C1" i="377"/>
  <c r="B5" i="376"/>
  <c r="B8" i="376"/>
  <c r="C1" i="376"/>
  <c r="B5" i="375"/>
  <c r="B8" i="375"/>
  <c r="E158" i="1" s="1"/>
  <c r="F158" i="1" s="1"/>
  <c r="C1" i="375"/>
  <c r="B5" i="372"/>
  <c r="B8" i="372"/>
  <c r="E152" i="1" s="1"/>
  <c r="F152" i="1" s="1"/>
  <c r="C1" i="372"/>
  <c r="B5" i="371"/>
  <c r="B8" i="371"/>
  <c r="F137" i="1" s="1"/>
  <c r="B7" i="371"/>
  <c r="C1" i="371"/>
  <c r="B5" i="370"/>
  <c r="B9" i="370" s="1"/>
  <c r="B8" i="370"/>
  <c r="C1" i="370"/>
  <c r="F133" i="1"/>
  <c r="B5" i="368"/>
  <c r="B8" i="368"/>
  <c r="F89" i="1" s="1"/>
  <c r="C1" i="368"/>
  <c r="B5" i="367"/>
  <c r="B9" i="367" s="1"/>
  <c r="B8" i="367"/>
  <c r="C1" i="367"/>
  <c r="F87" i="1"/>
  <c r="B5" i="366"/>
  <c r="B8" i="366"/>
  <c r="E134" i="1" s="1"/>
  <c r="F134" i="1" s="1"/>
  <c r="C1" i="366"/>
  <c r="B8" i="365"/>
  <c r="E59" i="1" s="1"/>
  <c r="F59" i="1" s="1"/>
  <c r="C1" i="365"/>
  <c r="B5" i="364"/>
  <c r="B8" i="364"/>
  <c r="F58" i="1" s="1"/>
  <c r="C1" i="364"/>
  <c r="B5" i="362"/>
  <c r="B8" i="362"/>
  <c r="B7" i="362"/>
  <c r="C1" i="362"/>
  <c r="F44" i="1"/>
  <c r="B5" i="361"/>
  <c r="B9" i="361" s="1"/>
  <c r="B8" i="361"/>
  <c r="C1" i="361"/>
  <c r="B5" i="360"/>
  <c r="B9" i="360" s="1"/>
  <c r="B8" i="360"/>
  <c r="C1" i="360"/>
  <c r="B5" i="359"/>
  <c r="B8" i="359"/>
  <c r="E20" i="1" s="1"/>
  <c r="F20" i="1" s="1"/>
  <c r="C1" i="359"/>
  <c r="E166" i="1" l="1"/>
  <c r="F166" i="1" s="1"/>
  <c r="B9" i="376"/>
  <c r="B9" i="378"/>
  <c r="B9" i="359"/>
  <c r="B9" i="372"/>
  <c r="B9" i="368"/>
  <c r="B9" i="365"/>
  <c r="B9" i="364"/>
  <c r="B9" i="375"/>
  <c r="B9" i="362"/>
  <c r="B9" i="371"/>
  <c r="B9" i="366"/>
  <c r="C119" i="1" l="1"/>
  <c r="B8" i="357" l="1"/>
  <c r="E30" i="1" s="1"/>
  <c r="F30" i="1" s="1"/>
  <c r="B7" i="357"/>
  <c r="C1" i="357"/>
  <c r="B5" i="356"/>
  <c r="B8" i="356"/>
  <c r="E29" i="1" s="1"/>
  <c r="C1" i="356"/>
  <c r="B9" i="357" l="1"/>
  <c r="B5" i="328" l="1"/>
  <c r="B5" i="354" l="1"/>
  <c r="B9" i="354" s="1"/>
  <c r="B8" i="354"/>
  <c r="E130" i="1" s="1"/>
  <c r="C1" i="354"/>
  <c r="B5" i="293"/>
  <c r="B5" i="7"/>
  <c r="D170" i="1" l="1"/>
  <c r="E161" i="1" l="1"/>
  <c r="D161" i="1"/>
  <c r="D155" i="1"/>
  <c r="E149" i="1"/>
  <c r="D149" i="1"/>
  <c r="E145" i="1"/>
  <c r="D145" i="1"/>
  <c r="D127" i="1"/>
  <c r="D124" i="1" l="1"/>
  <c r="D118" i="1"/>
  <c r="D107" i="1"/>
  <c r="D106" i="1"/>
  <c r="B5" i="352"/>
  <c r="B8" i="352"/>
  <c r="E103" i="1" s="1"/>
  <c r="C1" i="352"/>
  <c r="D102" i="1"/>
  <c r="D95" i="1"/>
  <c r="D79" i="1"/>
  <c r="D74" i="1"/>
  <c r="D38" i="1"/>
  <c r="D35" i="1"/>
  <c r="D18" i="1"/>
  <c r="B5" i="350" l="1"/>
  <c r="B8" i="350"/>
  <c r="C1" i="350"/>
  <c r="B5" i="349"/>
  <c r="B8" i="349"/>
  <c r="C1" i="349"/>
  <c r="F161" i="1"/>
  <c r="B9" i="350" l="1"/>
  <c r="B9" i="349"/>
  <c r="B5" i="348"/>
  <c r="B8" i="348"/>
  <c r="E155" i="1" s="1"/>
  <c r="F155" i="1" s="1"/>
  <c r="C1" i="348"/>
  <c r="B5" i="347"/>
  <c r="B8" i="347"/>
  <c r="C1" i="347"/>
  <c r="F149" i="1"/>
  <c r="B5" i="343"/>
  <c r="B8" i="343"/>
  <c r="E107" i="1" s="1"/>
  <c r="F107" i="1" s="1"/>
  <c r="C1" i="343"/>
  <c r="B5" i="341"/>
  <c r="B8" i="341"/>
  <c r="E79" i="1" s="1"/>
  <c r="F79" i="1" s="1"/>
  <c r="C1" i="341"/>
  <c r="C127" i="1"/>
  <c r="B9" i="347" l="1"/>
  <c r="B9" i="348"/>
  <c r="B9" i="343"/>
  <c r="B9" i="341"/>
  <c r="D175" i="1" l="1"/>
  <c r="D105" i="1" l="1"/>
  <c r="D150" i="1"/>
  <c r="C150" i="1"/>
  <c r="B5" i="174"/>
  <c r="B5" i="324" l="1"/>
  <c r="C174" i="1" l="1"/>
  <c r="B8" i="328"/>
  <c r="C1" i="328"/>
  <c r="B8" i="327"/>
  <c r="E175" i="1" s="1"/>
  <c r="C1" i="327"/>
  <c r="E174" i="1" l="1"/>
  <c r="B9" i="328"/>
  <c r="B9" i="327"/>
  <c r="C154" i="1" l="1"/>
  <c r="B8" i="324"/>
  <c r="E154" i="1" s="1"/>
  <c r="C1" i="324"/>
  <c r="B8" i="322"/>
  <c r="C1" i="322"/>
  <c r="B9" i="322" l="1"/>
  <c r="B5" i="320"/>
  <c r="B9" i="320" s="1"/>
  <c r="B8" i="320"/>
  <c r="E127" i="1" s="1"/>
  <c r="C1" i="320"/>
  <c r="C120" i="1" l="1"/>
  <c r="B8" i="319"/>
  <c r="C1" i="319"/>
  <c r="B5" i="318"/>
  <c r="B8" i="318"/>
  <c r="C1" i="318"/>
  <c r="C105" i="1"/>
  <c r="B8" i="317"/>
  <c r="E108" i="1" s="1"/>
  <c r="F108" i="1" s="1"/>
  <c r="C1" i="317"/>
  <c r="B5" i="316"/>
  <c r="B8" i="316"/>
  <c r="E105" i="1" s="1"/>
  <c r="C1" i="316"/>
  <c r="B9" i="319" l="1"/>
  <c r="B9" i="318"/>
  <c r="B9" i="316"/>
  <c r="B5" i="135"/>
  <c r="B8" i="310"/>
  <c r="C1" i="310"/>
  <c r="B5" i="129"/>
  <c r="B5" i="305"/>
  <c r="B8" i="305"/>
  <c r="E74" i="1" s="1"/>
  <c r="C1" i="305"/>
  <c r="B9" i="310" l="1"/>
  <c r="B9" i="305"/>
  <c r="C45" i="1"/>
  <c r="B5" i="303"/>
  <c r="B8" i="303"/>
  <c r="E45" i="1" s="1"/>
  <c r="C1" i="303"/>
  <c r="C41" i="1"/>
  <c r="B5" i="302"/>
  <c r="B9" i="302" s="1"/>
  <c r="B8" i="302"/>
  <c r="E41" i="1" s="1"/>
  <c r="C1" i="302"/>
  <c r="B9" i="303" l="1"/>
  <c r="B5" i="299"/>
  <c r="B8" i="299"/>
  <c r="E24" i="1" s="1"/>
  <c r="C1" i="299"/>
  <c r="D12" i="1"/>
  <c r="F175" i="1" l="1"/>
  <c r="F174" i="1"/>
  <c r="F45" i="1"/>
  <c r="F41" i="1"/>
  <c r="F74" i="1"/>
  <c r="F105" i="1"/>
  <c r="F127" i="1"/>
  <c r="E181" i="1" l="1"/>
  <c r="C1" i="200"/>
  <c r="B7" i="199"/>
  <c r="B8" i="199" s="1"/>
  <c r="C1" i="199"/>
  <c r="B5" i="197"/>
  <c r="C1" i="197"/>
  <c r="B8" i="85"/>
  <c r="E176" i="1" s="1"/>
  <c r="B5" i="85"/>
  <c r="C1" i="85"/>
  <c r="B8" i="259"/>
  <c r="E170" i="1" s="1"/>
  <c r="B5" i="259"/>
  <c r="B8" i="192"/>
  <c r="E51" i="1" s="1"/>
  <c r="B5" i="192"/>
  <c r="B8" i="181"/>
  <c r="E162" i="1" s="1"/>
  <c r="B5" i="181"/>
  <c r="C1" i="181"/>
  <c r="B8" i="166"/>
  <c r="E147" i="1" s="1"/>
  <c r="B5" i="166"/>
  <c r="C1" i="166"/>
  <c r="B8" i="155"/>
  <c r="B5" i="155"/>
  <c r="C1" i="155"/>
  <c r="B8" i="77"/>
  <c r="E142" i="1" s="1"/>
  <c r="B5" i="77"/>
  <c r="C1" i="77"/>
  <c r="B8" i="242"/>
  <c r="E141" i="1" s="1"/>
  <c r="B5" i="242"/>
  <c r="C1" i="242"/>
  <c r="B8" i="256"/>
  <c r="E140" i="1" s="1"/>
  <c r="B5" i="256"/>
  <c r="C1" i="256"/>
  <c r="E139" i="1"/>
  <c r="B8" i="161"/>
  <c r="C1" i="161"/>
  <c r="E138" i="1"/>
  <c r="B5" i="160"/>
  <c r="C1" i="160"/>
  <c r="B8" i="152"/>
  <c r="B5" i="152"/>
  <c r="C1" i="152"/>
  <c r="B8" i="130"/>
  <c r="C1" i="130"/>
  <c r="B8" i="147"/>
  <c r="E125" i="1" s="1"/>
  <c r="B5" i="147"/>
  <c r="B9" i="147" s="1"/>
  <c r="C1" i="147"/>
  <c r="B8" i="245"/>
  <c r="E124" i="1" s="1"/>
  <c r="B5" i="245"/>
  <c r="C1" i="245"/>
  <c r="B8" i="146"/>
  <c r="E123" i="1" s="1"/>
  <c r="B5" i="146"/>
  <c r="B9" i="146" s="1"/>
  <c r="C1" i="146"/>
  <c r="B8" i="142"/>
  <c r="E121" i="1" s="1"/>
  <c r="B5" i="142"/>
  <c r="C1" i="142"/>
  <c r="B8" i="140"/>
  <c r="E120" i="1" s="1"/>
  <c r="B5" i="140"/>
  <c r="C1" i="140"/>
  <c r="B8" i="139"/>
  <c r="E119" i="1" s="1"/>
  <c r="B5" i="139"/>
  <c r="C1" i="139"/>
  <c r="B8" i="249"/>
  <c r="E118" i="1" s="1"/>
  <c r="B5" i="249"/>
  <c r="C1" i="249"/>
  <c r="B8" i="132"/>
  <c r="E116" i="1" s="1"/>
  <c r="B5" i="132"/>
  <c r="C1" i="132"/>
  <c r="B8" i="128"/>
  <c r="E115" i="1" s="1"/>
  <c r="B5" i="128"/>
  <c r="C1" i="128"/>
  <c r="B8" i="124"/>
  <c r="E113" i="1" s="1"/>
  <c r="B5" i="124"/>
  <c r="C1" i="124"/>
  <c r="B8" i="123"/>
  <c r="B5" i="123"/>
  <c r="C1" i="123"/>
  <c r="B8" i="122"/>
  <c r="E110" i="1" s="1"/>
  <c r="B5" i="122"/>
  <c r="C1" i="122"/>
  <c r="B8" i="287"/>
  <c r="B5" i="287"/>
  <c r="C1" i="287"/>
  <c r="B8" i="241"/>
  <c r="E106" i="1" s="1"/>
  <c r="B5" i="241"/>
  <c r="C1" i="241"/>
  <c r="B8" i="212"/>
  <c r="E102" i="1" s="1"/>
  <c r="B5" i="212"/>
  <c r="C1" i="212"/>
  <c r="B8" i="135"/>
  <c r="C1" i="135"/>
  <c r="B8" i="114"/>
  <c r="E101" i="1" s="1"/>
  <c r="B5" i="114"/>
  <c r="C1" i="114"/>
  <c r="B8" i="108"/>
  <c r="B5" i="108"/>
  <c r="C1" i="108"/>
  <c r="B8" i="113"/>
  <c r="E99" i="1" s="1"/>
  <c r="B5" i="113"/>
  <c r="C1" i="113"/>
  <c r="B8" i="239"/>
  <c r="E96" i="1" s="1"/>
  <c r="C1" i="239"/>
  <c r="B8" i="109"/>
  <c r="E95" i="1" s="1"/>
  <c r="B5" i="109"/>
  <c r="C1" i="109"/>
  <c r="B8" i="188"/>
  <c r="B5" i="188"/>
  <c r="C1" i="188"/>
  <c r="B8" i="107"/>
  <c r="E94" i="1" s="1"/>
  <c r="B5" i="107"/>
  <c r="C1" i="107"/>
  <c r="B8" i="174"/>
  <c r="E150" i="1" s="1"/>
  <c r="F150" i="1" s="1"/>
  <c r="C1" i="174"/>
  <c r="B8" i="105"/>
  <c r="E92" i="1" s="1"/>
  <c r="F92" i="1" s="1"/>
  <c r="B5" i="105"/>
  <c r="C1" i="105"/>
  <c r="B8" i="103"/>
  <c r="E90" i="1" s="1"/>
  <c r="B5" i="103"/>
  <c r="B9" i="103" s="1"/>
  <c r="C1" i="103"/>
  <c r="B8" i="102"/>
  <c r="E86" i="1" s="1"/>
  <c r="B5" i="102"/>
  <c r="C1" i="102"/>
  <c r="B8" i="99"/>
  <c r="E85" i="1" s="1"/>
  <c r="B5" i="99"/>
  <c r="C1" i="99"/>
  <c r="B8" i="275"/>
  <c r="E84" i="1" s="1"/>
  <c r="B5" i="275"/>
  <c r="C1" i="275"/>
  <c r="B8" i="98"/>
  <c r="E83" i="1" s="1"/>
  <c r="B5" i="98"/>
  <c r="C1" i="98"/>
  <c r="B8" i="97"/>
  <c r="E82" i="1" s="1"/>
  <c r="B5" i="97"/>
  <c r="C1" i="97"/>
  <c r="E78" i="1"/>
  <c r="B5" i="94"/>
  <c r="B9" i="94" s="1"/>
  <c r="C1" i="94"/>
  <c r="B8" i="129"/>
  <c r="B9" i="129" s="1"/>
  <c r="C1" i="129"/>
  <c r="B8" i="231"/>
  <c r="E75" i="1" s="1"/>
  <c r="B5" i="231"/>
  <c r="C1" i="231"/>
  <c r="B8" i="233"/>
  <c r="E73" i="1" s="1"/>
  <c r="B5" i="233"/>
  <c r="C1" i="233"/>
  <c r="B8" i="86"/>
  <c r="E71" i="1" s="1"/>
  <c r="B5" i="86"/>
  <c r="C1" i="86"/>
  <c r="B8" i="84"/>
  <c r="E69" i="1" s="1"/>
  <c r="B5" i="84"/>
  <c r="C1" i="84"/>
  <c r="B8" i="82"/>
  <c r="E68" i="1" s="1"/>
  <c r="B5" i="82"/>
  <c r="C1" i="82"/>
  <c r="B8" i="121"/>
  <c r="E66" i="1" s="1"/>
  <c r="B5" i="121"/>
  <c r="B9" i="121" s="1"/>
  <c r="C1" i="121"/>
  <c r="B8" i="229"/>
  <c r="E63" i="1" s="1"/>
  <c r="B5" i="229"/>
  <c r="C1" i="229"/>
  <c r="B8" i="70"/>
  <c r="B5" i="70"/>
  <c r="B9" i="70" s="1"/>
  <c r="C1" i="70"/>
  <c r="B8" i="65"/>
  <c r="E111" i="1" s="1"/>
  <c r="B5" i="65"/>
  <c r="C1" i="65"/>
  <c r="B8" i="63"/>
  <c r="E55" i="1" s="1"/>
  <c r="B5" i="63"/>
  <c r="C1" i="63"/>
  <c r="B8" i="6"/>
  <c r="E54" i="1" s="1"/>
  <c r="B5" i="6"/>
  <c r="C1" i="6"/>
  <c r="B8" i="280"/>
  <c r="B5" i="280"/>
  <c r="C1" i="280"/>
  <c r="B8" i="62"/>
  <c r="B5" i="62"/>
  <c r="B9" i="62" s="1"/>
  <c r="C1" i="62"/>
  <c r="B8" i="48"/>
  <c r="E40" i="1" s="1"/>
  <c r="B5" i="48"/>
  <c r="C1" i="48"/>
  <c r="B8" i="221"/>
  <c r="E38" i="1" s="1"/>
  <c r="B5" i="221"/>
  <c r="C1" i="221"/>
  <c r="B8" i="45"/>
  <c r="E37" i="1" s="1"/>
  <c r="B5" i="45"/>
  <c r="C1" i="45"/>
  <c r="B8" i="42"/>
  <c r="E35" i="1" s="1"/>
  <c r="B5" i="42"/>
  <c r="C1" i="42"/>
  <c r="B8" i="41"/>
  <c r="E32" i="1" s="1"/>
  <c r="B5" i="41"/>
  <c r="C1" i="41"/>
  <c r="B8" i="40"/>
  <c r="E31" i="1" s="1"/>
  <c r="B5" i="40"/>
  <c r="C1" i="40"/>
  <c r="B8" i="277"/>
  <c r="E26" i="1" s="1"/>
  <c r="B5" i="277"/>
  <c r="C1" i="277"/>
  <c r="B8" i="33"/>
  <c r="E25" i="1" s="1"/>
  <c r="B5" i="33"/>
  <c r="C1" i="33"/>
  <c r="B8" i="37"/>
  <c r="E23" i="1" s="1"/>
  <c r="B5" i="37"/>
  <c r="C1" i="37"/>
  <c r="B8" i="205"/>
  <c r="E22" i="1" s="1"/>
  <c r="B5" i="205"/>
  <c r="C1" i="205"/>
  <c r="E18" i="1"/>
  <c r="B5" i="22"/>
  <c r="C1" i="22"/>
  <c r="B8" i="21"/>
  <c r="E17" i="1" s="1"/>
  <c r="B5" i="21"/>
  <c r="C1" i="21"/>
  <c r="B8" i="215"/>
  <c r="E16" i="1" s="1"/>
  <c r="B5" i="215"/>
  <c r="C1" i="215"/>
  <c r="B8" i="214"/>
  <c r="E14" i="1" s="1"/>
  <c r="F14" i="1" s="1"/>
  <c r="B5" i="214"/>
  <c r="B9" i="214" s="1"/>
  <c r="C1" i="214"/>
  <c r="E12" i="1"/>
  <c r="C1" i="17"/>
  <c r="B8" i="15"/>
  <c r="E11" i="1" s="1"/>
  <c r="B5" i="15"/>
  <c r="C1" i="15"/>
  <c r="B8" i="293"/>
  <c r="E9" i="1" s="1"/>
  <c r="C1" i="293"/>
  <c r="E8" i="1"/>
  <c r="F8" i="1" s="1"/>
  <c r="C1" i="7"/>
  <c r="B5" i="18"/>
  <c r="C1" i="18"/>
  <c r="B5" i="200"/>
  <c r="C181" i="1"/>
  <c r="D180" i="1"/>
  <c r="D176" i="1"/>
  <c r="C176" i="1"/>
  <c r="C170" i="1"/>
  <c r="C51" i="1"/>
  <c r="D162" i="1"/>
  <c r="C162" i="1"/>
  <c r="D147" i="1"/>
  <c r="C147" i="1"/>
  <c r="C145" i="1"/>
  <c r="D142" i="1"/>
  <c r="C142" i="1"/>
  <c r="D141" i="1"/>
  <c r="C141" i="1"/>
  <c r="D140" i="1"/>
  <c r="C140" i="1"/>
  <c r="D139" i="1"/>
  <c r="C139" i="1"/>
  <c r="D138" i="1"/>
  <c r="C138" i="1"/>
  <c r="D125" i="1"/>
  <c r="C125" i="1"/>
  <c r="C124" i="1"/>
  <c r="D123" i="1"/>
  <c r="C123" i="1"/>
  <c r="D121" i="1"/>
  <c r="C121" i="1"/>
  <c r="D120" i="1"/>
  <c r="C118" i="1"/>
  <c r="D116" i="1"/>
  <c r="C116" i="1"/>
  <c r="C115" i="1"/>
  <c r="D113" i="1"/>
  <c r="C113" i="1"/>
  <c r="D110" i="1"/>
  <c r="C110" i="1"/>
  <c r="C106" i="1"/>
  <c r="C102" i="1"/>
  <c r="D101" i="1"/>
  <c r="D96" i="1"/>
  <c r="C96" i="1"/>
  <c r="C95" i="1"/>
  <c r="D94" i="1"/>
  <c r="C94" i="1"/>
  <c r="C90" i="1"/>
  <c r="D86" i="1"/>
  <c r="C86" i="1"/>
  <c r="D85" i="1"/>
  <c r="D84" i="1"/>
  <c r="D83" i="1"/>
  <c r="D82" i="1"/>
  <c r="C82" i="1"/>
  <c r="D78" i="1"/>
  <c r="C78" i="1"/>
  <c r="D76" i="1"/>
  <c r="C76" i="1"/>
  <c r="C75" i="1"/>
  <c r="D73" i="1"/>
  <c r="C73" i="1"/>
  <c r="D71" i="1"/>
  <c r="D69" i="1"/>
  <c r="C69" i="1"/>
  <c r="D68" i="1"/>
  <c r="C68" i="1"/>
  <c r="C66" i="1"/>
  <c r="D63" i="1"/>
  <c r="C63" i="1"/>
  <c r="D61" i="1"/>
  <c r="C61" i="1"/>
  <c r="D111" i="1"/>
  <c r="C111" i="1"/>
  <c r="C55" i="1"/>
  <c r="D54" i="1"/>
  <c r="C54" i="1"/>
  <c r="D40" i="1"/>
  <c r="C37" i="1"/>
  <c r="C35" i="1"/>
  <c r="C32" i="1"/>
  <c r="C31" i="1"/>
  <c r="C26" i="1"/>
  <c r="D25" i="1"/>
  <c r="C25" i="1"/>
  <c r="D23" i="1"/>
  <c r="C18" i="1"/>
  <c r="D17" i="1"/>
  <c r="C17" i="1"/>
  <c r="D16" i="1"/>
  <c r="C12" i="1"/>
  <c r="D11" i="1"/>
  <c r="C11" i="1"/>
  <c r="D9" i="1"/>
  <c r="B9" i="229" l="1"/>
  <c r="B9" i="86"/>
  <c r="F32" i="1"/>
  <c r="F181" i="1"/>
  <c r="F53" i="1"/>
  <c r="F9" i="1"/>
  <c r="E61" i="1"/>
  <c r="F61" i="1" s="1"/>
  <c r="F26" i="1"/>
  <c r="B9" i="63"/>
  <c r="B9" i="109"/>
  <c r="E76" i="1"/>
  <c r="F76" i="1" s="1"/>
  <c r="B9" i="293"/>
  <c r="B9" i="245"/>
  <c r="B9" i="40"/>
  <c r="B9" i="221"/>
  <c r="B9" i="287"/>
  <c r="F145" i="1"/>
  <c r="F147" i="1"/>
  <c r="B9" i="174"/>
  <c r="B9" i="113"/>
  <c r="B9" i="107"/>
  <c r="B9" i="124"/>
  <c r="B9" i="152"/>
  <c r="B9" i="15"/>
  <c r="B9" i="212"/>
  <c r="B9" i="122"/>
  <c r="B9" i="132"/>
  <c r="B9" i="249"/>
  <c r="B9" i="6"/>
  <c r="B9" i="241"/>
  <c r="B9" i="123"/>
  <c r="B9" i="139"/>
  <c r="B9" i="280"/>
  <c r="B9" i="99"/>
  <c r="B9" i="105"/>
  <c r="B9" i="188"/>
  <c r="B9" i="256"/>
  <c r="B9" i="242"/>
  <c r="F110" i="1"/>
  <c r="B9" i="102"/>
  <c r="B9" i="65"/>
  <c r="F136" i="1"/>
  <c r="F141" i="1"/>
  <c r="F90" i="1"/>
  <c r="F130" i="1"/>
  <c r="B9" i="98"/>
  <c r="F138" i="1"/>
  <c r="B9" i="181"/>
  <c r="F17" i="1"/>
  <c r="F85" i="1"/>
  <c r="F99" i="1"/>
  <c r="F116" i="1"/>
  <c r="B9" i="17"/>
  <c r="B9" i="21"/>
  <c r="F78" i="1"/>
  <c r="F86" i="1"/>
  <c r="F95" i="1"/>
  <c r="B9" i="48"/>
  <c r="B9" i="135"/>
  <c r="F54" i="1"/>
  <c r="F118" i="1"/>
  <c r="B9" i="18"/>
  <c r="B9" i="7"/>
  <c r="B9" i="205"/>
  <c r="B9" i="42"/>
  <c r="F101" i="1"/>
  <c r="F82" i="1"/>
  <c r="F102" i="1"/>
  <c r="F140" i="1"/>
  <c r="B9" i="41"/>
  <c r="F96" i="1"/>
  <c r="B9" i="108"/>
  <c r="F94" i="1"/>
  <c r="F63" i="1"/>
  <c r="B9" i="97"/>
  <c r="B9" i="192"/>
  <c r="F11" i="1"/>
  <c r="F22" i="1"/>
  <c r="F83" i="1"/>
  <c r="F113" i="1"/>
  <c r="F119" i="1"/>
  <c r="B9" i="84"/>
  <c r="F124" i="1"/>
  <c r="B9" i="155"/>
  <c r="F125" i="1"/>
  <c r="F100" i="1"/>
  <c r="F50" i="1"/>
  <c r="B9" i="166"/>
  <c r="B9" i="85"/>
  <c r="F25" i="1"/>
  <c r="B9" i="33"/>
  <c r="F12" i="1"/>
  <c r="F106" i="1"/>
  <c r="B9" i="114"/>
  <c r="B9" i="239"/>
  <c r="F71" i="1"/>
  <c r="F120" i="1"/>
  <c r="B9" i="140"/>
  <c r="F31" i="1"/>
  <c r="B9" i="233"/>
  <c r="F73" i="1"/>
  <c r="F176" i="1"/>
  <c r="F68" i="1"/>
  <c r="F35" i="1"/>
  <c r="B9" i="82"/>
  <c r="B9" i="130"/>
  <c r="F40" i="1"/>
  <c r="F121" i="1"/>
  <c r="B9" i="142"/>
  <c r="F170" i="1"/>
  <c r="B9" i="277"/>
  <c r="F66" i="1"/>
  <c r="F69" i="1"/>
  <c r="F139" i="1"/>
  <c r="B9" i="160"/>
  <c r="F38" i="1"/>
  <c r="F162" i="1"/>
  <c r="F18" i="1"/>
  <c r="B8" i="200"/>
  <c r="B12" i="161"/>
  <c r="F51" i="1"/>
  <c r="F123" i="1"/>
  <c r="B9" i="22"/>
  <c r="F55" i="1"/>
  <c r="B9" i="259"/>
  <c r="B9" i="77"/>
  <c r="F142" i="1"/>
  <c r="F111" i="1"/>
  <c r="B9" i="197" l="1"/>
  <c r="E180" i="1" l="1"/>
  <c r="E182" i="1" s="1"/>
  <c r="F180" i="1" l="1"/>
  <c r="F169" i="1" l="1"/>
  <c r="B9" i="37"/>
  <c r="C23" i="1"/>
  <c r="F23" i="1" s="1"/>
  <c r="B9" i="422"/>
  <c r="F109" i="1"/>
  <c r="B9" i="324"/>
  <c r="F154" i="1"/>
  <c r="B9" i="411"/>
  <c r="D171" i="1"/>
  <c r="F171" i="1" s="1"/>
  <c r="C16" i="1"/>
  <c r="B9" i="215"/>
  <c r="F16" i="1" l="1"/>
  <c r="B9" i="299"/>
  <c r="D24" i="1"/>
  <c r="F24" i="1" l="1"/>
  <c r="B9" i="356"/>
  <c r="D29" i="1"/>
  <c r="F29" i="1" s="1"/>
  <c r="D37" i="1"/>
  <c r="F37" i="1" s="1"/>
  <c r="F182" i="1" s="1"/>
  <c r="B9" i="45"/>
  <c r="B7" i="431" l="1"/>
  <c r="D36" i="1" l="1"/>
  <c r="B9" i="431"/>
  <c r="F36" i="1" l="1"/>
  <c r="D75" i="1"/>
  <c r="B9" i="231"/>
  <c r="F75" i="1" l="1"/>
  <c r="C182" i="1"/>
  <c r="B9" i="275"/>
  <c r="F84" i="1" l="1"/>
  <c r="D103" i="1"/>
  <c r="F103" i="1" s="1"/>
  <c r="B9" i="352"/>
  <c r="D182" i="1"/>
  <c r="D115" i="1"/>
  <c r="F115" i="1" s="1"/>
  <c r="B9" i="1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tc={5444D54F-B938-4093-B641-309A6ED9AFFA}</author>
    <author>tc={38C51CB0-CDB9-4D6C-93B2-A1CCBDBAC0FD}</author>
    <author>tc={797E9C6C-AFB7-4604-84BF-6F15BDE85D75}</author>
    <author>tc={0CB63FB4-F43E-4CC3-BA6F-87496FBED645}</author>
    <author>tc={E987A253-02F6-423F-935D-029293F0CC0D}</author>
    <author>tc={EDF3219E-B3FC-4C45-BB7F-E59E1EE7517E}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tc={B58D9E6A-52A4-4EA0-963E-B32F972148BD}</author>
    <author>tc={B52F39D3-3515-4304-A2F2-07402654F444}</author>
    <author>tc={F96D0975-E669-46E4-82A3-3EFA62259CFB}</author>
    <author>tc={DAFBCA4D-D902-4A8C-B86A-F139CA54D512}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tc={DE7F41AC-9CEA-4C10-89DC-3F40B261A990}</author>
    <author>tc={B8486633-03F7-4768-83A7-EDAD9711DCCF}</author>
    <author>tc={6C37CD5A-2CFF-43AA-84FA-4AE5051FA3F0}</author>
    <author>tc={BA4C31B0-E72D-40D8-974B-B9C4F2645DC5}</author>
    <author>tc={7B05CDE4-D0D0-470E-B3C6-ED30DF47DF38}</author>
    <author>tc={55D45A7F-FEFE-4C97-A5D0-4AB5F44F4A9B}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A21" authorId="0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1" authorId="1" shapeId="0" xr:uid="{38C51CB0-CDB9-4D6C-93B2-A1CCBDBAC0F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24" authorId="2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B30" authorId="3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1" authorId="4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4" authorId="5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41" authorId="6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2" authorId="7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4" authorId="8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5" authorId="9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6" authorId="10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I46" authorId="11" shapeId="0" xr:uid="{B58D9E6A-52A4-4EA0-963E-B32F972148BD}">
      <text>
        <t>[Threaded comment]
Your version of Excel allows you to read this threaded comment; however, any edits to it will get removed if the file is opened in a newer version of Excel. Learn more: https://go.microsoft.com/fwlink/?linkid=870924
Comment:
    SPOKE TO 10.29 ABOUT FT</t>
      </text>
    </comment>
    <comment ref="B47" authorId="12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55" authorId="13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6" authorId="14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7" authorId="15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8" authorId="16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60" authorId="17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1" authorId="18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2" authorId="19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4" authorId="20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6" authorId="21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7" authorId="22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70" authorId="23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6" authorId="24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7" authorId="25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9" authorId="26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80" authorId="27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1" authorId="28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8" authorId="29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30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31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32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D91" authorId="33" shapeId="0" xr:uid="{7B05CDE4-D0D0-470E-B3C6-ED30DF47DF38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G91" authorId="34" shapeId="0" xr:uid="{55D45A7F-FEFE-4C97-A5D0-4AB5F44F4A9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UPDATED AS OF 9.30.2025</t>
      </text>
    </comment>
    <comment ref="B93" authorId="35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7" authorId="36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8" authorId="37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D100" authorId="38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
Reply:
    ORG LOST ENTIRE FUNDING</t>
      </text>
    </comment>
    <comment ref="B103" authorId="39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4" authorId="40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9" authorId="41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10" authorId="42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10" authorId="43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2" authorId="44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45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4" authorId="46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8" authorId="47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2" authorId="48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4" authorId="49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6" authorId="50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8" authorId="51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9" authorId="52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2" authorId="53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3" authorId="54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4" authorId="55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5" authorId="56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6" authorId="57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3" authorId="58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3" authorId="59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5" authorId="60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6" authorId="61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7" authorId="62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8" authorId="63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49" authorId="64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0" authorId="65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1" authorId="66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1" authorId="67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4" authorId="68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4" authorId="69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5" authorId="70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8" authorId="71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2" authorId="72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3" authorId="73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4" authorId="74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5" authorId="75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1" authorId="76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2" authorId="77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2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<sst xmlns="http://schemas.openxmlformats.org/spreadsheetml/2006/main" count="3974" uniqueCount="1234">
  <si>
    <t>September 2022-August 2023</t>
  </si>
  <si>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</si>
  <si>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</si>
  <si>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</si>
  <si>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</si>
  <si>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</si>
  <si>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</si>
  <si>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</si>
  <si>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</si>
  <si>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</si>
  <si>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</si>
  <si>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</si>
  <si>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</si>
  <si>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</si>
  <si>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</si>
  <si>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</si>
  <si>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</si>
  <si>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</si>
  <si>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</si>
  <si>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</si>
  <si>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</si>
  <si>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</si>
  <si>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</si>
  <si>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</si>
  <si>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</si>
  <si>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</si>
  <si>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</si>
  <si>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</si>
  <si>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</si>
  <si>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</si>
  <si>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</si>
  <si>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</si>
  <si>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</si>
  <si>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</si>
  <si>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</si>
  <si>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</si>
  <si>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</si>
  <si>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</si>
  <si>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</si>
  <si>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</si>
  <si>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</si>
  <si>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</si>
  <si>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</si>
  <si>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</si>
  <si>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</si>
  <si>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</si>
  <si>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</si>
  <si>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</si>
  <si>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</si>
  <si>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</si>
  <si>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</si>
  <si>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</si>
  <si>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</si>
  <si>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</si>
  <si>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</si>
  <si>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</si>
  <si>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</si>
  <si>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</si>
  <si>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</si>
  <si>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</si>
  <si>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</si>
  <si>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</si>
  <si>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</si>
  <si>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</si>
  <si>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</si>
  <si>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</si>
  <si>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</si>
  <si>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</si>
  <si>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</si>
  <si>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</si>
  <si>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</si>
  <si>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</si>
  <si>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</si>
  <si>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</si>
  <si>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</si>
  <si>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</si>
  <si>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</si>
  <si>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</si>
  <si>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</si>
  <si>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</si>
  <si>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</si>
  <si>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</si>
  <si>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</si>
  <si>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</si>
  <si>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</si>
  <si>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</si>
  <si>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</si>
  <si>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</si>
  <si>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</si>
  <si>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</si>
  <si>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</si>
  <si>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</si>
  <si>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</si>
  <si>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</si>
  <si>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</si>
  <si>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</si>
  <si>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</si>
  <si>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</si>
  <si>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</si>
  <si>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</si>
  <si>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Multicultural Asso of PerMed Scholars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</si>
  <si>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</si>
  <si>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</si>
  <si>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</si>
  <si>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</si>
  <si>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</si>
  <si>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</si>
  <si>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</si>
  <si>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</si>
  <si>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</si>
  <si>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</si>
  <si>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</si>
  <si>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</si>
  <si>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</si>
  <si>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</si>
  <si>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</si>
  <si>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</si>
  <si>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</si>
  <si>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</si>
  <si>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</si>
  <si>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</si>
  <si>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</si>
  <si>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</si>
  <si>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</si>
  <si>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</si>
  <si>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</si>
  <si>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</si>
  <si>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</si>
  <si>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</si>
  <si>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</si>
  <si>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</si>
  <si>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</si>
  <si>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</si>
  <si>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</si>
  <si>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</si>
  <si>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</si>
  <si>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</si>
  <si>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</si>
  <si>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</si>
  <si>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</si>
  <si>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</si>
  <si>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</si>
  <si>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</si>
  <si>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</si>
  <si>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</si>
  <si>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</si>
  <si>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</si>
  <si>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</si>
  <si>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</si>
  <si>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</si>
  <si>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</si>
  <si>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</si>
  <si>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</si>
  <si>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</si>
  <si>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</si>
  <si>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</si>
  <si>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</si>
  <si>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</si>
  <si>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</si>
  <si>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</si>
  <si>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</si>
  <si>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</si>
  <si>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</si>
  <si>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</si>
  <si>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</si>
  <si>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</si>
  <si>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</si>
  <si>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</si>
  <si>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</si>
  <si>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</si>
  <si>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</si>
  <si>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</si>
  <si>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</si>
  <si>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</si>
  <si>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</si>
  <si>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</si>
  <si>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</si>
  <si>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</si>
  <si>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</si>
  <si>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</si>
  <si>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</si>
  <si>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</si>
  <si>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</si>
  <si>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</si>
  <si>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</si>
  <si>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</si>
  <si>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</si>
  <si>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</si>
  <si>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</si>
  <si>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</si>
  <si>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</si>
  <si>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</si>
  <si>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</si>
  <si>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</si>
  <si>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</si>
  <si>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</si>
  <si>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</si>
  <si>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</si>
  <si>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</si>
  <si>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</si>
  <si>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</si>
  <si>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</si>
  <si>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</si>
  <si>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</si>
  <si>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</si>
  <si>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</si>
  <si>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</si>
  <si>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</si>
  <si>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</si>
  <si>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</si>
  <si>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</si>
  <si>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</si>
  <si>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</si>
  <si>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</si>
  <si>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</si>
  <si>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</si>
  <si>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</si>
  <si>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</si>
  <si>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</si>
  <si>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</si>
  <si>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</si>
  <si>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</si>
  <si>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</si>
  <si>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</si>
  <si>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</si>
  <si>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</si>
  <si>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</si>
  <si>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</si>
  <si>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</si>
  <si>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</si>
  <si>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</si>
  <si>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</si>
  <si>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</si>
  <si>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</si>
  <si>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</si>
  <si>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</si>
  <si>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</si>
  <si>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</si>
  <si>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</si>
  <si>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</si>
  <si>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</si>
  <si>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</si>
  <si>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</si>
  <si>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</si>
  <si>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</si>
  <si>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</si>
  <si>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</si>
  <si>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</si>
  <si>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</si>
  <si>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</si>
  <si>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</si>
  <si>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</si>
  <si>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</si>
  <si>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</si>
  <si>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</si>
  <si>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</si>
  <si>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</si>
  <si>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</si>
  <si>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</si>
  <si>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</si>
  <si>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</si>
  <si>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</si>
  <si>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</si>
  <si>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</si>
  <si>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</si>
  <si>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</si>
  <si>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</si>
  <si>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</si>
  <si>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</si>
  <si>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</si>
  <si>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</si>
  <si>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</si>
  <si>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</si>
  <si>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</si>
  <si>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</si>
  <si>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</si>
  <si>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</si>
  <si>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</si>
  <si>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</si>
  <si>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</si>
  <si>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</si>
  <si>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</si>
  <si>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</si>
  <si>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</si>
  <si>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</si>
  <si>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</si>
  <si>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</si>
  <si>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</si>
  <si>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</si>
  <si>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</si>
  <si>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</si>
  <si>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</si>
  <si>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Institute of Industrial Engineers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</si>
  <si>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</si>
  <si>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</si>
  <si>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</si>
  <si>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</si>
  <si>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</si>
  <si>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</si>
  <si>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</si>
  <si>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</si>
  <si>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</si>
  <si>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</si>
  <si>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</si>
  <si>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</si>
  <si>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</si>
  <si>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</si>
  <si>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</si>
  <si>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</si>
  <si>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</si>
  <si>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</si>
  <si>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</si>
  <si>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</si>
  <si>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</si>
  <si>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</si>
  <si>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</si>
  <si>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</si>
  <si>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</si>
  <si>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</si>
  <si>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</si>
  <si>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</si>
  <si>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</si>
  <si>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</si>
  <si>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</si>
  <si>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</si>
  <si>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</si>
  <si>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</si>
  <si>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</si>
  <si>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</si>
  <si>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</si>
  <si>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</si>
  <si>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</si>
  <si>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</si>
  <si>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</si>
  <si>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</si>
  <si>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</si>
  <si>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</si>
  <si>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</si>
  <si>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</si>
  <si>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</si>
  <si>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</si>
  <si>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</si>
  <si>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</si>
  <si>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</si>
  <si>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</si>
  <si>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</si>
  <si>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</si>
  <si>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</si>
  <si>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</si>
  <si>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</si>
  <si>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</si>
  <si>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</si>
  <si>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</si>
  <si>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</si>
  <si>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</si>
  <si>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</si>
  <si>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</si>
  <si>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</si>
  <si>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</si>
  <si>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</si>
  <si>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</si>
  <si>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</si>
  <si>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</si>
  <si>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</si>
  <si>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</si>
  <si>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</si>
  <si>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</si>
  <si>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</si>
  <si>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</si>
  <si>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</si>
  <si>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</si>
  <si>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</si>
  <si>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</si>
  <si>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</si>
  <si>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</si>
  <si>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</si>
  <si>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</si>
  <si>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Kelly Riccitelli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</si>
  <si>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</si>
  <si>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</si>
  <si>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</si>
  <si>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</si>
  <si>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</si>
  <si>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</si>
  <si>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</si>
  <si>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</si>
  <si>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</si>
  <si>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</si>
  <si>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</si>
  <si>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</si>
  <si>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</si>
  <si>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</si>
  <si>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</si>
  <si>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</si>
  <si>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</si>
  <si>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</si>
  <si>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</si>
  <si>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</si>
  <si>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</si>
  <si>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</si>
  <si>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</si>
  <si>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</si>
  <si>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</si>
  <si>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</si>
  <si>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</si>
  <si>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</si>
  <si>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</si>
  <si>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</si>
  <si>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</si>
  <si>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</si>
  <si>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</si>
  <si>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</si>
  <si>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</si>
  <si>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</si>
  <si>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</si>
  <si>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</si>
  <si>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</si>
  <si>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</si>
  <si>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</si>
  <si>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</si>
  <si>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</si>
  <si>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</si>
  <si>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</si>
  <si>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</si>
  <si>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</si>
  <si>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</si>
  <si>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</si>
  <si>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</si>
  <si>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</si>
  <si>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</si>
  <si>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</si>
  <si>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</si>
  <si>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</si>
  <si>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</si>
  <si>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</si>
  <si>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</si>
  <si>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</si>
  <si>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</si>
  <si>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</si>
  <si>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</si>
  <si>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</si>
  <si>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</si>
  <si>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</si>
  <si>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</si>
  <si>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</si>
  <si>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</si>
  <si>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</si>
  <si>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</si>
  <si>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</si>
  <si>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</si>
  <si>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</si>
  <si>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</si>
  <si>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</si>
  <si>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</si>
  <si>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</si>
  <si>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</si>
  <si>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</si>
  <si>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</si>
  <si>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</si>
  <si>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</si>
  <si>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</si>
  <si>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</si>
  <si>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</si>
  <si>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</si>
  <si>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</si>
  <si>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</si>
  <si>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</si>
  <si>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</si>
  <si>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</si>
  <si>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</si>
  <si>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</si>
  <si>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</si>
  <si>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</si>
  <si>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</si>
  <si>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</si>
  <si>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</si>
  <si>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</si>
  <si>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</si>
  <si>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</si>
  <si>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</si>
  <si>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</si>
  <si>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</si>
  <si>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</si>
  <si>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</si>
  <si>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</si>
  <si>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</si>
  <si>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</si>
  <si>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</si>
  <si>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</si>
  <si>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</si>
  <si>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</si>
  <si>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</si>
  <si>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</si>
  <si>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</si>
  <si>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</si>
  <si>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</si>
  <si>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</si>
  <si>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</si>
  <si>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</si>
  <si>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</si>
  <si>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</si>
  <si>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</si>
  <si>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</si>
  <si>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</si>
  <si>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</si>
  <si>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</si>
  <si>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</si>
  <si>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</si>
  <si>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</si>
  <si>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</si>
  <si>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</si>
  <si>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</si>
  <si>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</si>
  <si>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</si>
  <si>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</si>
  <si>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</si>
  <si>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</si>
  <si>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</si>
  <si>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</si>
  <si>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</si>
  <si>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</si>
  <si>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</si>
  <si>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</si>
  <si>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</si>
  <si>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</si>
  <si>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</si>
  <si>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</si>
  <si>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</si>
  <si>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</si>
  <si>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</si>
  <si>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</si>
  <si>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</si>
  <si>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</si>
  <si>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</si>
  <si>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</si>
  <si>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</si>
  <si>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</si>
  <si>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</si>
  <si>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</si>
  <si>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</si>
  <si>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</si>
  <si>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</si>
  <si>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</si>
  <si>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</si>
  <si>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</si>
  <si>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</si>
  <si>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</si>
  <si>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</si>
  <si>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</si>
  <si>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</si>
  <si>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</si>
  <si>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</si>
  <si>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</si>
  <si>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</si>
  <si>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</si>
  <si>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</si>
  <si>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</si>
  <si>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</si>
  <si>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</si>
  <si>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</si>
  <si>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</si>
  <si>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</si>
  <si>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</si>
  <si>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</si>
  <si>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</si>
  <si>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</si>
  <si>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</si>
  <si>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</si>
  <si>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</si>
  <si>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</si>
  <si>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</si>
  <si>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</si>
  <si>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</si>
  <si>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</si>
  <si>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</si>
  <si>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</si>
  <si>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</si>
  <si>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</si>
  <si>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</si>
  <si>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</si>
  <si>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</si>
  <si>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</si>
  <si>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</si>
  <si>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</si>
  <si>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</si>
  <si>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</si>
  <si>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</si>
  <si>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</si>
  <si>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</si>
  <si>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</si>
  <si>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</si>
  <si>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</si>
  <si>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</si>
  <si>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</si>
  <si>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</si>
  <si>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</si>
  <si>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</si>
  <si>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</si>
  <si>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</si>
  <si>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</si>
  <si>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</si>
  <si>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</si>
  <si>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</si>
  <si>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</si>
  <si>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</si>
  <si>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</si>
  <si>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</si>
  <si>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</si>
  <si>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</si>
  <si>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</si>
  <si>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</si>
  <si>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</si>
  <si>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</si>
  <si>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</si>
  <si>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</si>
  <si>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</si>
  <si>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</si>
  <si>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</si>
  <si>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</si>
  <si>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</si>
  <si>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</si>
  <si>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</si>
  <si>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</si>
  <si>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</si>
  <si>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</si>
  <si>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</si>
  <si>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</si>
  <si>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</si>
  <si>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</si>
  <si>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</si>
  <si>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</si>
  <si>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</si>
  <si>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</si>
  <si>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</si>
  <si>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</si>
  <si>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</si>
  <si>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</si>
  <si>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</si>
  <si>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</si>
  <si>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</si>
  <si>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</si>
  <si>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</si>
  <si>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</si>
  <si>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</si>
  <si>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</si>
  <si>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</si>
  <si>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</si>
  <si>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</si>
  <si>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</si>
  <si>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</si>
  <si>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</si>
  <si>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</si>
  <si>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</si>
  <si>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</si>
  <si>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</si>
  <si>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</si>
  <si>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</si>
  <si>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</si>
  <si>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</si>
  <si>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</si>
  <si>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</si>
  <si>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</si>
  <si>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</si>
  <si>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</si>
  <si>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</si>
  <si>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</si>
  <si>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</si>
  <si>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</si>
  <si>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</si>
  <si>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</si>
  <si>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</si>
  <si>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</si>
  <si>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</si>
  <si>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</si>
  <si>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</si>
  <si>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</si>
  <si>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</si>
  <si>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</si>
  <si>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</si>
  <si>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</si>
  <si>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</si>
  <si>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</si>
  <si>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</si>
  <si>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</si>
  <si>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</si>
  <si>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</si>
  <si>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</si>
  <si>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</si>
  <si>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</si>
  <si>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</si>
  <si>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</si>
  <si>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</si>
  <si>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</si>
  <si>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</si>
  <si>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</si>
  <si>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</si>
  <si>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</si>
  <si>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</si>
  <si>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</si>
  <si>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</si>
  <si>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</si>
  <si>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</si>
  <si>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</si>
  <si>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</si>
  <si>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</si>
  <si>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</si>
  <si>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</si>
  <si>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</si>
  <si>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</si>
  <si>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</si>
  <si>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</si>
  <si>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</si>
  <si>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</si>
  <si>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</si>
  <si>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</si>
  <si>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</si>
  <si>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</si>
  <si>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</si>
  <si>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</si>
  <si>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</si>
  <si>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</si>
  <si>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</si>
  <si>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</si>
  <si>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</si>
  <si>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</si>
  <si>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</si>
  <si>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</si>
  <si>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</si>
  <si>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</si>
  <si>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</si>
  <si>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</si>
  <si>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</si>
  <si>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</si>
  <si>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</si>
  <si>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</si>
  <si>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</si>
  <si>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</si>
  <si>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</si>
  <si>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</si>
  <si>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</si>
  <si>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</si>
  <si>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</si>
  <si>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</si>
  <si>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</si>
  <si>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</si>
  <si>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</si>
  <si>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</si>
  <si>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</si>
  <si>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</si>
  <si>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</si>
  <si>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</si>
  <si>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</si>
  <si>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</si>
  <si>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</si>
  <si>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</si>
  <si>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</si>
  <si>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</si>
  <si>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</si>
  <si>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</si>
  <si>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</si>
  <si>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</si>
  <si>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</si>
  <si>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</si>
  <si>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</si>
  <si>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</si>
  <si>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</si>
  <si>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</si>
  <si>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</si>
  <si>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</si>
  <si>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</si>
  <si>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</si>
  <si>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</si>
  <si>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</si>
  <si>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</si>
  <si>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</si>
  <si>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</si>
  <si>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</si>
  <si>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</si>
  <si>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</si>
  <si>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</si>
  <si>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</si>
  <si>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</si>
  <si>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</si>
  <si>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</si>
  <si>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</si>
  <si>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</si>
  <si>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</si>
  <si>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</si>
  <si>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</si>
  <si>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</si>
  <si>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</si>
  <si>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</si>
  <si>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</si>
  <si>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</si>
  <si>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</si>
  <si>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</si>
  <si>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</si>
  <si>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</si>
  <si>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9.26.2025</t>
  </si>
  <si>
    <t>TRAVEL - Dog Canyon, Guadalupe Natl Park</t>
  </si>
  <si>
    <t>10.18.2025 to 10.19.2025</t>
  </si>
  <si>
    <t>TAC 8858 - campground sites - and food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</si>
  <si>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</si>
  <si>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</si>
  <si>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</si>
  <si>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</si>
  <si>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</si>
  <si>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</si>
  <si>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</si>
  <si>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</si>
  <si>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</si>
  <si>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</si>
  <si>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</si>
  <si>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</si>
  <si>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</si>
  <si>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</si>
  <si>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</si>
  <si>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</si>
  <si>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</si>
  <si>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</si>
  <si>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</si>
  <si>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</si>
  <si>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</si>
  <si>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</si>
  <si>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</si>
  <si>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</si>
  <si>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</si>
  <si>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</si>
  <si>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</si>
  <si>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</si>
  <si>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</si>
  <si>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</si>
  <si>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</si>
  <si>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</si>
  <si>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</si>
  <si>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</si>
  <si>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</si>
  <si>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</si>
  <si>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</si>
  <si>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</si>
  <si>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</si>
  <si>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</si>
  <si>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</si>
  <si>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</si>
  <si>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</si>
  <si>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</si>
  <si>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</si>
  <si>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10.14 to 10.17   - industrial trip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</si>
  <si>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</si>
  <si>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</si>
  <si>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</si>
  <si>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</si>
  <si>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</si>
  <si>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</si>
  <si>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</si>
  <si>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</si>
  <si>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</si>
  <si>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</si>
  <si>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</si>
  <si>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</si>
  <si>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</si>
  <si>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</si>
  <si>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</si>
  <si>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</si>
  <si>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</si>
  <si>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</si>
  <si>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</si>
  <si>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</si>
  <si>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</si>
  <si>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</si>
  <si>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</si>
  <si>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</si>
  <si>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</si>
  <si>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</si>
  <si>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</si>
  <si>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</si>
  <si>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</si>
  <si>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</si>
  <si>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</si>
  <si>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</si>
  <si>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</si>
  <si>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</si>
  <si>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</si>
  <si>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table cover</t>
  </si>
  <si>
    <t>Caleb Schaunaman  attented FT 10-17-2025</t>
  </si>
  <si>
    <t>Pcard - Walmart</t>
  </si>
  <si>
    <t>Cat food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</si>
  <si>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</si>
  <si>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</si>
  <si>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</si>
  <si>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</si>
  <si>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</si>
  <si>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</si>
  <si>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</si>
  <si>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</si>
  <si>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</si>
  <si>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</si>
  <si>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</si>
  <si>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</si>
  <si>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</si>
  <si>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</si>
  <si>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</si>
  <si>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</si>
  <si>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</si>
  <si>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</si>
  <si>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</si>
  <si>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</si>
  <si>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</si>
  <si>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</si>
  <si>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</si>
  <si>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</si>
  <si>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</si>
  <si>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</si>
  <si>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</si>
  <si>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</si>
  <si>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</si>
  <si>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</si>
  <si>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</si>
  <si>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</si>
  <si>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</si>
  <si>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</si>
  <si>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</si>
  <si>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</si>
  <si>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10.27.2025</t>
  </si>
  <si>
    <t>req 208238676 -    Monika Kelley  10.23.2025</t>
  </si>
  <si>
    <t xml:space="preserve">TRAVEL - Houston, TX    </t>
  </si>
  <si>
    <t>Food   - reimb - Advisor</t>
  </si>
  <si>
    <t>Gas  - reimb - Advsior</t>
  </si>
  <si>
    <t>Parking - reimb -Advisor</t>
  </si>
  <si>
    <t>1 meal - reimb -Diana</t>
  </si>
  <si>
    <t>2 gas receipts -reimb -Diana</t>
  </si>
  <si>
    <t>SLEEP INN</t>
  </si>
  <si>
    <t>GAS</t>
  </si>
  <si>
    <t>1 gas receipt - reimb - Grant Kuwala</t>
  </si>
  <si>
    <t>SGA TAC</t>
  </si>
  <si>
    <t>Sleep Inn   -  paid on TAC 1022</t>
  </si>
  <si>
    <t>COALITION OF HEALTHCARE STUDENTS</t>
  </si>
  <si>
    <t>Sopia Chandler</t>
  </si>
  <si>
    <t>apply for contigency on 10.30.2025</t>
  </si>
  <si>
    <t>TechConnect compliant on 10.30.2025</t>
  </si>
  <si>
    <t>11.3.2025</t>
  </si>
  <si>
    <t>TB - Design Warehouse</t>
  </si>
  <si>
    <t>req 208434194 - tshirts</t>
  </si>
  <si>
    <t>order by:   Emma Eubanks</t>
  </si>
  <si>
    <t xml:space="preserve">req 208530536 - </t>
  </si>
  <si>
    <t>reuested by:    K Ho (John)</t>
  </si>
  <si>
    <t>order is for $824.80 org is paying difference</t>
  </si>
  <si>
    <t>11.5.2025</t>
  </si>
  <si>
    <t>TB - ADVANCE GRAPHIX</t>
  </si>
  <si>
    <t>REQ 208655750 - ABIGAIL SMITH</t>
  </si>
  <si>
    <t>Grace Dalessandro - presient</t>
  </si>
  <si>
    <t>TAC 1022</t>
  </si>
  <si>
    <t>Buffalo Trail Scout Ranch - Ft. Davis, TX</t>
  </si>
  <si>
    <t>using dept TAC 654</t>
  </si>
  <si>
    <t>GAS - charged on SGA TAC</t>
  </si>
  <si>
    <t>11.7.2025</t>
  </si>
  <si>
    <t>TRAVEL</t>
  </si>
  <si>
    <t>SW ticket for Melissa Moreno</t>
  </si>
  <si>
    <t>TAC 3126</t>
  </si>
  <si>
    <t>TRAVEL - Dallas, TX</t>
  </si>
  <si>
    <t>11.6.2025 to 11.8.2025</t>
  </si>
  <si>
    <t>return turned in 10.7.2025 REPORT 0100-4828-7367</t>
  </si>
  <si>
    <t>FY26 Undergrad</t>
  </si>
  <si>
    <t>TB - Staples   CANCELED</t>
  </si>
  <si>
    <t>Elegante - hotel for Melissa</t>
  </si>
  <si>
    <t>11.14 to 11.15.2025</t>
  </si>
  <si>
    <t>11.10.2025</t>
  </si>
  <si>
    <t>TB - Xavier Garza - GS</t>
  </si>
  <si>
    <t>req 208874053</t>
  </si>
  <si>
    <t>req 208875775</t>
  </si>
  <si>
    <t>Café Rio - food   TAC 3126</t>
  </si>
  <si>
    <t>11.11.2025</t>
  </si>
  <si>
    <t>req 208920263 - tshirts</t>
  </si>
  <si>
    <t>contact Reese Rogers</t>
  </si>
  <si>
    <t>Zachary Polson paid car; hotel</t>
  </si>
  <si>
    <t>Chris paid gas; food</t>
  </si>
  <si>
    <t>TRAVEL - Palo Duro Canyon, TX</t>
  </si>
  <si>
    <t>11.15 to 11.16</t>
  </si>
  <si>
    <t>useding TAC</t>
  </si>
  <si>
    <t>contact Alyssa Luna</t>
  </si>
  <si>
    <t>11.6.2025</t>
  </si>
  <si>
    <t>additional supplies</t>
  </si>
  <si>
    <t>JINXX</t>
  </si>
  <si>
    <t>Attended FT on 9.11.2025</t>
  </si>
  <si>
    <t>Emma Truman</t>
  </si>
  <si>
    <t>Regan Corral</t>
  </si>
  <si>
    <t>11.17.2025</t>
  </si>
  <si>
    <t>req 209126197 - 65 pullovers</t>
  </si>
  <si>
    <t>IH - Copymail</t>
  </si>
  <si>
    <t>print brochures for Spelling Bee</t>
  </si>
  <si>
    <t>11.19.2025</t>
  </si>
  <si>
    <t>req 209258876</t>
  </si>
  <si>
    <t>paid gas on 8490 on 0100-4826-1930 $120 (cr 21.00)</t>
  </si>
  <si>
    <t>TAC 2573 - gas 0100-4856-7758</t>
  </si>
  <si>
    <t>11.21.2025</t>
  </si>
  <si>
    <t>TB California T's</t>
  </si>
  <si>
    <t>req 209250210</t>
  </si>
  <si>
    <t>Tech Chapter of American Indian Sci &amp; Engineering Society</t>
  </si>
  <si>
    <t>Same Geldard</t>
  </si>
  <si>
    <t>Nathan Helt</t>
  </si>
  <si>
    <t>Atended FT 11.21.2025</t>
  </si>
  <si>
    <t>TAC866  -3126   0100-4857-7713</t>
  </si>
  <si>
    <t>Zake Wieble  -  approved contingency on 12.2.2025</t>
  </si>
  <si>
    <t>Bhathiya D - 3 Enterprise rentals reimb 0100-4833-2935</t>
  </si>
  <si>
    <t>Dilmi Kankana - reimb 1 gas and 1 meal  0100-4833-4381</t>
  </si>
  <si>
    <t>TAC 3126 - hotel; food; gas 0100-4886-1258</t>
  </si>
  <si>
    <t>TAC 1022 - gas and food  0100-4886.4682</t>
  </si>
  <si>
    <t>TAC 654  -- 0100-4887-5727    SUBMITTED 12.4.2025</t>
  </si>
  <si>
    <t>TRAVEL - Oklahoma City, OK</t>
  </si>
  <si>
    <t>11.7 to 11.12.2025</t>
  </si>
  <si>
    <t>TAC 654 0100-4887.7834</t>
  </si>
  <si>
    <t>12.4.2025</t>
  </si>
  <si>
    <t>0100-4822-6593</t>
  </si>
  <si>
    <t>TRAVEL - Columbus, Ohio   PAID TAC STMT</t>
  </si>
  <si>
    <t>TRAVEL -Ft. Worth, TX   PAID TAC STMT</t>
  </si>
  <si>
    <t>Due to trip being overlooked I have issues a credit for $565.00</t>
  </si>
  <si>
    <t>Reimburse airline ticket for Jar Herrare</t>
  </si>
  <si>
    <t>RAIDER CALISTHENICS CLUB</t>
  </si>
  <si>
    <t>Irkan Khan</t>
  </si>
  <si>
    <t>California T's   P1263034</t>
  </si>
  <si>
    <t>TRAVEL - Chicago, ILL</t>
  </si>
  <si>
    <t>1.2 to 1.5.2026     TAC 1022</t>
  </si>
  <si>
    <t>Perez - airline - Chicago to LBB</t>
  </si>
  <si>
    <t>Kohleffel = airline - Corpus to Chicago</t>
  </si>
  <si>
    <t>Taylor - airline - Dallas to Chicago</t>
  </si>
  <si>
    <t>Soman - airline - LBB to Chicago</t>
  </si>
  <si>
    <t>Registration    Pcard</t>
  </si>
  <si>
    <t>TECH ASTRONOMY CLUB</t>
  </si>
  <si>
    <t>TRAVEL - 3 Rivers Ranch in Corwell, TX</t>
  </si>
  <si>
    <t>TAC 942  -1022</t>
  </si>
  <si>
    <t>needs to pay SGA back for expenses not allowed</t>
  </si>
  <si>
    <t>12.11.2025</t>
  </si>
  <si>
    <t>TB - The Watson Building</t>
  </si>
  <si>
    <t>rental on April 24, 2026 - year end event</t>
  </si>
  <si>
    <t>PENDING    12.11.2025</t>
  </si>
  <si>
    <t>11.21 to 11.23.2025   use TAC942</t>
  </si>
  <si>
    <t>0100-4905-6654</t>
  </si>
  <si>
    <t>TAC 3126 0100-4905-8815 hotel</t>
  </si>
  <si>
    <t>TAC 0392 - AA 5 tickets 0100-4828-3191</t>
  </si>
  <si>
    <t>paid on SGA</t>
  </si>
  <si>
    <t>charged registration TAC 8490   0100-4826-1930</t>
  </si>
  <si>
    <t>paid from 900.00 from 0100-4826-1930</t>
  </si>
  <si>
    <t>pd dept FOP</t>
  </si>
  <si>
    <t>12.16.2025</t>
  </si>
  <si>
    <t>TRAVEL - Denver, CO   1.11 to 1.19.2026</t>
  </si>
  <si>
    <t>TAC</t>
  </si>
  <si>
    <t>TRAVEL - Fort Worth, TX    1.26 to 2.2.2026</t>
  </si>
  <si>
    <t>TB - Advance Grahix</t>
  </si>
  <si>
    <t>req 210238034</t>
  </si>
  <si>
    <t>contact:   James Ramirez</t>
  </si>
  <si>
    <t>req 210195498</t>
  </si>
  <si>
    <t>Scarlett Grimes     -  approved on 12.16.2025</t>
  </si>
  <si>
    <t>12.17.2025</t>
  </si>
  <si>
    <t>req 210302797 - tshirts</t>
  </si>
  <si>
    <t>12.22.2025</t>
  </si>
  <si>
    <t xml:space="preserve">req 210441629    </t>
  </si>
  <si>
    <t>req 210444077</t>
  </si>
  <si>
    <t>trombone shirts</t>
  </si>
  <si>
    <t>req 210444281</t>
  </si>
  <si>
    <t>TRAVEL - Arlington, TX</t>
  </si>
  <si>
    <t>Farm Bureau conference</t>
  </si>
  <si>
    <t>CANCELED  12.22.2025  PER - A Chambers</t>
  </si>
  <si>
    <t>12.23.2025</t>
  </si>
  <si>
    <t>TRAVEL - Laramie, WY;  Denver, CO; San Angelo, TX</t>
  </si>
  <si>
    <t>1.7.2026 to 1.16.2026</t>
  </si>
  <si>
    <t>using TAC card</t>
  </si>
  <si>
    <t>290.00   never submit a receipt</t>
  </si>
  <si>
    <t>1.5.2026</t>
  </si>
  <si>
    <t>TB - Brandability</t>
  </si>
  <si>
    <t>req 210604590   tshirt order</t>
  </si>
  <si>
    <t>12.5 to 12.7</t>
  </si>
  <si>
    <t>reimbursement under Erica Irbeck</t>
  </si>
  <si>
    <t>Erica Irbeck - Advisor</t>
  </si>
  <si>
    <t>Savannah Sinclair - pres.</t>
  </si>
  <si>
    <t>ChromeRiver</t>
  </si>
  <si>
    <t>Wesley at TTU</t>
  </si>
  <si>
    <t>COMPLETING FUNDING TRAINING.</t>
  </si>
  <si>
    <t>$334.00   LOST REMAINING BALANCE DUE TO NOT</t>
  </si>
  <si>
    <t>PENALTY $166.00/LOST REMANING BALANCE</t>
  </si>
  <si>
    <t>ORG NEVER COMPLETED FUNDING TRAINING</t>
  </si>
  <si>
    <t>PENALITY WAS 433.00 THEN LOST REMAINING BAL</t>
  </si>
  <si>
    <t>100.00 PENALITY FOR NOT ATTENDING FUNDING TRAING</t>
  </si>
  <si>
    <t>WAS NEVER COMPLETE THERE LOST ENTIRE BALANCE</t>
  </si>
  <si>
    <t>967.00 BALANCE LOST DUE TO NOT INCOMPLIENT</t>
  </si>
  <si>
    <t>WITH TECHCONNECT</t>
  </si>
  <si>
    <t>200.00 PENALTIY FOR NOT COMPLETING FUNDING</t>
  </si>
  <si>
    <t>TRAINING; LOSED ENTIRE BALANCE</t>
  </si>
  <si>
    <t>333.00 PENDITY FOR NOT COMPLETING FUNDING</t>
  </si>
  <si>
    <t>TRAINING; NEVER COMPLETED LOSTED ENTIRE BALANCE</t>
  </si>
  <si>
    <t>166.00 PENDLTY FOR NOT COMPLETING</t>
  </si>
  <si>
    <t>FUNDING TRAINING; THEN LOST ENTIRE BALANCE</t>
  </si>
  <si>
    <t>516.00 PENALITY FOR NOT COMPLETING FUNDING</t>
  </si>
  <si>
    <t>TRAINING; THEN LOST REMAINING BALANCE</t>
  </si>
  <si>
    <t>166.00 PENALITY FOR NOT ATTENDING FUNDING</t>
  </si>
  <si>
    <t>TRAINING; THEN LOSTED ENTIRE BALANCE</t>
  </si>
  <si>
    <t>TRAINING; THEN LOSTED REMAINING BALANCE</t>
  </si>
  <si>
    <t>220.00 PENALITY FOR NOT COMPLETING FUNDING</t>
  </si>
  <si>
    <t>216.00 PENALITY FOR NOT BEING IN COMPLIATE</t>
  </si>
  <si>
    <t>W/TC; THEN LOST REMAINING BALANCE</t>
  </si>
  <si>
    <t>166.00 PENALITY FOR NOT COMPLETING FUNDING</t>
  </si>
  <si>
    <t>TRAINING; THEN LOST ENTIRE BALANCE</t>
  </si>
  <si>
    <t>Student Nuturient Dieticts Association</t>
  </si>
  <si>
    <t>5000.00 PENALITY FOR NOT COMPLIANT IN TC;</t>
  </si>
  <si>
    <t>THEN LOST ENTIRE BALANCE</t>
  </si>
  <si>
    <t>166.00 PENDALITY FOR NOT COMPLAINET IN TC;</t>
  </si>
  <si>
    <t>THEN LOST REMAINING BALANCE</t>
  </si>
  <si>
    <t>PENALITY FOR NOT ATTENDING FUNDING</t>
  </si>
  <si>
    <t>199.00 PENALITY FOR NOT ATTENDING FUNDING</t>
  </si>
  <si>
    <t>Double T Young Decromatics</t>
  </si>
  <si>
    <t>Raider Childrens Outreach</t>
  </si>
  <si>
    <t xml:space="preserve">Contact:  </t>
  </si>
  <si>
    <t>1.9.2026</t>
  </si>
  <si>
    <t>GS - Kenneth Thompkins</t>
  </si>
  <si>
    <t>req 210827058</t>
  </si>
  <si>
    <t>perform on 2.16.2026</t>
  </si>
  <si>
    <t>req 210838458   contact:  Mckenna Martin</t>
  </si>
  <si>
    <t>TAC -1022   0100-4957-0774</t>
  </si>
  <si>
    <t>FINAL EXPENSES</t>
  </si>
  <si>
    <t>PCARD - registration</t>
  </si>
  <si>
    <t>TAC 1475 - Hilton 2nd room</t>
  </si>
  <si>
    <t>Hilton resort fees</t>
  </si>
  <si>
    <t>TOTAL AMOUNT FOR TRIP</t>
  </si>
  <si>
    <t>TAC 1475 - American Air</t>
  </si>
  <si>
    <t>Andria Fannig - GS</t>
  </si>
  <si>
    <t>1.16 to 1.18</t>
  </si>
  <si>
    <t>TAC 1475 - Cotton Court   PENDING</t>
  </si>
  <si>
    <t>Overton - 2.15 to 2.17</t>
  </si>
  <si>
    <t>TAC 1475 charged</t>
  </si>
  <si>
    <t>AA - air 2.15 to 2.17</t>
  </si>
  <si>
    <t>11.24.2025</t>
  </si>
  <si>
    <t>12.1 to 12.3.2026</t>
  </si>
  <si>
    <t>TAC654  0100-4966-6828</t>
  </si>
  <si>
    <t>TAC942 -1022</t>
  </si>
  <si>
    <t>TRAVEL - Austin, TX         PAID by dept</t>
  </si>
  <si>
    <t>TAC 3126 - hotel   0100-4977-5329</t>
  </si>
  <si>
    <t>1580.82 paid on 24G9HV-B54005-400</t>
  </si>
  <si>
    <t>Anna Levien   1-22-2026</t>
  </si>
  <si>
    <t>req 211364655</t>
  </si>
  <si>
    <t>TB - Advance Graphix      1.22.2026</t>
  </si>
  <si>
    <t>School of Music hall rental     1.22.2026</t>
  </si>
  <si>
    <t>1.29.2026</t>
  </si>
  <si>
    <t>TAC959 - 1475</t>
  </si>
  <si>
    <t>Mohamad Baajour - guest speaker</t>
  </si>
  <si>
    <t>AA - 4.18 to 4.19</t>
  </si>
  <si>
    <t>2.3.2026 to 2.6.2026 - industrial trip</t>
  </si>
  <si>
    <t>TAC 9045 - hotel</t>
  </si>
  <si>
    <t>2.2.2026</t>
  </si>
  <si>
    <t>TB - Calfiornia T's</t>
  </si>
  <si>
    <t>req 210899857  -  BANNER</t>
  </si>
  <si>
    <t>req 211738737 - t-shrts</t>
  </si>
  <si>
    <t>TB - Brandabiity</t>
  </si>
  <si>
    <t>req 211766891 - hats</t>
  </si>
  <si>
    <t>2.3.2026</t>
  </si>
  <si>
    <t>req 211811928 - chap stick</t>
  </si>
  <si>
    <t>TB - Wraith Wiemon</t>
  </si>
  <si>
    <t>req 211829815 - guest speaker</t>
  </si>
  <si>
    <t>dept contact:   Delinda Spencer; Thomas Rupsia</t>
  </si>
  <si>
    <t>TRAVEL - College Station, TX</t>
  </si>
  <si>
    <t>2.19 to 2.22.2026</t>
  </si>
  <si>
    <t>TAC6100</t>
  </si>
  <si>
    <t>2.9.2026</t>
  </si>
  <si>
    <t>req 212073123 - sweatshirts</t>
  </si>
  <si>
    <t>req 21645735  t-shirts</t>
  </si>
  <si>
    <t>IH 0 Calge Steak House - event room rental</t>
  </si>
  <si>
    <t>invoice 12809</t>
  </si>
  <si>
    <t>Independence Day Event on 2.15.2026</t>
  </si>
  <si>
    <t>Staples</t>
  </si>
  <si>
    <t>International Cultural Center fee</t>
  </si>
  <si>
    <t>2.10.2026</t>
  </si>
  <si>
    <t>IH - Copy Mail</t>
  </si>
  <si>
    <t>printing brochures; announcements; flyiers</t>
  </si>
  <si>
    <t>for year event</t>
  </si>
  <si>
    <t>amount pending receipt</t>
  </si>
  <si>
    <t>2.25 to 2.26   2026 Dallas Stars Career Fair</t>
  </si>
  <si>
    <t>org paying upfront will reimburse</t>
  </si>
  <si>
    <t>Overton - ck in 4.18 to 4.19</t>
  </si>
  <si>
    <t>TRAVEL - fort Worth, TX</t>
  </si>
  <si>
    <t>Nat'l Reined Cow Horse judging</t>
  </si>
  <si>
    <t>TB - 4IMPRINT</t>
  </si>
  <si>
    <t>req 212142360 - ID tags</t>
  </si>
  <si>
    <t>TB - Advance Gaphix</t>
  </si>
  <si>
    <t>req 212155996   mugs</t>
  </si>
  <si>
    <t>2.12.2026</t>
  </si>
  <si>
    <t>req 211729487 - tshirts</t>
  </si>
  <si>
    <t>rush fee</t>
  </si>
  <si>
    <t>TAC Meat Judging</t>
  </si>
  <si>
    <t>Submitted by department - Anna Levien; Mindi Cook</t>
  </si>
  <si>
    <t>Submitted by department - Anna Levien, Mindi Cook</t>
  </si>
  <si>
    <t>0100-4980-5183</t>
  </si>
  <si>
    <t>0100-5003-7781</t>
  </si>
  <si>
    <t>TRAVEL - Austin, Tx</t>
  </si>
  <si>
    <t>2.13.2026</t>
  </si>
  <si>
    <t>GS - Ahmed Hosni - Annaul ASAS Recovery Convention</t>
  </si>
  <si>
    <t>Hotel - Cotton Court   2.27 to 3.1.2026</t>
  </si>
  <si>
    <t>GS - Scott Wisenbaker - Annaul ASAS Recovery Convention</t>
  </si>
  <si>
    <t>GS - Rachel Robins - Annaul ASAS Recovery Convention</t>
  </si>
  <si>
    <t>TAC1475     conf:   77YAFS9VS</t>
  </si>
  <si>
    <t>TAC1475     conf:   77YAFS9MF</t>
  </si>
  <si>
    <t>TAC1475   conf:    77YAFS9TT</t>
  </si>
  <si>
    <t>SUB RENTAL - Matador room</t>
  </si>
  <si>
    <t>2.27 to 3.1.</t>
  </si>
  <si>
    <t>2.16.2026</t>
  </si>
  <si>
    <t>TB - Adavnce Graphix</t>
  </si>
  <si>
    <t>req 212363597  t-shirts</t>
  </si>
  <si>
    <t xml:space="preserve">TB - Staples </t>
  </si>
  <si>
    <t>req 22362734 - soap and glue/share PO with SGA</t>
  </si>
  <si>
    <t>req 212376419 - tshirts</t>
  </si>
  <si>
    <t>enterprise</t>
  </si>
  <si>
    <t>best wetern</t>
  </si>
  <si>
    <t>holiday inn</t>
  </si>
  <si>
    <t>springhill</t>
  </si>
  <si>
    <t>2.16.2025</t>
  </si>
  <si>
    <t>TRAVEL - San Antonio, TX</t>
  </si>
  <si>
    <t>2.12 to 2.14.2026</t>
  </si>
  <si>
    <t>TRAVEL - Houston, TX</t>
  </si>
  <si>
    <t>3.10 to 3.17.2026</t>
  </si>
  <si>
    <t>2.17.2026</t>
  </si>
  <si>
    <t>TRAVEL - Denver, CO    3.15 to 3.21</t>
  </si>
  <si>
    <t>paid registration need to reimb</t>
  </si>
  <si>
    <t>TAC6355</t>
  </si>
  <si>
    <t>req 22438562  t-shirts</t>
  </si>
  <si>
    <t>2.20.2026</t>
  </si>
  <si>
    <t>req 212523478 - polo's</t>
  </si>
  <si>
    <t>jaimie kim   jaimkim@ttu.edu</t>
  </si>
  <si>
    <t>2.19.2026</t>
  </si>
  <si>
    <t>TB - Adance Graphix</t>
  </si>
  <si>
    <t>req 212608860</t>
  </si>
  <si>
    <t>t-shirts</t>
  </si>
  <si>
    <t>TB - CC Creations   on 2.5.2026</t>
  </si>
  <si>
    <t>req 212611413</t>
  </si>
  <si>
    <t>TB - Gerry Pagano - GS</t>
  </si>
  <si>
    <t>req 212621423</t>
  </si>
  <si>
    <t>event on 4.7.2026</t>
  </si>
  <si>
    <t>updated  2.20.2026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</si>
</sst>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2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51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164" fontId="0" fillId="0" borderId="19" xfId="0" applyNumberForma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0" fillId="0" borderId="7" xfId="0" applyNumberForma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164" fontId="0" fillId="0" borderId="18" xfId="0" applyNumberForma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0" fontId="24" fillId="0" borderId="1" xfId="1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0" fontId="1" fillId="0" borderId="18" xfId="0" applyFont="1" applyBorder="1" applyAlignment="1">
      <alignment vertical="center" wrapText="1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5" fillId="0" borderId="0" xfId="0" applyFont="1" applyAlignment="1">
      <alignment vertical="top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5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12" borderId="0" xfId="0" applyNumberFormat="1" applyFill="1"/>
    <xf numFmtId="0" fontId="0" fillId="12" borderId="0" xfId="0" applyFill="1"/>
    <xf numFmtId="164" fontId="0" fillId="0" borderId="22" xfId="0" applyNumberFormat="1" applyBorder="1" applyAlignment="1">
      <alignment vertical="center"/>
    </xf>
    <xf numFmtId="0" fontId="1" fillId="13" borderId="1" xfId="0" applyFont="1" applyFill="1" applyBorder="1" applyAlignment="1">
      <alignment vertical="center" wrapText="1"/>
    </xf>
    <xf numFmtId="164" fontId="0" fillId="13" borderId="1" xfId="0" applyNumberFormat="1" applyFill="1" applyBorder="1" applyAlignment="1">
      <alignment vertical="center"/>
    </xf>
    <xf numFmtId="164" fontId="5" fillId="13" borderId="1" xfId="0" applyNumberFormat="1" applyFont="1" applyFill="1" applyBorder="1" applyAlignment="1">
      <alignment vertical="center"/>
    </xf>
    <xf numFmtId="164" fontId="0" fillId="13" borderId="2" xfId="0" applyNumberFormat="1" applyFill="1" applyBorder="1" applyAlignment="1">
      <alignment vertical="center"/>
    </xf>
    <xf numFmtId="0" fontId="0" fillId="13" borderId="21" xfId="0" applyFill="1" applyBorder="1" applyAlignment="1">
      <alignment horizontal="center" vertical="center"/>
    </xf>
    <xf numFmtId="0" fontId="0" fillId="13" borderId="17" xfId="0" applyFill="1" applyBorder="1" applyAlignment="1">
      <alignment vertical="center"/>
    </xf>
    <xf numFmtId="0" fontId="12" fillId="13" borderId="1" xfId="1" applyFill="1" applyBorder="1" applyAlignment="1">
      <alignment vertical="center" wrapText="1"/>
    </xf>
    <xf numFmtId="0" fontId="0" fillId="13" borderId="17" xfId="0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vertical="center"/>
    </xf>
    <xf numFmtId="0" fontId="2" fillId="13" borderId="1" xfId="0" applyFont="1" applyFill="1" applyBorder="1" applyAlignment="1">
      <alignment vertical="center" wrapText="1"/>
    </xf>
    <xf numFmtId="164" fontId="3" fillId="13" borderId="1" xfId="0" applyNumberFormat="1" applyFont="1" applyFill="1" applyBorder="1" applyAlignment="1">
      <alignment vertical="center"/>
    </xf>
    <xf numFmtId="164" fontId="3" fillId="13" borderId="2" xfId="0" applyNumberFormat="1" applyFont="1" applyFill="1" applyBorder="1" applyAlignment="1">
      <alignment vertical="center"/>
    </xf>
    <xf numFmtId="0" fontId="3" fillId="13" borderId="17" xfId="0" applyFont="1" applyFill="1" applyBorder="1" applyAlignment="1">
      <alignment vertical="center"/>
    </xf>
    <xf numFmtId="0" fontId="12" fillId="13" borderId="0" xfId="1" applyFill="1"/>
    <xf numFmtId="0" fontId="12" fillId="13" borderId="16" xfId="1" applyFill="1" applyBorder="1" applyAlignment="1">
      <alignment wrapText="1"/>
    </xf>
    <xf numFmtId="0" fontId="0" fillId="13" borderId="0" xfId="0" applyFill="1"/>
    <xf numFmtId="0" fontId="12" fillId="13" borderId="22" xfId="1" applyFill="1" applyBorder="1" applyAlignment="1">
      <alignment vertical="center" wrapText="1"/>
    </xf>
    <xf numFmtId="164" fontId="0" fillId="13" borderId="26" xfId="0" applyNumberFormat="1" applyFill="1" applyBorder="1" applyAlignment="1">
      <alignment vertical="center"/>
    </xf>
    <xf numFmtId="164" fontId="0" fillId="13" borderId="0" xfId="0" applyNumberForma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0" fontId="12" fillId="13" borderId="26" xfId="1" applyFill="1" applyBorder="1"/>
    <xf numFmtId="164" fontId="0" fillId="13" borderId="29" xfId="0" applyNumberFormat="1" applyFill="1" applyBorder="1" applyAlignment="1">
      <alignment vertical="center"/>
    </xf>
    <xf numFmtId="164" fontId="0" fillId="13" borderId="21" xfId="0" applyNumberFormat="1" applyFill="1" applyBorder="1"/>
    <xf numFmtId="164" fontId="0" fillId="13" borderId="17" xfId="0" applyNumberFormat="1" applyFill="1" applyBorder="1"/>
    <xf numFmtId="164" fontId="0" fillId="13" borderId="22" xfId="0" applyNumberFormat="1" applyFill="1" applyBorder="1"/>
    <xf numFmtId="0" fontId="0" fillId="13" borderId="0" xfId="0" applyFill="1" applyAlignment="1">
      <alignment horizontal="center" vertical="center"/>
    </xf>
    <xf numFmtId="0" fontId="0" fillId="13" borderId="14" xfId="0" applyFill="1" applyBorder="1"/>
    <xf numFmtId="164" fontId="0" fillId="13" borderId="3" xfId="0" applyNumberFormat="1" applyFill="1" applyBorder="1" applyAlignment="1">
      <alignment vertical="center"/>
    </xf>
    <xf numFmtId="164" fontId="0" fillId="13" borderId="26" xfId="0" applyNumberFormat="1" applyFill="1" applyBorder="1"/>
    <xf numFmtId="0" fontId="0" fillId="13" borderId="0" xfId="0" applyFill="1" applyAlignment="1">
      <alignment vertical="center"/>
    </xf>
    <xf numFmtId="0" fontId="29" fillId="0" borderId="0" xfId="1" applyFont="1" applyFill="1"/>
    <xf numFmtId="0" fontId="12" fillId="13" borderId="0" xfId="1" applyFill="1" applyBorder="1" applyAlignment="1">
      <alignment wrapText="1"/>
    </xf>
    <xf numFmtId="164" fontId="0" fillId="13" borderId="31" xfId="0" applyNumberFormat="1" applyFill="1" applyBorder="1" applyAlignment="1">
      <alignment vertical="center"/>
    </xf>
    <xf numFmtId="164" fontId="5" fillId="14" borderId="0" xfId="0" applyNumberFormat="1" applyFont="1" applyFill="1" applyAlignment="1">
      <alignment vertical="center"/>
    </xf>
    <xf numFmtId="164" fontId="0" fillId="14" borderId="0" xfId="0" applyNumberFormat="1" applyFill="1" applyAlignment="1">
      <alignment vertical="center"/>
    </xf>
    <xf numFmtId="0" fontId="0" fillId="14" borderId="0" xfId="0" applyFill="1"/>
    <xf numFmtId="0" fontId="0" fillId="14" borderId="0" xfId="0" applyFill="1" applyAlignment="1">
      <alignment vertical="center"/>
    </xf>
    <xf numFmtId="0" fontId="24" fillId="13" borderId="17" xfId="1" applyFont="1" applyFill="1" applyBorder="1" applyAlignment="1">
      <alignment vertical="center" wrapText="1"/>
    </xf>
    <xf numFmtId="164" fontId="13" fillId="13" borderId="17" xfId="0" applyNumberFormat="1" applyFont="1" applyFill="1" applyBorder="1" applyAlignment="1">
      <alignment vertical="center"/>
    </xf>
    <xf numFmtId="164" fontId="13" fillId="13" borderId="22" xfId="0" applyNumberFormat="1" applyFont="1" applyFill="1" applyBorder="1" applyAlignment="1">
      <alignment vertical="center"/>
    </xf>
    <xf numFmtId="0" fontId="13" fillId="13" borderId="17" xfId="0" applyFont="1" applyFill="1" applyBorder="1" applyAlignment="1">
      <alignment horizontal="center" vertical="center"/>
    </xf>
    <xf numFmtId="0" fontId="13" fillId="13" borderId="14" xfId="0" applyFont="1" applyFill="1" applyBorder="1" applyAlignment="1">
      <alignment vertical="center"/>
    </xf>
    <xf numFmtId="0" fontId="13" fillId="13" borderId="0" xfId="0" applyFont="1" applyFill="1" applyAlignment="1">
      <alignment vertical="center"/>
    </xf>
    <xf numFmtId="0" fontId="12" fillId="13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164" fontId="0" fillId="13" borderId="34" xfId="0" applyNumberFormat="1" applyFill="1" applyBorder="1" applyAlignment="1">
      <alignment vertical="center"/>
    </xf>
    <xf numFmtId="164" fontId="0" fillId="13" borderId="33" xfId="0" applyNumberFormat="1" applyFill="1" applyBorder="1" applyAlignment="1">
      <alignment vertical="center"/>
    </xf>
    <xf numFmtId="164" fontId="5" fillId="13" borderId="33" xfId="0" applyNumberFormat="1" applyFont="1" applyFill="1" applyBorder="1" applyAlignment="1">
      <alignment vertical="center"/>
    </xf>
    <xf numFmtId="164" fontId="13" fillId="13" borderId="33" xfId="0" applyNumberFormat="1" applyFont="1" applyFill="1" applyBorder="1" applyAlignment="1">
      <alignment vertical="center"/>
    </xf>
    <xf numFmtId="164" fontId="0" fillId="13" borderId="32" xfId="0" applyNumberForma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13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3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3" fillId="0" borderId="0" xfId="0" applyNumberFormat="1" applyFont="1" applyAlignment="1">
      <alignment horizontal="center" vertical="center"/>
    </xf>
    <xf numFmtId="164" fontId="0" fillId="13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3" borderId="17" xfId="0" applyNumberFormat="1" applyFont="1" applyFill="1" applyBorder="1" applyAlignment="1">
      <alignment horizontal="center" vertical="center"/>
    </xf>
    <xf numFmtId="164" fontId="0" fillId="13" borderId="17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4" xfId="0" applyNumberFormat="1" applyFill="1" applyBorder="1" applyAlignment="1">
      <alignment horizontal="center" vertic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3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4" borderId="14" xfId="0" applyFont="1" applyFill="1" applyBorder="1" applyAlignment="1">
      <alignment vertical="center"/>
    </xf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164" fontId="0" fillId="0" borderId="0" xfId="2" applyNumberFormat="1" applyFont="1"/>
    <xf numFmtId="0" fontId="14" fillId="0" borderId="0" xfId="0" applyFont="1" applyAlignment="1">
      <alignment horizontal="right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0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27" fillId="0" borderId="0" xfId="0" applyNumberFormat="1" applyFont="1"/>
    <xf numFmtId="164" fontId="27" fillId="0" borderId="0" xfId="0" applyNumberFormat="1" applyFont="1"/>
    <xf numFmtId="0" fontId="27" fillId="0" borderId="0" xfId="0" applyFont="1"/>
    <xf numFmtId="14" fontId="0" fillId="0" borderId="12" xfId="0" applyNumberFormat="1" applyBorder="1"/>
    <xf numFmtId="164" fontId="0" fillId="0" borderId="12" xfId="0" applyNumberFormat="1" applyBorder="1"/>
    <xf numFmtId="0" fontId="31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30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44" fontId="0" fillId="0" borderId="11" xfId="2" applyFont="1" applyFill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1" fillId="0" borderId="41" xfId="0" applyFont="1" applyBorder="1" applyAlignment="1">
      <alignment vertical="top" wrapText="1"/>
    </xf>
    <xf numFmtId="0" fontId="30" fillId="0" borderId="41" xfId="0" applyFont="1" applyBorder="1"/>
    <xf numFmtId="0" fontId="12" fillId="0" borderId="0" xfId="1" applyFill="1" applyBorder="1" applyAlignment="1">
      <alignment vertical="center" wrapText="1"/>
    </xf>
    <xf numFmtId="164" fontId="0" fillId="0" borderId="3" xfId="0" applyNumberFormat="1" applyBorder="1" applyAlignment="1">
      <alignment vertical="center"/>
    </xf>
    <xf numFmtId="164" fontId="0" fillId="0" borderId="12" xfId="0" applyNumberForma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30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0" fontId="17" fillId="0" borderId="0" xfId="1" applyFont="1" applyFill="1"/>
    <xf numFmtId="0" fontId="8" fillId="0" borderId="40" xfId="0" applyFont="1" applyBorder="1"/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5" fillId="0" borderId="0" xfId="0" applyNumberFormat="1" applyFont="1"/>
    <xf numFmtId="164" fontId="0" fillId="9" borderId="0" xfId="2" applyNumberFormat="1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44" fontId="5" fillId="0" borderId="0" xfId="2" applyFont="1"/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164" fontId="13" fillId="12" borderId="17" xfId="0" applyNumberFormat="1" applyFont="1" applyFill="1" applyBorder="1" applyAlignment="1">
      <alignment horizontal="center" vertical="center"/>
    </xf>
    <xf numFmtId="164" fontId="5" fillId="12" borderId="17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44" fontId="0" fillId="0" borderId="11" xfId="2" applyFont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41" xfId="0" applyBorder="1"/>
    <xf numFmtId="0" fontId="0" fillId="0" borderId="40" xfId="0" applyBorder="1"/>
    <xf numFmtId="165" fontId="0" fillId="13" borderId="15" xfId="0" applyNumberFormat="1" applyFill="1" applyBorder="1"/>
    <xf numFmtId="0" fontId="0" fillId="13" borderId="42" xfId="0" applyFill="1" applyBorder="1"/>
    <xf numFmtId="165" fontId="0" fillId="13" borderId="21" xfId="0" applyNumberFormat="1" applyFill="1" applyBorder="1"/>
    <xf numFmtId="0" fontId="0" fillId="13" borderId="22" xfId="0" applyFill="1" applyBorder="1"/>
    <xf numFmtId="165" fontId="0" fillId="0" borderId="13" xfId="0" applyNumberFormat="1" applyBorder="1"/>
    <xf numFmtId="0" fontId="0" fillId="0" borderId="43" xfId="0" applyBorder="1"/>
    <xf numFmtId="44" fontId="0" fillId="13" borderId="28" xfId="2" applyFont="1" applyFill="1" applyBorder="1"/>
    <xf numFmtId="44" fontId="0" fillId="13" borderId="17" xfId="2" applyFont="1" applyFill="1" applyBorder="1"/>
    <xf numFmtId="44" fontId="0" fillId="0" borderId="24" xfId="2" applyFont="1" applyBorder="1"/>
    <xf numFmtId="0" fontId="12" fillId="15" borderId="1" xfId="1" applyFill="1" applyBorder="1" applyAlignment="1">
      <alignment vertical="center" wrapText="1"/>
    </xf>
    <xf numFmtId="164" fontId="0" fillId="15" borderId="1" xfId="0" applyNumberFormat="1" applyFill="1" applyBorder="1" applyAlignment="1">
      <alignment vertical="center"/>
    </xf>
    <xf numFmtId="164" fontId="5" fillId="15" borderId="1" xfId="0" applyNumberFormat="1" applyFont="1" applyFill="1" applyBorder="1" applyAlignment="1">
      <alignment vertical="center"/>
    </xf>
    <xf numFmtId="164" fontId="0" fillId="15" borderId="2" xfId="0" applyNumberFormat="1" applyFill="1" applyBorder="1" applyAlignment="1">
      <alignment vertical="center"/>
    </xf>
    <xf numFmtId="164" fontId="0" fillId="15" borderId="17" xfId="0" applyNumberFormat="1" applyFill="1" applyBorder="1" applyAlignment="1">
      <alignment horizontal="center" vertical="center"/>
    </xf>
    <xf numFmtId="0" fontId="0" fillId="15" borderId="17" xfId="0" applyFill="1" applyBorder="1" applyAlignment="1">
      <alignment horizontal="center" vertical="center"/>
    </xf>
    <xf numFmtId="0" fontId="0" fillId="15" borderId="21" xfId="0" applyFill="1" applyBorder="1" applyAlignment="1">
      <alignment horizontal="center" vertical="center"/>
    </xf>
    <xf numFmtId="0" fontId="0" fillId="15" borderId="17" xfId="0" applyFill="1" applyBorder="1" applyAlignment="1">
      <alignment vertical="center"/>
    </xf>
    <xf numFmtId="0" fontId="12" fillId="15" borderId="0" xfId="1" applyFill="1"/>
    <xf numFmtId="164" fontId="13" fillId="15" borderId="1" xfId="0" applyNumberFormat="1" applyFont="1" applyFill="1" applyBorder="1" applyAlignment="1">
      <alignment vertical="center"/>
    </xf>
    <xf numFmtId="0" fontId="1" fillId="15" borderId="1" xfId="0" applyFont="1" applyFill="1" applyBorder="1" applyAlignment="1">
      <alignment vertical="center" wrapText="1"/>
    </xf>
    <xf numFmtId="2" fontId="5" fillId="0" borderId="37" xfId="2" applyNumberFormat="1" applyFont="1" applyBorder="1"/>
    <xf numFmtId="164" fontId="5" fillId="9" borderId="0" xfId="0" applyNumberFormat="1" applyFont="1" applyFill="1"/>
    <xf numFmtId="164" fontId="5" fillId="0" borderId="0" xfId="2" applyNumberFormat="1" applyFont="1" applyFill="1"/>
    <xf numFmtId="164" fontId="5" fillId="13" borderId="17" xfId="0" applyNumberFormat="1" applyFont="1" applyFill="1" applyBorder="1" applyAlignment="1">
      <alignment vertical="center"/>
    </xf>
    <xf numFmtId="164" fontId="5" fillId="0" borderId="26" xfId="0" applyNumberFormat="1" applyFont="1" applyBorder="1"/>
    <xf numFmtId="164" fontId="5" fillId="0" borderId="17" xfId="0" applyNumberFormat="1" applyFont="1" applyBorder="1"/>
    <xf numFmtId="164" fontId="5" fillId="9" borderId="24" xfId="0" applyNumberFormat="1" applyFont="1" applyFill="1" applyBorder="1"/>
    <xf numFmtId="164" fontId="5" fillId="13" borderId="17" xfId="0" applyNumberFormat="1" applyFont="1" applyFill="1" applyBorder="1"/>
    <xf numFmtId="164" fontId="5" fillId="13" borderId="26" xfId="0" applyNumberFormat="1" applyFont="1" applyFill="1" applyBorder="1"/>
    <xf numFmtId="0" fontId="12" fillId="13" borderId="33" xfId="1" applyFill="1" applyBorder="1" applyAlignment="1">
      <alignment vertical="center" wrapText="1"/>
    </xf>
    <xf numFmtId="0" fontId="12" fillId="2" borderId="0" xfId="1" applyFill="1"/>
    <xf numFmtId="164" fontId="0" fillId="2" borderId="1" xfId="0" applyNumberForma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0" fillId="2" borderId="2" xfId="0" applyNumberFormat="1" applyFill="1" applyBorder="1" applyAlignment="1">
      <alignment vertical="center"/>
    </xf>
    <xf numFmtId="164" fontId="0" fillId="2" borderId="17" xfId="0" applyNumberFormat="1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12" fillId="2" borderId="6" xfId="1" applyFill="1" applyBorder="1" applyAlignment="1">
      <alignment vertical="center" wrapText="1"/>
    </xf>
    <xf numFmtId="44" fontId="0" fillId="0" borderId="0" xfId="2" applyFont="1" applyAlignment="1">
      <alignment horizontal="center"/>
    </xf>
    <xf numFmtId="44" fontId="0" fillId="0" borderId="11" xfId="2" applyFont="1" applyBorder="1" applyAlignment="1">
      <alignment horizontal="right"/>
    </xf>
    <xf numFmtId="0" fontId="1" fillId="5" borderId="1" xfId="0" applyFont="1" applyFill="1" applyBorder="1" applyAlignment="1">
      <alignment vertical="center" wrapText="1"/>
    </xf>
    <xf numFmtId="164" fontId="0" fillId="5" borderId="1" xfId="0" applyNumberFormat="1" applyFill="1" applyBorder="1" applyAlignment="1">
      <alignment vertical="center"/>
    </xf>
    <xf numFmtId="164" fontId="5" fillId="5" borderId="1" xfId="0" applyNumberFormat="1" applyFont="1" applyFill="1" applyBorder="1" applyAlignment="1">
      <alignment vertical="center"/>
    </xf>
    <xf numFmtId="164" fontId="0" fillId="5" borderId="2" xfId="0" applyNumberFormat="1" applyFill="1" applyBorder="1" applyAlignment="1">
      <alignment vertical="center"/>
    </xf>
    <xf numFmtId="164" fontId="0" fillId="5" borderId="17" xfId="0" applyNumberFormat="1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17" xfId="0" applyFill="1" applyBorder="1" applyAlignment="1">
      <alignment vertical="center"/>
    </xf>
    <xf numFmtId="0" fontId="12" fillId="11" borderId="35" xfId="1" applyFill="1" applyBorder="1"/>
    <xf numFmtId="164" fontId="0" fillId="11" borderId="31" xfId="0" applyNumberFormat="1" applyFill="1" applyBorder="1" applyAlignment="1">
      <alignment vertical="center"/>
    </xf>
    <xf numFmtId="14" fontId="0" fillId="0" borderId="11" xfId="0" applyNumberFormat="1" applyBorder="1"/>
    <xf numFmtId="164" fontId="0" fillId="0" borderId="11" xfId="0" applyNumberFormat="1" applyBorder="1"/>
    <xf numFmtId="164" fontId="23" fillId="0" borderId="0" xfId="0" applyNumberFormat="1" applyFont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8" fillId="14" borderId="0" xfId="0" applyFont="1" applyFill="1" applyAlignment="1">
      <alignment horizontal="left" vertical="center" wrapText="1"/>
    </xf>
    <xf numFmtId="0" fontId="22" fillId="14" borderId="0" xfId="0" applyFont="1" applyFill="1" applyAlignment="1">
      <alignment horizontal="left" vertical="center" wrapText="1"/>
    </xf>
    <xf numFmtId="165" fontId="21" fillId="14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customXml" Target="../customXml/item2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206" Type="http://schemas.openxmlformats.org/officeDocument/2006/relationships/customXml" Target="../customXml/item3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199" Type="http://schemas.openxmlformats.org/officeDocument/2006/relationships/styles" Target="styles.xml"/><Relationship Id="rId203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openxmlformats.org/officeDocument/2006/relationships/worksheet" Target="worksheets/sheet195.xml"/><Relationship Id="rId190" Type="http://schemas.openxmlformats.org/officeDocument/2006/relationships/worksheet" Target="worksheets/sheet190.xml"/><Relationship Id="rId204" Type="http://schemas.openxmlformats.org/officeDocument/2006/relationships/customXml" Target="../customXml/item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externalLink" Target="externalLinks/externalLink1.xml"/><Relationship Id="rId201" Type="http://schemas.openxmlformats.org/officeDocument/2006/relationships/sheetMetadata" Target="metadata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theme" Target="theme/theme1.xml"/><Relationship Id="rId202" Type="http://schemas.microsoft.com/office/2017/10/relationships/person" Target="persons/person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1" dT="2025-06-10T20:16:07.12" personId="{93C19399-4ABA-4B28-992A-5B796430819D}" id="{5444D54F-B938-4093-B641-309A6ED9AFFA}">
    <text>NEW 2026</text>
  </threadedComment>
  <threadedComment ref="D21" dT="2025-10-21T15:17:46.16" personId="{93C19399-4ABA-4B28-992A-5B796430819D}" id="{38C51CB0-CDB9-4D6C-93B2-A1CCBDBAC0FD}">
    <text>FT NOT COMPLTED AS OF 10.17</text>
  </threadedComment>
  <threadedComment ref="D24" dT="2025-10-21T15:02:36.96" personId="{93C19399-4ABA-4B28-992A-5B796430819D}" id="{797E9C6C-AFB7-4604-84BF-6F15BDE85D75}">
    <text>FT NOT COMPLTED AS OF 10.17.2025</text>
  </threadedComment>
  <threadedComment ref="B30" dT="2024-07-01T20:11:00.33" personId="{93C19399-4ABA-4B28-992A-5B796430819D}" id="{0CB63FB4-F43E-4CC3-BA6F-87496FBED645}">
    <text>DID NOT APPLY FOR 25</text>
  </threadedComment>
  <threadedComment ref="B30" dT="2025-06-10T20:21:28.09" personId="{93C19399-4ABA-4B28-992A-5B796430819D}" id="{D65ECE2D-375D-4658-8474-26A60E414CDA}" parentId="{0CB63FB4-F43E-4CC3-BA6F-87496FBED645}">
    <text>DidN’T apply for 26</text>
  </threadedComment>
  <threadedComment ref="D31" dT="2025-10-21T15:00:52.80" personId="{93C19399-4ABA-4B28-992A-5B796430819D}" id="{E987A253-02F6-423F-935D-029293F0CC0D}">
    <text>FT NOT COMPLETED AS OF 10.17</text>
  </threadedComment>
  <threadedComment ref="D34" dT="2025-10-21T15:00:23.78" personId="{93C19399-4ABA-4B28-992A-5B796430819D}" id="{EDF3219E-B3FC-4C45-BB7F-E59E1EE7517E}">
    <text>FT NOT COMPLTED AS OF 10.17</text>
  </threadedComment>
  <threadedComment ref="D41" dT="2025-10-21T14:59:04.76" personId="{93C19399-4ABA-4B28-992A-5B796430819D}" id="{7985697A-A455-4DB1-B924-52268957B79C}">
    <text>FT NOT COMPLETED 10.17</text>
  </threadedComment>
  <threadedComment ref="D42" dT="2025-10-21T14:58:17.93" personId="{93C19399-4ABA-4B28-992A-5B796430819D}" id="{C874CF31-73F1-401C-B73B-5869371E8F7D}">
    <text>FT NOT COMPLETED AS OF 10.17.2025</text>
  </threadedComment>
  <threadedComment ref="B44" dT="2025-06-10T20:29:52.93" personId="{93C19399-4ABA-4B28-992A-5B796430819D}" id="{A5737588-EE4E-4D4F-8E81-3DBE1346E10F}">
    <text>DIDN’T APPLY</text>
  </threadedComment>
  <threadedComment ref="B45" dT="2025-06-10T20:30:05.73" personId="{93C19399-4ABA-4B28-992A-5B796430819D}" id="{CB7AA5BD-F28D-4652-BF39-EE28E311EEE2}">
    <text>DIDN’T APPLY</text>
  </threadedComment>
  <threadedComment ref="D46" dT="2025-10-21T14:57:58.64" personId="{93C19399-4ABA-4B28-992A-5B796430819D}" id="{4A3C1DEC-FA59-499E-85CF-5EEE441D2343}">
    <text>FT NOT COMPLETED AS OF 10.17</text>
  </threadedComment>
  <threadedComment ref="I46" dT="2025-10-29T15:40:42.01" personId="{93C19399-4ABA-4B28-992A-5B796430819D}" id="{B58D9E6A-52A4-4EA0-963E-B32F972148BD}">
    <text>SPOKE TO 10.29 ABOUT FT</text>
  </threadedComment>
  <threadedComment ref="B47" dT="2025-06-10T20:32:38.08" personId="{93C19399-4ABA-4B28-992A-5B796430819D}" id="{B52F39D3-3515-4304-A2F2-07402654F444}">
    <text>DIDN’T APPLY</text>
  </threadedComment>
  <threadedComment ref="D55" dT="2025-10-21T14:55:14.39" personId="{93C19399-4ABA-4B28-992A-5B796430819D}" id="{F96D0975-E669-46E4-82A3-3EFA62259CFB}">
    <text>FT NOT COMPLETED AS OF 10.17</text>
  </threadedComment>
  <threadedComment ref="B56" dT="2025-06-11T21:03:36.08" personId="{93C19399-4ABA-4B28-992A-5B796430819D}" id="{DAFBCA4D-D902-4A8C-B86A-F139CA54D512}">
    <text>NEW</text>
  </threadedComment>
  <threadedComment ref="B57" dT="2025-06-11T21:02:09.82" personId="{93C19399-4ABA-4B28-992A-5B796430819D}" id="{8D22DC2B-50BA-48B8-9EE6-F41E355B1A4A}">
    <text>NEW</text>
  </threadedComment>
  <threadedComment ref="B58" dT="2025-08-25T16:09:19.00" personId="{93C19399-4ABA-4B28-992A-5B796430819D}" id="{E31C29F5-C900-46D0-8379-1BD35EB1EE15}">
    <text>FY26 DIDN’T APPLY</text>
  </threadedComment>
  <threadedComment ref="D60" dT="2025-10-21T14:54:00.08" personId="{93C19399-4ABA-4B28-992A-5B796430819D}" id="{D4CF2583-839F-4B7F-A034-696ED724E972}">
    <text>FT NOT COMPLETED AS OF 10.17.2025</text>
  </threadedComment>
  <threadedComment ref="B61" dT="2024-07-01T20:24:22.48" personId="{93C19399-4ABA-4B28-992A-5B796430819D}" id="{CD865740-798E-4883-84B3-29AA27B86DA7}">
    <text>NO SHOW FOR INTERVIEW</text>
  </threadedComment>
  <threadedComment ref="B61" dT="2025-06-10T20:37:00.16" personId="{93C19399-4ABA-4B28-992A-5B796430819D}" id="{6BA835BC-65A5-4884-A61F-EC8843343464}" parentId="{CD865740-798E-4883-84B3-29AA27B86DA7}">
    <text>FY26 DIDN’T APPLY</text>
  </threadedComment>
  <threadedComment ref="B62" dT="2025-06-10T20:37:44.05" personId="{93C19399-4ABA-4B28-992A-5B796430819D}" id="{64B89C88-6FB1-4F8D-A39B-EE8B7629B982}">
    <text>NEW</text>
  </threadedComment>
  <threadedComment ref="B64" dT="2025-06-11T21:00:17.51" personId="{93C19399-4ABA-4B28-992A-5B796430819D}" id="{5B46825D-198A-406C-A9E9-49B0991B4762}">
    <text>NEW</text>
  </threadedComment>
  <threadedComment ref="G66" dT="2025-09-07T17:50:26.84" personId="{93C19399-4ABA-4B28-992A-5B796430819D}" id="{B318B1ED-1319-4455-BD5B-806EB7CFDF90}">
    <text>Not in techconnect</text>
  </threadedComment>
  <threadedComment ref="G66" dT="2025-09-30T15:17:28.62" personId="{93C19399-4ABA-4B28-992A-5B796430819D}" id="{7D9F7C2D-52C8-4B30-8338-BAB3F2050B9E}" parentId="{B318B1ED-1319-4455-BD5B-806EB7CFDF90}">
    <text>TECHCONNECT NOT UPDATED AS OF 9.30.2025</text>
  </threadedComment>
  <threadedComment ref="G66" dT="2025-10-21T14:50:42.94" personId="{93C19399-4ABA-4B28-992A-5B796430819D}" id="{411B7D34-8B93-4276-AD77-B5903FE32037}" parentId="{B318B1ED-1319-4455-BD5B-806EB7CFDF90}">
    <text>TC NOT UPDATED AS OF 10.17.2025</text>
  </threadedComment>
  <threadedComment ref="B67" dT="2025-06-10T20:52:53.81" personId="{93C19399-4ABA-4B28-992A-5B796430819D}" id="{B69084C9-E270-41E3-8C87-4A4DF38259F9}">
    <text>DIDN’T COMPLETE FUNDING APP</text>
  </threadedComment>
  <threadedComment ref="B70" dT="2025-06-10T20:53:52.07" personId="{93C19399-4ABA-4B28-992A-5B796430819D}" id="{B4D07996-764F-43EF-B6F5-4657C8F75F15}">
    <text>DIDN’T APPLY</text>
  </threadedComment>
  <threadedComment ref="B76" dT="2025-06-10T20:55:10.07" personId="{93C19399-4ABA-4B28-992A-5B796430819D}" id="{51068202-0422-43AC-A29E-6ED1F9B6029C}">
    <text>DIDN’T SUMBIT BUDGET</text>
  </threadedComment>
  <threadedComment ref="B77" dT="2025-06-11T20:58:17.23" personId="{93C19399-4ABA-4B28-992A-5B796430819D}" id="{7C5A8697-4727-431C-B199-B6AC5665BDEF}">
    <text>NEW</text>
  </threadedComment>
  <threadedComment ref="B79" dT="2025-06-10T20:55:59.68" personId="{93C19399-4ABA-4B28-992A-5B796430819D}" id="{762AFE24-5022-4F58-8C0F-25956147076D}">
    <text>DIDN’T APPLY</text>
  </threadedComment>
  <threadedComment ref="B80" dT="2025-06-11T20:57:14.15" personId="{93C19399-4ABA-4B28-992A-5B796430819D}" id="{6FB85A4C-049B-423D-990A-AA7444F7AF23}">
    <text>NEW</text>
  </threadedComment>
  <threadedComment ref="B81" dT="2025-06-10T21:07:15.79" personId="{93C19399-4ABA-4B28-992A-5B796430819D}" id="{2B15C86C-3F1F-45C7-A5A1-1CB7D327C677}">
    <text>NEW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D91" dT="2025-10-21T14:45:38.30" personId="{93C19399-4ABA-4B28-992A-5B796430819D}" id="{7B05CDE4-D0D0-470E-B3C6-ED30DF47DF38}">
    <text>FT NOT COMPLTED BY 10.17</text>
  </threadedComment>
  <threadedComment ref="G91" dT="2025-09-07T17:52:17.80" personId="{93C19399-4ABA-4B28-992A-5B796430819D}" id="{55D45A7F-FEFE-4C97-A5D0-4AB5F44F4A9B}">
    <text>Not in techconnect</text>
  </threadedComment>
  <threadedComment ref="G91" dT="2025-09-30T15:18:50.07" personId="{93C19399-4ABA-4B28-992A-5B796430819D}" id="{3EC6D2F2-31F4-4EF9-AB7E-0E40B8159EF6}" parentId="{55D45A7F-FEFE-4C97-A5D0-4AB5F44F4A9B}">
    <text>UPDATED AS OF 9.30.2025</text>
  </threadedComment>
  <threadedComment ref="B93" dT="2025-06-10T21:10:06.23" personId="{93C19399-4ABA-4B28-992A-5B796430819D}" id="{A468BE51-0244-4478-97FB-3E52C99FB0A0}">
    <text>DIDN’T APPLY</text>
  </threadedComment>
  <threadedComment ref="B97" dT="2025-06-11T20:55:02.93" personId="{93C19399-4ABA-4B28-992A-5B796430819D}" id="{FC6461D6-A592-46F6-8A6F-FD49049882B9}">
    <text>NEW</text>
  </threadedComment>
  <threadedComment ref="B98" dT="2025-06-10T21:12:35.29" personId="{93C19399-4ABA-4B28-992A-5B796430819D}" id="{B53DB5DE-F53C-496F-959B-DAAEDA4C88DF}">
    <text>DIDN’T COMPLETE APPLICATION</text>
  </threadedComment>
  <threadedComment ref="D100" dT="2025-10-21T14:44:09.89" personId="{93C19399-4ABA-4B28-992A-5B796430819D}" id="{2B9C6E9B-5460-4DC2-9305-49F47D5B0F03}">
    <text>FT NOT COMPLETED BY 10.17</text>
  </threadedComment>
  <threadedComment ref="D100" dT="2026-02-19T17:35:36.52" personId="{93C19399-4ABA-4B28-992A-5B796430819D}" id="{DEF85C5E-4E27-442F-B126-532D7CF7CE22}" parentId="{2B9C6E9B-5460-4DC2-9305-49F47D5B0F03}">
    <text>ORG LOST ENTIRE FUNDING</text>
  </threadedComment>
  <threadedComment ref="B103" dT="2025-06-10T21:16:30.65" personId="{93C19399-4ABA-4B28-992A-5B796430819D}" id="{689E15FC-C8F8-41DD-9487-0452CF518E85}">
    <text>DIDN’T COMPLETE APPLICATION</text>
  </threadedComment>
  <threadedComment ref="B104" dT="2025-06-10T21:17:13.34" personId="{93C19399-4ABA-4B28-992A-5B796430819D}" id="{6843A312-E6A8-4C90-9115-C14708A01A05}">
    <text>DIDN’T COMPLETE APPLICATION</text>
  </threadedComment>
  <threadedComment ref="G109" dT="2025-09-06T23:10:02.95" personId="{93C19399-4ABA-4B28-992A-5B796430819D}" id="{FF4C6D5E-E2C9-40EE-B854-9C6E59D0E7D3}">
    <text>Not in techconnect 9.7.2025</text>
  </threadedComment>
  <threadedComment ref="G109" dT="2025-09-30T15:20:05.44" personId="{93C19399-4ABA-4B28-992A-5B796430819D}" id="{675DE9D5-A6B7-4AFA-8450-7CDA990C4F55}" parentId="{FF4C6D5E-E2C9-40EE-B854-9C6E59D0E7D3}">
    <text>Not in techconnect as of 9.30.225</text>
  </threadedComment>
  <threadedComment ref="G109" dT="2025-10-21T14:41:01.68" personId="{93C19399-4ABA-4B28-992A-5B796430819D}" id="{2E119402-D684-46F7-972C-D4160AF51A1B}" parentId="{FF4C6D5E-E2C9-40EE-B854-9C6E59D0E7D3}">
    <text>NOT IN TECHCONNECT AS OF 10.17.2025</text>
  </threadedComment>
  <threadedComment ref="B110" dT="2025-06-10T21:19:35.93" personId="{93C19399-4ABA-4B28-992A-5B796430819D}" id="{7C3608B9-5490-4976-B95C-2B46280C5758}">
    <text>DIDN’T APPLY</text>
  </threadedComment>
  <threadedComment ref="G110" dT="2025-09-11T16:43:10.75" personId="{93C19399-4ABA-4B28-992A-5B796430819D}" id="{F646C792-D47B-45C7-8B67-25C3E9978FA7}">
    <text>Not in techconnect as of 9.11.2025</text>
  </threadedComment>
  <threadedComment ref="B112" dT="2025-06-10T21:20:13.86" personId="{93C19399-4ABA-4B28-992A-5B796430819D}" id="{79EEB565-6A1D-462A-89CB-774194CDCF2E}">
    <text>DIDN’T APPLY</text>
  </threadedComment>
  <threadedComment ref="B113" dT="2025-06-10T21:21:13.80" personId="{93C19399-4ABA-4B28-992A-5B796430819D}" id="{0A16D139-8584-49EB-83C7-58F39FB267EF}">
    <text>DIDN’T APPLY</text>
  </threadedComment>
  <threadedComment ref="B114" dT="2025-06-10T21:21:29.52" personId="{93C19399-4ABA-4B28-992A-5B796430819D}" id="{A881898A-851D-41FB-8370-35712E0F7859}">
    <text>DIDN’T COMPLETE APPLICATION</text>
  </threadedComment>
  <threadedComment ref="B118" dT="2025-06-10T21:24:14.22" personId="{93C19399-4ABA-4B28-992A-5B796430819D}" id="{F902859D-AE27-4DB4-93CB-5C64575650F7}">
    <text>DIDN’T ATTEND INTERVIEW</text>
  </threadedComment>
  <threadedComment ref="B122" dT="2025-06-11T20:53:06.67" personId="{93C19399-4ABA-4B28-992A-5B796430819D}" id="{02B6DA0A-03D5-4981-82A3-C05C43795EAD}">
    <text>NEW</text>
  </threadedComment>
  <threadedComment ref="A124" dT="2025-08-21T20:40:19.83" personId="{93C19399-4ABA-4B28-992A-5B796430819D}" id="{2D92D147-C0A4-468C-866C-D18E21F333AA}">
    <text>Did they change name to SNDA</text>
  </threadedComment>
  <threadedComment ref="B126" dT="2024-07-05T14:07:05.05" personId="{93C19399-4ABA-4B28-992A-5B796430819D}" id="{AA54118A-5A12-4B43-BAD2-E65F34E63A53}">
    <text>Did not apply</text>
  </threadedComment>
  <threadedComment ref="B126" dT="2025-06-10T21:28:23.53" personId="{93C19399-4ABA-4B28-992A-5B796430819D}" id="{D9109F42-9460-4AAB-999B-319ED258E759}" parentId="{AA54118A-5A12-4B43-BAD2-E65F34E63A53}">
    <text>DIDN’T APPLY FOR 26</text>
  </threadedComment>
  <threadedComment ref="B128" dT="2025-06-11T20:52:11.79" personId="{93C19399-4ABA-4B28-992A-5B796430819D}" id="{C6B21DBA-87D4-4C34-8ABA-344ECFB23F10}">
    <text>NEW</text>
  </threadedComment>
  <threadedComment ref="B129" dT="2025-06-11T20:51:50.48" personId="{93C19399-4ABA-4B28-992A-5B796430819D}" id="{071AB287-5813-442D-8250-26CCDAA43CE1}">
    <text>NEW</text>
  </threadedComment>
  <threadedComment ref="B132" dT="2025-06-10T21:29:12.65" personId="{93C19399-4ABA-4B28-992A-5B796430819D}" id="{3D57D6F3-AE89-41BE-8ABE-B6A4991B12E3}">
    <text>DIDN’T APPLY</text>
  </threadedComment>
  <threadedComment ref="B133" dT="2024-07-05T14:08:33.66" personId="{93C19399-4ABA-4B28-992A-5B796430819D}" id="{4268FC0B-6034-4CE8-8E7B-209CE9956134}">
    <text>Did njot apply</text>
  </threadedComment>
  <threadedComment ref="B134" dT="2024-07-05T14:10:02.63" personId="{93C19399-4ABA-4B28-992A-5B796430819D}" id="{573B010A-F4FF-4E6A-8FCF-4483FE9B23D5}">
    <text>Did not apply</text>
  </threadedComment>
  <threadedComment ref="B135" dT="2025-06-10T21:31:26.64" personId="{93C19399-4ABA-4B28-992A-5B796430819D}" id="{E45D59DC-58C0-4750-A8C9-12373738E41B}">
    <text>NEW</text>
  </threadedComment>
  <threadedComment ref="B136" dT="2025-06-10T21:32:30.58" personId="{93C19399-4ABA-4B28-992A-5B796430819D}" id="{A59E73DA-BF35-4C59-A6E1-579A5AC32179}">
    <text>DIDN’T APPLY</text>
  </threadedComment>
  <threadedComment ref="A143" dT="2024-07-05T14:16:13.06" personId="{93C19399-4ABA-4B28-992A-5B796430819D}" id="{D084026A-E21D-499D-9A29-DA3938A1C490}">
    <text>NEW 2025</text>
  </threadedComment>
  <threadedComment ref="B143" dT="2025-06-11T20:21:57.75" personId="{93C19399-4ABA-4B28-992A-5B796430819D}" id="{370A71D3-4CBD-4C33-A602-52394838CC6F}">
    <text>Didn’t apply</text>
  </threadedComment>
  <threadedComment ref="B145" dT="2025-06-11T20:22:46.46" personId="{93C19399-4ABA-4B28-992A-5B796430819D}" id="{87D5698F-9E01-41DD-A707-5B9919272637}">
    <text>Didn’t apply</text>
  </threadedComment>
  <threadedComment ref="A146" dT="2024-07-05T14:19:43.21" personId="{93C19399-4ABA-4B28-992A-5B796430819D}" id="{8EBEBC0B-02F6-4A3C-92CA-1549695D0BCB}">
    <text>New 2024</text>
  </threadedComment>
  <threadedComment ref="B147" dT="2025-06-11T20:23:48.80" personId="{93C19399-4ABA-4B28-992A-5B796430819D}" id="{4D562265-9DE1-47F9-B6CD-A4756C1C9835}">
    <text>Didn’t attend interview</text>
  </threadedComment>
  <threadedComment ref="B148" dT="2025-06-11T20:49:22.46" personId="{93C19399-4ABA-4B28-992A-5B796430819D}" id="{6546EA5D-5688-4684-9AB2-AB87C8044C96}">
    <text>NEW</text>
  </threadedComment>
  <threadedComment ref="B149" dT="2025-06-11T20:24:31.54" personId="{93C19399-4ABA-4B28-992A-5B796430819D}" id="{5F23933C-C434-4A4F-8695-D894B36042A5}">
    <text>Didn’t apply</text>
  </threadedComment>
  <threadedComment ref="G150" dT="2025-09-07T17:54:52.89" personId="{93C19399-4ABA-4B28-992A-5B796430819D}" id="{F564D44D-E9F0-47C4-86E6-D48CBD920621}">
    <text>Not in techconnect</text>
  </threadedComment>
  <threadedComment ref="G150" dT="2025-09-30T15:21:26.99" personId="{93C19399-4ABA-4B28-992A-5B796430819D}" id="{F4F5B05E-D449-4A6F-8469-BC5CF0813360}" parentId="{F564D44D-E9F0-47C4-86E6-D48CBD920621}">
    <text>Not in techconnect as of 9.30.2025</text>
  </threadedComment>
  <threadedComment ref="A151" dT="2024-07-05T14:22:16.26" personId="{93C19399-4ABA-4B28-992A-5B796430819D}" id="{DC52F1CA-26BB-4E2B-8E3C-83FA5DC6B69D}">
    <text>New in 2025</text>
  </threadedComment>
  <threadedComment ref="B151" dT="2025-06-11T20:25:41.39" personId="{93C19399-4ABA-4B28-992A-5B796430819D}" id="{CD8CAECF-9886-42E1-8411-35BFF308FD7E}">
    <text>Didn’t apply</text>
  </threadedComment>
  <threadedComment ref="D154" dT="2025-10-21T14:37:15.04" personId="{93C19399-4ABA-4B28-992A-5B796430819D}" id="{D7965C74-5F37-4162-846C-3C582A02ABE4}">
    <text>NOT TC COMPLIANT</text>
  </threadedComment>
  <threadedComment ref="G154" dT="2025-09-07T00:24:09.90" personId="{93C19399-4ABA-4B28-992A-5B796430819D}" id="{CE1B374F-BF87-4274-8C45-5A4F3E815935}">
    <text>NOT IN TECHCONNECT 9.5.2025</text>
  </threadedComment>
  <threadedComment ref="G154" dT="2025-09-30T15:22:10.19" personId="{93C19399-4ABA-4B28-992A-5B796430819D}" id="{AB0DB150-FDC0-4597-BB89-CEBE2B64D84A}" parentId="{CE1B374F-BF87-4274-8C45-5A4F3E815935}">
    <text>Not in techconnect as of 9.30.2025</text>
  </threadedComment>
  <threadedComment ref="B155" dT="2025-06-11T20:27:45.90" personId="{93C19399-4ABA-4B28-992A-5B796430819D}" id="{059DE741-0B95-48A2-B269-7ECF4FF045B6}">
    <text>Didn’[t apply</text>
  </threadedComment>
  <threadedComment ref="B158" dT="2025-06-11T20:30:15.07" personId="{93C19399-4ABA-4B28-992A-5B796430819D}" id="{36F26EDB-FA4A-4B81-B93B-E61B4070A9CE}">
    <text>Didn’t complete forms</text>
  </threadedComment>
  <threadedComment ref="B162" dT="2025-06-11T20:32:48.18" personId="{93C19399-4ABA-4B28-992A-5B796430819D}" id="{A34F89A7-C6AB-4353-AA8E-EDF7F746498E}">
    <text>Didn’t complete funding requirements</text>
  </threadedComment>
  <threadedComment ref="G163" dT="2025-09-19T20:10:21.93" personId="{93C19399-4ABA-4B28-992A-5B796430819D}" id="{D4C0D68D-69FF-462A-8920-50012224B011}">
    <text>NOT IN TECHCONNECT</text>
  </threadedComment>
  <threadedComment ref="G163" dT="2025-09-30T15:23:20.52" personId="{93C19399-4ABA-4B28-992A-5B796430819D}" id="{91EEE822-3C67-4321-8B0D-3DD3007762B0}" parentId="{D4C0D68D-69FF-462A-8920-50012224B011}">
    <text>Notin techconnect as of 9.30.2025</text>
  </threadedComment>
  <threadedComment ref="G163" dT="2025-10-21T14:35:04.67" personId="{93C19399-4ABA-4B28-992A-5B796430819D}" id="{6A3B2F79-736B-42F8-9E6F-6A3EEA79E3C8}" parentId="{D4C0D68D-69FF-462A-8920-50012224B011}">
    <text>NOT COMPLIANT IN TC ON 10.17.205</text>
  </threadedComment>
  <threadedComment ref="B164" dT="2025-06-11T20:34:18.21" personId="{93C19399-4ABA-4B28-992A-5B796430819D}" id="{74ED72DB-5279-4A85-9433-B7E08280131F}">
    <text>Didn’t complete funding requirements</text>
  </threadedComment>
  <threadedComment ref="B165" dT="2025-06-11T20:34:35.89" personId="{93C19399-4ABA-4B28-992A-5B796430819D}" id="{A4CC46EE-A06B-416B-BE46-B5D087102D72}">
    <text>Didn’t complete funding requirements</text>
  </threadedComment>
  <threadedComment ref="D171" dT="2025-10-21T14:33:05.29" personId="{93C19399-4ABA-4B28-992A-5B796430819D}" id="{35E318EC-4800-4556-8F8D-29B5B6CE146D}">
    <text>FT NOT COMPLETED BY 10.17</text>
  </threadedComment>
  <threadedComment ref="D172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2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9.bin"/><Relationship Id="rId4" Type="http://schemas.microsoft.com/office/2017/10/relationships/threadedComment" Target="../threadedComments/threadedComment2.xml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79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9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5.bin"/><Relationship Id="rId4" Type="http://schemas.microsoft.com/office/2017/10/relationships/threadedComment" Target="../threadedComments/threadedComment3.xml"/></Relationships>
</file>

<file path=xl/worksheets/_rels/sheet1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70"/>
  <sheetViews>
    <sheetView tabSelected="1" zoomScale="162" zoomScaleNormal="162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6" sqref="B6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201" customWidth="1"/>
    <col min="12" max="12" width="11" style="200" customWidth="1"/>
    <col min="13" max="15" width="11" style="108" customWidth="1"/>
    <col min="16" max="16" width="11" style="34" customWidth="1"/>
    <col min="17" max="16384" width="11" style="34"/>
  </cols>
  <sheetData>
    <row r="1" spans="1:25" s="339" customFormat="1" ht="63" customHeight="1" x14ac:dyDescent="0.3">
      <c r="A1" s="542" t="s">
        <v>962</v>
      </c>
      <c r="B1" s="543"/>
      <c r="C1" s="543"/>
      <c r="D1" s="336"/>
      <c r="E1" s="337"/>
      <c r="F1" s="337"/>
      <c r="G1" s="337"/>
      <c r="H1" s="337"/>
      <c r="I1" s="544"/>
      <c r="J1" s="544"/>
      <c r="K1" s="384" t="s">
        <v>1233</v>
      </c>
      <c r="L1" s="338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hidden="1" customHeight="1" x14ac:dyDescent="0.3">
      <c r="A2" s="196" t="s">
        <v>0</v>
      </c>
      <c r="I2" s="540"/>
      <c r="J2" s="540"/>
      <c r="K2" s="540"/>
      <c r="L2"/>
      <c r="M2"/>
      <c r="N2"/>
      <c r="O2"/>
    </row>
    <row r="3" spans="1:25" ht="25.5" customHeight="1" x14ac:dyDescent="0.3">
      <c r="A3" s="196" t="s">
        <v>1</v>
      </c>
      <c r="I3" s="368"/>
      <c r="J3" s="368"/>
      <c r="K3" s="368"/>
      <c r="L3"/>
      <c r="M3"/>
      <c r="N3"/>
      <c r="O3"/>
    </row>
    <row r="4" spans="1:25" ht="27" customHeight="1" x14ac:dyDescent="0.3">
      <c r="A4" s="143"/>
      <c r="D4" s="65"/>
      <c r="E4" s="65"/>
      <c r="F4" s="65"/>
      <c r="G4" s="65"/>
      <c r="H4" s="65"/>
      <c r="I4" s="541" t="s">
        <v>2</v>
      </c>
      <c r="J4" s="541"/>
      <c r="L4"/>
      <c r="M4"/>
      <c r="N4"/>
      <c r="O4"/>
    </row>
    <row r="5" spans="1:25" s="28" customFormat="1" ht="31.2" x14ac:dyDescent="0.3">
      <c r="A5" s="28" t="s">
        <v>3</v>
      </c>
      <c r="B5" s="29" t="s">
        <v>4</v>
      </c>
      <c r="C5" s="29" t="s">
        <v>5</v>
      </c>
      <c r="D5" s="31" t="s">
        <v>6</v>
      </c>
      <c r="E5" s="29" t="s">
        <v>7</v>
      </c>
      <c r="F5" s="29" t="s">
        <v>8</v>
      </c>
      <c r="G5" s="29" t="s">
        <v>9</v>
      </c>
      <c r="H5" s="29" t="s">
        <v>10</v>
      </c>
      <c r="I5" s="204" t="s">
        <v>11</v>
      </c>
      <c r="J5" s="204" t="s">
        <v>12</v>
      </c>
      <c r="K5" s="202" t="s">
        <v>13</v>
      </c>
      <c r="L5"/>
      <c r="M5"/>
      <c r="N5"/>
      <c r="O5"/>
    </row>
    <row r="6" spans="1:25" ht="20.100000000000001" customHeight="1" x14ac:dyDescent="0.3">
      <c r="A6" s="303" t="s">
        <v>14</v>
      </c>
      <c r="B6" s="304">
        <v>2400</v>
      </c>
      <c r="C6" s="304">
        <f>African!B6</f>
        <v>0</v>
      </c>
      <c r="D6" s="305">
        <f>African!B7</f>
        <v>0</v>
      </c>
      <c r="E6" s="304">
        <f>African!B8</f>
        <v>1190.08</v>
      </c>
      <c r="F6" s="306">
        <f t="shared" ref="F6:F13" si="0">B6+C6-D6-E6</f>
        <v>1209.92</v>
      </c>
      <c r="G6" s="369" t="s">
        <v>15</v>
      </c>
      <c r="H6" s="369" t="s">
        <v>15</v>
      </c>
      <c r="I6" s="95" t="s">
        <v>15</v>
      </c>
      <c r="J6" s="194" t="s">
        <v>15</v>
      </c>
      <c r="K6" s="308"/>
      <c r="L6"/>
      <c r="M6"/>
      <c r="N6"/>
      <c r="O6"/>
    </row>
    <row r="7" spans="1:25" ht="20.100000000000001" customHeight="1" x14ac:dyDescent="0.3">
      <c r="A7" s="105" t="s">
        <v>16</v>
      </c>
      <c r="B7" s="92">
        <v>575</v>
      </c>
      <c r="C7" s="92">
        <f>ACT!B6</f>
        <v>0</v>
      </c>
      <c r="D7" s="94">
        <f>ACT!B7</f>
        <v>0</v>
      </c>
      <c r="E7" s="92">
        <f>ACT!B8</f>
        <v>0</v>
      </c>
      <c r="F7" s="115">
        <f t="shared" si="0"/>
        <v>575</v>
      </c>
      <c r="G7" s="116" t="s">
        <v>15</v>
      </c>
      <c r="H7" s="116" t="s">
        <v>15</v>
      </c>
      <c r="I7" s="117" t="s">
        <v>15</v>
      </c>
      <c r="J7" s="194" t="s">
        <v>15</v>
      </c>
      <c r="K7" s="108"/>
      <c r="L7"/>
      <c r="M7"/>
      <c r="N7"/>
      <c r="O7"/>
    </row>
    <row r="8" spans="1:25" ht="20.100000000000001" customHeight="1" x14ac:dyDescent="0.3">
      <c r="A8" s="93" t="s">
        <v>17</v>
      </c>
      <c r="B8" s="92">
        <v>4000</v>
      </c>
      <c r="C8" s="92">
        <f>APO!B6</f>
        <v>0</v>
      </c>
      <c r="D8" s="94">
        <f>APO!B7</f>
        <v>0</v>
      </c>
      <c r="E8" s="92">
        <f>APO!B8</f>
        <v>696.29</v>
      </c>
      <c r="F8" s="115">
        <f t="shared" si="0"/>
        <v>3303.71</v>
      </c>
      <c r="G8" s="116" t="s">
        <v>15</v>
      </c>
      <c r="H8" s="370" t="s">
        <v>15</v>
      </c>
      <c r="I8" s="117" t="s">
        <v>15</v>
      </c>
      <c r="J8" s="194" t="s">
        <v>15</v>
      </c>
      <c r="K8" s="108"/>
      <c r="L8"/>
      <c r="M8"/>
      <c r="N8"/>
      <c r="O8"/>
    </row>
    <row r="9" spans="1:25" ht="20.100000000000001" customHeight="1" x14ac:dyDescent="0.3">
      <c r="A9" s="110" t="s">
        <v>18</v>
      </c>
      <c r="B9" s="92">
        <v>0</v>
      </c>
      <c r="C9" s="92">
        <f>AADE!B6</f>
        <v>0</v>
      </c>
      <c r="D9" s="94">
        <f>AADE!B7</f>
        <v>0</v>
      </c>
      <c r="E9" s="92">
        <f>AADE!B8</f>
        <v>0</v>
      </c>
      <c r="F9" s="115">
        <f t="shared" si="0"/>
        <v>0</v>
      </c>
      <c r="G9" s="116" t="s">
        <v>15</v>
      </c>
      <c r="H9" s="116" t="s">
        <v>15</v>
      </c>
      <c r="I9" s="117" t="s">
        <v>15</v>
      </c>
      <c r="J9" s="194" t="s">
        <v>15</v>
      </c>
      <c r="K9" s="109"/>
      <c r="L9"/>
      <c r="M9"/>
      <c r="N9"/>
      <c r="O9"/>
    </row>
    <row r="10" spans="1:25" ht="24" customHeight="1" x14ac:dyDescent="0.3">
      <c r="A10" s="278" t="s">
        <v>19</v>
      </c>
      <c r="B10" s="92">
        <v>1050</v>
      </c>
      <c r="C10" s="92">
        <f>AAFCS!B6</f>
        <v>0</v>
      </c>
      <c r="D10" s="94">
        <f>AAFCS!B7</f>
        <v>0</v>
      </c>
      <c r="E10" s="92">
        <f>AAFCS!B8</f>
        <v>0</v>
      </c>
      <c r="F10" s="115">
        <f t="shared" si="0"/>
        <v>1050</v>
      </c>
      <c r="G10" s="116" t="s">
        <v>15</v>
      </c>
      <c r="H10" s="116" t="s">
        <v>15</v>
      </c>
      <c r="I10" s="117" t="s">
        <v>15</v>
      </c>
      <c r="J10" s="194" t="s">
        <v>15</v>
      </c>
      <c r="K10" s="109"/>
      <c r="L10"/>
      <c r="M10"/>
      <c r="N10"/>
      <c r="O10"/>
    </row>
    <row r="11" spans="1:25" ht="20.100000000000001" customHeight="1" x14ac:dyDescent="0.3">
      <c r="A11" s="309" t="s">
        <v>20</v>
      </c>
      <c r="B11" s="304">
        <v>2200</v>
      </c>
      <c r="C11" s="304">
        <f>'ACS-SA'!B6</f>
        <v>0</v>
      </c>
      <c r="D11" s="305">
        <f>'ACS-SA'!B7</f>
        <v>0</v>
      </c>
      <c r="E11" s="304">
        <f>'ACS-SA'!B8</f>
        <v>0</v>
      </c>
      <c r="F11" s="306">
        <f t="shared" si="0"/>
        <v>2200</v>
      </c>
      <c r="G11" s="369" t="s">
        <v>15</v>
      </c>
      <c r="H11" s="369" t="s">
        <v>15</v>
      </c>
      <c r="I11" s="117" t="s">
        <v>15</v>
      </c>
      <c r="J11" s="194" t="s">
        <v>15</v>
      </c>
      <c r="K11" s="308"/>
      <c r="L11"/>
      <c r="M11"/>
      <c r="N11"/>
      <c r="O11"/>
    </row>
    <row r="12" spans="1:25" ht="20.100000000000001" customHeight="1" x14ac:dyDescent="0.3">
      <c r="A12" s="303" t="s">
        <v>21</v>
      </c>
      <c r="B12" s="304">
        <v>8200</v>
      </c>
      <c r="C12" s="304">
        <f>AIChE!B6</f>
        <v>0</v>
      </c>
      <c r="D12" s="305">
        <f>AIChE!B7</f>
        <v>0</v>
      </c>
      <c r="E12" s="304">
        <f>AIChE!B8</f>
        <v>8190.75</v>
      </c>
      <c r="F12" s="306">
        <f t="shared" si="0"/>
        <v>9.25</v>
      </c>
      <c r="G12" s="369" t="s">
        <v>15</v>
      </c>
      <c r="H12" s="369" t="s">
        <v>15</v>
      </c>
      <c r="I12" s="117" t="s">
        <v>15</v>
      </c>
      <c r="J12" s="194" t="s">
        <v>15</v>
      </c>
      <c r="K12" s="308"/>
      <c r="L12"/>
      <c r="M12"/>
      <c r="N12"/>
      <c r="O12"/>
    </row>
    <row r="13" spans="1:25" ht="20.100000000000001" customHeight="1" x14ac:dyDescent="0.3">
      <c r="A13" s="496" t="s">
        <v>22</v>
      </c>
      <c r="B13" s="497">
        <v>400</v>
      </c>
      <c r="C13" s="497">
        <f>AMSA!B6</f>
        <v>0</v>
      </c>
      <c r="D13" s="498">
        <f>AMSA!B7</f>
        <v>0</v>
      </c>
      <c r="E13" s="497">
        <f>AMSA!B8</f>
        <v>400</v>
      </c>
      <c r="F13" s="499">
        <f t="shared" si="0"/>
        <v>0</v>
      </c>
      <c r="G13" s="500" t="s">
        <v>15</v>
      </c>
      <c r="H13" s="500" t="s">
        <v>15</v>
      </c>
      <c r="I13" s="501" t="s">
        <v>15</v>
      </c>
      <c r="J13" s="502" t="s">
        <v>15</v>
      </c>
      <c r="K13" s="503"/>
      <c r="L13"/>
      <c r="M13"/>
      <c r="N13"/>
      <c r="O13"/>
    </row>
    <row r="14" spans="1:25" ht="20.100000000000001" customHeight="1" x14ac:dyDescent="0.3">
      <c r="A14" s="303" t="s">
        <v>23</v>
      </c>
      <c r="B14" s="304">
        <v>650</v>
      </c>
      <c r="C14" s="304">
        <f>AMWA!B6</f>
        <v>0</v>
      </c>
      <c r="D14" s="305">
        <f>AMWA!B7</f>
        <v>0</v>
      </c>
      <c r="E14" s="311">
        <f>AMWA!B8</f>
        <v>0</v>
      </c>
      <c r="F14" s="306">
        <f t="shared" ref="F14:F29" si="1">B14+C14-D14-E14</f>
        <v>650</v>
      </c>
      <c r="G14" s="116" t="s">
        <v>15</v>
      </c>
      <c r="H14" s="116" t="s">
        <v>15</v>
      </c>
      <c r="I14" s="117" t="s">
        <v>15</v>
      </c>
      <c r="J14" s="194" t="s">
        <v>15</v>
      </c>
      <c r="K14" s="308"/>
      <c r="L14"/>
      <c r="M14"/>
      <c r="N14"/>
      <c r="O14"/>
    </row>
    <row r="15" spans="1:25" ht="20.100000000000001" customHeight="1" x14ac:dyDescent="0.3">
      <c r="A15" s="104" t="s">
        <v>24</v>
      </c>
      <c r="B15" s="106">
        <v>800</v>
      </c>
      <c r="C15" s="92">
        <f>ASTA!B6</f>
        <v>0</v>
      </c>
      <c r="D15" s="94">
        <f>ASTA!B7</f>
        <v>0</v>
      </c>
      <c r="E15" s="92">
        <f>ASTA!B8</f>
        <v>0</v>
      </c>
      <c r="F15" s="115">
        <f>B15+C15-D15-E15</f>
        <v>800</v>
      </c>
      <c r="G15" s="116" t="s">
        <v>15</v>
      </c>
      <c r="H15" s="116" t="s">
        <v>15</v>
      </c>
      <c r="I15" s="117" t="s">
        <v>15</v>
      </c>
      <c r="J15" s="194" t="s">
        <v>15</v>
      </c>
      <c r="K15" s="109"/>
      <c r="L15"/>
      <c r="M15"/>
      <c r="N15"/>
      <c r="O15"/>
    </row>
    <row r="16" spans="1:25" ht="20.100000000000001" customHeight="1" x14ac:dyDescent="0.3">
      <c r="A16" s="303" t="s">
        <v>25</v>
      </c>
      <c r="B16" s="304">
        <v>5000</v>
      </c>
      <c r="C16" s="304">
        <f>ASCE!B6</f>
        <v>0</v>
      </c>
      <c r="D16" s="305">
        <f>ASCE!B7</f>
        <v>0</v>
      </c>
      <c r="E16" s="311">
        <f>ASCE!B8</f>
        <v>0</v>
      </c>
      <c r="F16" s="306">
        <f t="shared" si="1"/>
        <v>5000</v>
      </c>
      <c r="G16" s="369" t="s">
        <v>15</v>
      </c>
      <c r="H16" s="369" t="s">
        <v>15</v>
      </c>
      <c r="I16" s="117" t="s">
        <v>15</v>
      </c>
      <c r="J16" s="194" t="s">
        <v>15</v>
      </c>
      <c r="K16" s="109"/>
      <c r="L16"/>
      <c r="M16"/>
      <c r="N16"/>
      <c r="O16"/>
    </row>
    <row r="17" spans="1:15" ht="20.100000000000001" customHeight="1" x14ac:dyDescent="0.3">
      <c r="A17" s="93" t="s">
        <v>26</v>
      </c>
      <c r="B17" s="92">
        <v>4450</v>
      </c>
      <c r="C17" s="92">
        <f>ASID!B6</f>
        <v>0</v>
      </c>
      <c r="D17" s="94">
        <f>ASID!B7</f>
        <v>0</v>
      </c>
      <c r="E17" s="106">
        <f>ASID!B8</f>
        <v>4058.1600000000003</v>
      </c>
      <c r="F17" s="115">
        <f t="shared" si="1"/>
        <v>391.83999999999969</v>
      </c>
      <c r="G17" s="116" t="s">
        <v>15</v>
      </c>
      <c r="H17" s="116" t="s">
        <v>15</v>
      </c>
      <c r="I17" s="117" t="s">
        <v>15</v>
      </c>
      <c r="J17" s="194" t="s">
        <v>15</v>
      </c>
      <c r="K17" s="109"/>
      <c r="L17"/>
      <c r="M17"/>
      <c r="N17"/>
      <c r="O17"/>
    </row>
    <row r="18" spans="1:15" ht="20.100000000000001" customHeight="1" x14ac:dyDescent="0.3">
      <c r="A18" s="303" t="s">
        <v>27</v>
      </c>
      <c r="B18" s="304">
        <v>11000</v>
      </c>
      <c r="C18" s="304">
        <f>ASME!B6</f>
        <v>0</v>
      </c>
      <c r="D18" s="305">
        <f>ASME!B7</f>
        <v>0</v>
      </c>
      <c r="E18" s="311">
        <f>ASME!B8</f>
        <v>1131.49</v>
      </c>
      <c r="F18" s="306">
        <f t="shared" si="1"/>
        <v>9868.51</v>
      </c>
      <c r="G18" s="369" t="s">
        <v>15</v>
      </c>
      <c r="H18" s="369" t="s">
        <v>15</v>
      </c>
      <c r="I18" s="310" t="s">
        <v>15</v>
      </c>
      <c r="J18" s="307" t="s">
        <v>15</v>
      </c>
      <c r="K18" s="308"/>
      <c r="L18"/>
      <c r="M18"/>
      <c r="N18"/>
      <c r="O18"/>
    </row>
    <row r="19" spans="1:15" s="332" customFormat="1" x14ac:dyDescent="0.3">
      <c r="A19" s="309" t="s">
        <v>28</v>
      </c>
      <c r="B19" s="92">
        <v>600</v>
      </c>
      <c r="C19" s="92">
        <f>ASA!B6</f>
        <v>0</v>
      </c>
      <c r="D19" s="94">
        <f>ASA!B7</f>
        <v>0</v>
      </c>
      <c r="E19" s="106">
        <f>ASA!B8</f>
        <v>0</v>
      </c>
      <c r="F19" s="115">
        <f>B19+C19-D19-E19</f>
        <v>600</v>
      </c>
      <c r="G19" s="116" t="s">
        <v>15</v>
      </c>
      <c r="H19" s="116" t="s">
        <v>15</v>
      </c>
      <c r="I19" s="117" t="s">
        <v>15</v>
      </c>
      <c r="J19" s="194" t="s">
        <v>15</v>
      </c>
      <c r="K19" s="109"/>
      <c r="L19" s="318"/>
      <c r="M19" s="318"/>
      <c r="N19" s="318"/>
      <c r="O19" s="318"/>
    </row>
    <row r="20" spans="1:15" x14ac:dyDescent="0.3">
      <c r="A20" s="104" t="s">
        <v>29</v>
      </c>
      <c r="B20" s="92">
        <v>350</v>
      </c>
      <c r="C20" s="92">
        <f>AAS!B6</f>
        <v>0</v>
      </c>
      <c r="D20" s="94">
        <f>AAS!B7</f>
        <v>0</v>
      </c>
      <c r="E20" s="92">
        <f>AAS!B8</f>
        <v>343.2</v>
      </c>
      <c r="F20" s="115">
        <f t="shared" si="1"/>
        <v>6.8000000000000114</v>
      </c>
      <c r="G20" s="116" t="s">
        <v>15</v>
      </c>
      <c r="H20" s="116" t="s">
        <v>15</v>
      </c>
      <c r="I20" s="117" t="s">
        <v>15</v>
      </c>
      <c r="J20" s="194" t="s">
        <v>15</v>
      </c>
      <c r="K20" s="109"/>
      <c r="L20"/>
      <c r="M20"/>
      <c r="N20"/>
      <c r="O20"/>
    </row>
    <row r="21" spans="1:15" x14ac:dyDescent="0.3">
      <c r="A21" s="104" t="s">
        <v>30</v>
      </c>
      <c r="B21" s="92">
        <v>500</v>
      </c>
      <c r="C21" s="92">
        <f>ACM!B6</f>
        <v>0</v>
      </c>
      <c r="D21" s="94">
        <f>ACM!B7</f>
        <v>166</v>
      </c>
      <c r="E21" s="92">
        <f>ACM!B8</f>
        <v>0</v>
      </c>
      <c r="F21" s="115">
        <f>B21+C21-D21-E21</f>
        <v>334</v>
      </c>
      <c r="G21" s="116" t="s">
        <v>15</v>
      </c>
      <c r="H21" s="116" t="s">
        <v>15</v>
      </c>
      <c r="I21" s="117" t="s">
        <v>15</v>
      </c>
      <c r="J21" s="194" t="s">
        <v>15</v>
      </c>
      <c r="K21" s="109"/>
      <c r="L21"/>
      <c r="M21"/>
      <c r="N21"/>
      <c r="O21"/>
    </row>
    <row r="22" spans="1:15" ht="26.25" customHeight="1" x14ac:dyDescent="0.3">
      <c r="A22" s="93" t="s">
        <v>31</v>
      </c>
      <c r="B22" s="92">
        <v>2300</v>
      </c>
      <c r="C22" s="92">
        <f>ABSS!B6</f>
        <v>0</v>
      </c>
      <c r="D22" s="94">
        <f>ABSS!B7</f>
        <v>0</v>
      </c>
      <c r="E22" s="106">
        <f>ABSS!B8</f>
        <v>750</v>
      </c>
      <c r="F22" s="115">
        <f t="shared" si="1"/>
        <v>1550</v>
      </c>
      <c r="G22" s="116" t="s">
        <v>15</v>
      </c>
      <c r="H22" s="116" t="s">
        <v>15</v>
      </c>
      <c r="I22" s="117" t="s">
        <v>15</v>
      </c>
      <c r="J22" s="194" t="s">
        <v>15</v>
      </c>
      <c r="K22" s="109"/>
      <c r="L22"/>
      <c r="M22"/>
      <c r="N22"/>
      <c r="O22"/>
    </row>
    <row r="23" spans="1:15" ht="31.2" x14ac:dyDescent="0.3">
      <c r="A23" s="303" t="s">
        <v>32</v>
      </c>
      <c r="B23" s="304">
        <v>4000</v>
      </c>
      <c r="C23" s="304">
        <f>AITP!B6</f>
        <v>700</v>
      </c>
      <c r="D23" s="305">
        <f>AITP!B7</f>
        <v>0</v>
      </c>
      <c r="E23" s="311">
        <f>AITP!B8</f>
        <v>4700</v>
      </c>
      <c r="F23" s="306">
        <f t="shared" si="1"/>
        <v>0</v>
      </c>
      <c r="G23" s="369" t="s">
        <v>15</v>
      </c>
      <c r="H23" s="369" t="s">
        <v>15</v>
      </c>
      <c r="I23" s="117" t="s">
        <v>15</v>
      </c>
      <c r="J23" s="194" t="s">
        <v>15</v>
      </c>
      <c r="K23" s="308"/>
      <c r="L23"/>
      <c r="M23"/>
      <c r="N23"/>
      <c r="O23"/>
    </row>
    <row r="24" spans="1:15" ht="20.100000000000001" customHeight="1" x14ac:dyDescent="0.3">
      <c r="A24" s="104" t="s">
        <v>33</v>
      </c>
      <c r="B24" s="92">
        <v>660</v>
      </c>
      <c r="C24" s="92">
        <f>ALPA!B6</f>
        <v>0</v>
      </c>
      <c r="D24" s="94">
        <f>ALPA!B7</f>
        <v>660</v>
      </c>
      <c r="E24" s="92">
        <f>ALPA!B8</f>
        <v>0</v>
      </c>
      <c r="F24" s="115">
        <f t="shared" si="1"/>
        <v>0</v>
      </c>
      <c r="G24" s="116" t="s">
        <v>15</v>
      </c>
      <c r="H24" s="116" t="s">
        <v>15</v>
      </c>
      <c r="I24" s="473"/>
      <c r="J24" s="472"/>
      <c r="K24" s="109"/>
      <c r="L24"/>
      <c r="M24"/>
      <c r="N24"/>
      <c r="O24"/>
    </row>
    <row r="25" spans="1:15" ht="20.100000000000001" customHeight="1" x14ac:dyDescent="0.3">
      <c r="A25" s="303" t="s">
        <v>34</v>
      </c>
      <c r="B25" s="304">
        <v>7250</v>
      </c>
      <c r="C25" s="304">
        <f>ASAS!B6</f>
        <v>0</v>
      </c>
      <c r="D25" s="305">
        <f>ASAS!B7</f>
        <v>0</v>
      </c>
      <c r="E25" s="311">
        <f>ASAS!B8</f>
        <v>1724.3600000000001</v>
      </c>
      <c r="F25" s="306">
        <f t="shared" si="1"/>
        <v>5525.6399999999994</v>
      </c>
      <c r="G25" s="369" t="s">
        <v>15</v>
      </c>
      <c r="H25" s="369" t="s">
        <v>15</v>
      </c>
      <c r="I25" s="117" t="s">
        <v>15</v>
      </c>
      <c r="J25" s="194" t="s">
        <v>15</v>
      </c>
      <c r="K25" s="109"/>
      <c r="L25"/>
      <c r="M25"/>
      <c r="N25"/>
      <c r="O25"/>
    </row>
    <row r="26" spans="1:15" ht="20.399999999999999" customHeight="1" x14ac:dyDescent="0.3">
      <c r="A26" s="303" t="s">
        <v>35</v>
      </c>
      <c r="B26" s="304">
        <v>2700</v>
      </c>
      <c r="C26" s="304">
        <f>BB!B6</f>
        <v>0</v>
      </c>
      <c r="D26" s="305">
        <f>BB!B7</f>
        <v>0</v>
      </c>
      <c r="E26" s="311">
        <f>BB!B8</f>
        <v>97.76</v>
      </c>
      <c r="F26" s="306">
        <f t="shared" si="1"/>
        <v>2602.2399999999998</v>
      </c>
      <c r="G26" s="369" t="s">
        <v>15</v>
      </c>
      <c r="H26" s="369" t="s">
        <v>15</v>
      </c>
      <c r="I26" s="117" t="s">
        <v>15</v>
      </c>
      <c r="J26" s="194" t="s">
        <v>15</v>
      </c>
      <c r="K26" s="109"/>
      <c r="L26"/>
      <c r="M26"/>
      <c r="N26"/>
      <c r="O26"/>
    </row>
    <row r="27" spans="1:15" ht="20.399999999999999" customHeight="1" x14ac:dyDescent="0.3">
      <c r="A27" s="309" t="s">
        <v>36</v>
      </c>
      <c r="B27" s="304">
        <v>500</v>
      </c>
      <c r="C27" s="304">
        <f>BEYOND!B6</f>
        <v>0</v>
      </c>
      <c r="D27" s="305">
        <f>BEYOND!B7</f>
        <v>0</v>
      </c>
      <c r="E27" s="311">
        <f>BEYOND!B8</f>
        <v>0</v>
      </c>
      <c r="F27" s="306">
        <f>B27+C27-D27-E27</f>
        <v>500</v>
      </c>
      <c r="G27" s="369" t="s">
        <v>15</v>
      </c>
      <c r="H27" s="369" t="s">
        <v>15</v>
      </c>
      <c r="I27" s="117" t="s">
        <v>15</v>
      </c>
      <c r="J27" s="194" t="s">
        <v>15</v>
      </c>
      <c r="K27" s="109"/>
      <c r="L27"/>
      <c r="M27"/>
      <c r="N27"/>
      <c r="O27"/>
    </row>
    <row r="28" spans="1:15" ht="20.399999999999999" customHeight="1" x14ac:dyDescent="0.3">
      <c r="A28" s="309" t="s">
        <v>37</v>
      </c>
      <c r="B28" s="304">
        <v>500</v>
      </c>
      <c r="C28" s="304">
        <f>BLACKART!B6</f>
        <v>0</v>
      </c>
      <c r="D28" s="305">
        <f>BLACKART!B7</f>
        <v>0</v>
      </c>
      <c r="E28" s="311">
        <f>BLACKART!B8</f>
        <v>0</v>
      </c>
      <c r="F28" s="306">
        <f>B28+C28-D28-E28</f>
        <v>500</v>
      </c>
      <c r="G28" s="369" t="s">
        <v>15</v>
      </c>
      <c r="H28" s="369" t="s">
        <v>15</v>
      </c>
      <c r="I28" s="310" t="s">
        <v>15</v>
      </c>
      <c r="J28" s="307" t="s">
        <v>15</v>
      </c>
      <c r="K28" s="109"/>
      <c r="L28"/>
      <c r="M28"/>
      <c r="N28"/>
      <c r="O28"/>
    </row>
    <row r="29" spans="1:15" ht="20.100000000000001" customHeight="1" x14ac:dyDescent="0.3">
      <c r="A29" s="309" t="s">
        <v>38</v>
      </c>
      <c r="B29" s="304">
        <v>500</v>
      </c>
      <c r="C29" s="304">
        <f>BSA!B6</f>
        <v>0</v>
      </c>
      <c r="D29" s="305">
        <f>BSA!B7</f>
        <v>0</v>
      </c>
      <c r="E29" s="304">
        <f>BSA!B8</f>
        <v>0</v>
      </c>
      <c r="F29" s="306">
        <f t="shared" si="1"/>
        <v>500</v>
      </c>
      <c r="G29" s="369" t="s">
        <v>15</v>
      </c>
      <c r="H29" s="369" t="s">
        <v>15</v>
      </c>
      <c r="I29" s="310" t="s">
        <v>15</v>
      </c>
      <c r="J29" s="194" t="s">
        <v>15</v>
      </c>
      <c r="K29" s="308"/>
      <c r="L29"/>
      <c r="M29"/>
      <c r="N29"/>
      <c r="O29"/>
    </row>
    <row r="30" spans="1:15" ht="20.100000000000001" customHeight="1" x14ac:dyDescent="0.3">
      <c r="A30" s="260" t="s">
        <v>39</v>
      </c>
      <c r="B30" s="254">
        <v>0</v>
      </c>
      <c r="C30" s="254">
        <f>BBSA!B6</f>
        <v>0</v>
      </c>
      <c r="D30" s="255">
        <f>BBSA!B7</f>
        <v>0</v>
      </c>
      <c r="E30" s="254">
        <f>BBSA!B8</f>
        <v>0</v>
      </c>
      <c r="F30" s="257">
        <f>B30+C30-D30-E30</f>
        <v>0</v>
      </c>
      <c r="G30" s="371" t="s">
        <v>15</v>
      </c>
      <c r="H30" s="371" t="s">
        <v>15</v>
      </c>
      <c r="I30" s="258" t="s">
        <v>15</v>
      </c>
      <c r="J30" s="259" t="s">
        <v>15</v>
      </c>
      <c r="K30" s="109"/>
      <c r="L30"/>
      <c r="M30"/>
      <c r="N30"/>
      <c r="O30"/>
    </row>
    <row r="31" spans="1:15" ht="20.100000000000001" customHeight="1" x14ac:dyDescent="0.3">
      <c r="A31" s="309" t="s">
        <v>40</v>
      </c>
      <c r="B31" s="304">
        <v>4800</v>
      </c>
      <c r="C31" s="304">
        <f>'B&amp;B'!B6</f>
        <v>0</v>
      </c>
      <c r="D31" s="305">
        <f>'B&amp;B'!B7</f>
        <v>0</v>
      </c>
      <c r="E31" s="311">
        <f>'B&amp;B'!B8</f>
        <v>2000</v>
      </c>
      <c r="F31" s="306">
        <f t="shared" ref="F31:F41" si="2">B31+C31-D31-E31</f>
        <v>2800</v>
      </c>
      <c r="G31" s="369" t="s">
        <v>15</v>
      </c>
      <c r="H31" s="369" t="s">
        <v>15</v>
      </c>
      <c r="I31" s="117" t="s">
        <v>15</v>
      </c>
      <c r="J31" s="194" t="s">
        <v>15</v>
      </c>
      <c r="K31" s="308"/>
      <c r="L31"/>
      <c r="M31"/>
      <c r="N31"/>
      <c r="O31"/>
    </row>
    <row r="32" spans="1:15" s="291" customFormat="1" ht="20.100000000000001" customHeight="1" x14ac:dyDescent="0.3">
      <c r="A32" s="444" t="s">
        <v>41</v>
      </c>
      <c r="B32" s="445">
        <v>5500</v>
      </c>
      <c r="C32" s="445">
        <f>TechCRU!B6</f>
        <v>0</v>
      </c>
      <c r="D32" s="446">
        <f>TechCRU!B7</f>
        <v>0</v>
      </c>
      <c r="E32" s="447">
        <f>TechCRU!B8</f>
        <v>5500</v>
      </c>
      <c r="F32" s="448">
        <f>B32+C32-D32-E32</f>
        <v>0</v>
      </c>
      <c r="G32" s="449" t="s">
        <v>15</v>
      </c>
      <c r="H32" s="449" t="s">
        <v>15</v>
      </c>
      <c r="I32" s="450" t="s">
        <v>15</v>
      </c>
      <c r="J32" s="451" t="s">
        <v>15</v>
      </c>
      <c r="K32" s="452"/>
      <c r="L32" s="290"/>
      <c r="M32" s="290"/>
      <c r="N32" s="290"/>
      <c r="O32" s="290"/>
    </row>
    <row r="33" spans="1:24" ht="20.100000000000001" customHeight="1" x14ac:dyDescent="0.3">
      <c r="A33" s="105" t="s">
        <v>42</v>
      </c>
      <c r="B33" s="92">
        <v>500</v>
      </c>
      <c r="C33" s="92">
        <f>CECM!B6</f>
        <v>0</v>
      </c>
      <c r="D33" s="94">
        <f>CECM!B7</f>
        <v>0</v>
      </c>
      <c r="E33" s="106">
        <f>CECM!B8</f>
        <v>0</v>
      </c>
      <c r="F33" s="115">
        <f>B33+C33-D33-E33</f>
        <v>500</v>
      </c>
      <c r="G33" s="116" t="s">
        <v>15</v>
      </c>
      <c r="H33" s="116" t="s">
        <v>15</v>
      </c>
      <c r="I33" s="117" t="s">
        <v>15</v>
      </c>
      <c r="J33" s="194" t="s">
        <v>15</v>
      </c>
      <c r="K33" s="108"/>
      <c r="L33"/>
      <c r="M33"/>
      <c r="N33"/>
      <c r="O33"/>
    </row>
    <row r="34" spans="1:24" ht="20.100000000000001" customHeight="1" x14ac:dyDescent="0.3">
      <c r="A34" s="105" t="s">
        <v>43</v>
      </c>
      <c r="B34" s="92">
        <v>500</v>
      </c>
      <c r="C34" s="92">
        <f>Caribbean!B6</f>
        <v>0</v>
      </c>
      <c r="D34" s="94">
        <f>Caribbean!B7</f>
        <v>500</v>
      </c>
      <c r="E34" s="106">
        <f>Caribbean!B8</f>
        <v>0</v>
      </c>
      <c r="F34" s="115">
        <f>B34+C34-D34-E34</f>
        <v>0</v>
      </c>
      <c r="G34" s="116" t="s">
        <v>15</v>
      </c>
      <c r="H34" s="116" t="s">
        <v>15</v>
      </c>
      <c r="I34" s="473"/>
      <c r="J34" s="472"/>
      <c r="K34" s="108"/>
      <c r="L34"/>
      <c r="M34"/>
      <c r="N34"/>
      <c r="O34"/>
    </row>
    <row r="35" spans="1:24" s="70" customFormat="1" ht="20.100000000000001" customHeight="1" x14ac:dyDescent="0.3">
      <c r="A35" s="105" t="s">
        <v>44</v>
      </c>
      <c r="B35" s="92">
        <v>15000</v>
      </c>
      <c r="C35" s="92">
        <f>CSA!B6</f>
        <v>0</v>
      </c>
      <c r="D35" s="94">
        <f>CSA!B7</f>
        <v>0</v>
      </c>
      <c r="E35" s="92">
        <f>CSA!B8</f>
        <v>7960</v>
      </c>
      <c r="F35" s="115">
        <f t="shared" si="2"/>
        <v>7040</v>
      </c>
      <c r="G35" s="116" t="s">
        <v>15</v>
      </c>
      <c r="H35" s="116" t="s">
        <v>15</v>
      </c>
      <c r="I35" s="117" t="s">
        <v>15</v>
      </c>
      <c r="J35" s="194" t="s">
        <v>15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s="70" customFormat="1" ht="20.100000000000001" customHeight="1" x14ac:dyDescent="0.3">
      <c r="A36" s="105" t="s">
        <v>45</v>
      </c>
      <c r="B36" s="92">
        <v>500</v>
      </c>
      <c r="C36" s="92">
        <f>ChiEps!B6</f>
        <v>0</v>
      </c>
      <c r="D36" s="94">
        <f>ChiEps!B7</f>
        <v>0</v>
      </c>
      <c r="E36" s="92">
        <f>ChiEps!B8</f>
        <v>0</v>
      </c>
      <c r="F36" s="115">
        <f>B36+C36-D36-E36</f>
        <v>500</v>
      </c>
      <c r="G36" s="116" t="s">
        <v>15</v>
      </c>
      <c r="H36" s="116" t="s">
        <v>15</v>
      </c>
      <c r="I36" s="117" t="s">
        <v>15</v>
      </c>
      <c r="J36" s="194" t="s">
        <v>15</v>
      </c>
      <c r="K36" s="108"/>
      <c r="L36"/>
      <c r="M36"/>
      <c r="N36"/>
      <c r="O36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20.100000000000001" customHeight="1" x14ac:dyDescent="0.3">
      <c r="A37" s="105" t="s">
        <v>46</v>
      </c>
      <c r="B37" s="92">
        <v>500</v>
      </c>
      <c r="C37" s="92">
        <f>ChiRho!B6</f>
        <v>0</v>
      </c>
      <c r="D37" s="94">
        <f>ChiRho!B7</f>
        <v>0</v>
      </c>
      <c r="E37" s="92">
        <f>ChiRho!B8</f>
        <v>352.4</v>
      </c>
      <c r="F37" s="115">
        <f t="shared" si="2"/>
        <v>147.60000000000002</v>
      </c>
      <c r="G37" s="116" t="s">
        <v>15</v>
      </c>
      <c r="H37" s="116" t="s">
        <v>15</v>
      </c>
      <c r="I37" s="117" t="s">
        <v>15</v>
      </c>
      <c r="J37" s="194" t="s">
        <v>15</v>
      </c>
      <c r="K37" s="108"/>
      <c r="L37"/>
      <c r="M37"/>
      <c r="N37"/>
      <c r="O37"/>
    </row>
    <row r="38" spans="1:24" ht="20.100000000000001" customHeight="1" x14ac:dyDescent="0.3">
      <c r="A38" s="104" t="s">
        <v>47</v>
      </c>
      <c r="B38" s="92">
        <v>11750</v>
      </c>
      <c r="C38" s="92">
        <f>Christians!B6</f>
        <v>0</v>
      </c>
      <c r="D38" s="94">
        <f>Christians!B7</f>
        <v>0</v>
      </c>
      <c r="E38" s="106">
        <f>Christians!B8</f>
        <v>10541.470000000001</v>
      </c>
      <c r="F38" s="115">
        <f t="shared" si="2"/>
        <v>1208.5299999999988</v>
      </c>
      <c r="G38" s="116" t="s">
        <v>15</v>
      </c>
      <c r="H38" s="116" t="s">
        <v>15</v>
      </c>
      <c r="I38" s="117" t="s">
        <v>15</v>
      </c>
      <c r="J38" s="194" t="s">
        <v>15</v>
      </c>
      <c r="K38" s="109"/>
      <c r="L38"/>
      <c r="M38"/>
      <c r="N38"/>
      <c r="O38"/>
    </row>
    <row r="39" spans="1:24" customFormat="1" ht="20.100000000000001" customHeight="1" x14ac:dyDescent="0.3">
      <c r="A39" s="110" t="s">
        <v>48</v>
      </c>
      <c r="B39" s="111">
        <v>400</v>
      </c>
      <c r="C39">
        <f>CISER!B6</f>
        <v>0</v>
      </c>
      <c r="D39" s="471">
        <f>CISER!B7</f>
        <v>0</v>
      </c>
      <c r="E39" s="132">
        <f>CISER!B8</f>
        <v>0</v>
      </c>
      <c r="F39" s="2">
        <f>B39+C39-D39-E39</f>
        <v>400</v>
      </c>
      <c r="G39" s="372" t="s">
        <v>15</v>
      </c>
      <c r="H39" s="372" t="s">
        <v>15</v>
      </c>
      <c r="I39" s="139" t="s">
        <v>15</v>
      </c>
      <c r="J39" s="139" t="s">
        <v>15</v>
      </c>
      <c r="K39" s="103"/>
    </row>
    <row r="40" spans="1:24" ht="23.4" customHeight="1" x14ac:dyDescent="0.3">
      <c r="A40" s="104" t="s">
        <v>49</v>
      </c>
      <c r="B40" s="92">
        <v>2000</v>
      </c>
      <c r="C40" s="92">
        <f>'A&amp;S Ambassadors'!B6</f>
        <v>0</v>
      </c>
      <c r="D40" s="94">
        <f>'A&amp;S Ambassadors'!B7</f>
        <v>0</v>
      </c>
      <c r="E40" s="106">
        <f>'A&amp;S Ambassadors'!B8</f>
        <v>1950</v>
      </c>
      <c r="F40" s="115">
        <f t="shared" si="2"/>
        <v>50</v>
      </c>
      <c r="G40" s="116" t="s">
        <v>15</v>
      </c>
      <c r="H40" s="116" t="s">
        <v>15</v>
      </c>
      <c r="I40" s="117" t="s">
        <v>15</v>
      </c>
      <c r="J40" s="194" t="s">
        <v>15</v>
      </c>
      <c r="K40" s="109"/>
      <c r="L40"/>
      <c r="M40"/>
      <c r="N40"/>
      <c r="O40"/>
    </row>
    <row r="41" spans="1:24" ht="20.100000000000001" customHeight="1" x14ac:dyDescent="0.3">
      <c r="A41" s="104" t="s">
        <v>50</v>
      </c>
      <c r="B41" s="92">
        <v>1550</v>
      </c>
      <c r="C41" s="92">
        <f>DWS!B6</f>
        <v>0</v>
      </c>
      <c r="D41" s="94">
        <f>DWS!B7</f>
        <v>1550</v>
      </c>
      <c r="E41" s="92">
        <f>DWS!B8</f>
        <v>0</v>
      </c>
      <c r="F41" s="115">
        <f t="shared" si="2"/>
        <v>0</v>
      </c>
      <c r="G41" s="116" t="s">
        <v>15</v>
      </c>
      <c r="H41" s="116" t="s">
        <v>15</v>
      </c>
      <c r="I41" s="473"/>
      <c r="J41" s="472"/>
      <c r="K41" s="109"/>
      <c r="L41"/>
      <c r="M41"/>
      <c r="N41"/>
      <c r="O41"/>
    </row>
    <row r="42" spans="1:24" ht="20.100000000000001" customHeight="1" x14ac:dyDescent="0.3">
      <c r="A42" s="104" t="s">
        <v>51</v>
      </c>
      <c r="B42" s="92">
        <v>500</v>
      </c>
      <c r="C42" s="92">
        <f>DelightM!B6</f>
        <v>0</v>
      </c>
      <c r="D42" s="94">
        <f>DelightM!B7</f>
        <v>500</v>
      </c>
      <c r="E42" s="92">
        <f>DelightM!B8</f>
        <v>0</v>
      </c>
      <c r="F42" s="115">
        <f>B42+C42-D42-E42</f>
        <v>0</v>
      </c>
      <c r="G42" s="116" t="s">
        <v>15</v>
      </c>
      <c r="H42" s="116" t="s">
        <v>15</v>
      </c>
      <c r="I42" s="473"/>
      <c r="J42" s="472"/>
      <c r="K42" s="109"/>
      <c r="L42"/>
      <c r="M42"/>
      <c r="N42"/>
      <c r="O42"/>
    </row>
    <row r="43" spans="1:24" ht="20.100000000000001" customHeight="1" x14ac:dyDescent="0.3">
      <c r="A43" s="104" t="s">
        <v>52</v>
      </c>
      <c r="B43" s="92">
        <v>2300</v>
      </c>
      <c r="C43" s="92">
        <f>DSP!B6</f>
        <v>0</v>
      </c>
      <c r="D43" s="94">
        <f>DSP!B7</f>
        <v>0</v>
      </c>
      <c r="E43" s="92">
        <f>DSP!B7</f>
        <v>0</v>
      </c>
      <c r="F43" s="115">
        <f>B43+C43-D43-E43</f>
        <v>2300</v>
      </c>
      <c r="G43" s="116" t="s">
        <v>15</v>
      </c>
      <c r="H43" s="116" t="s">
        <v>15</v>
      </c>
      <c r="I43" s="117" t="s">
        <v>15</v>
      </c>
      <c r="J43" s="194" t="s">
        <v>15</v>
      </c>
      <c r="K43" s="109"/>
      <c r="L43"/>
      <c r="M43"/>
      <c r="N43"/>
      <c r="O43"/>
    </row>
    <row r="44" spans="1:24" ht="20.100000000000001" customHeight="1" x14ac:dyDescent="0.3">
      <c r="A44" s="260" t="s">
        <v>53</v>
      </c>
      <c r="B44" s="254">
        <v>0</v>
      </c>
      <c r="C44" s="254">
        <f>DI!B6</f>
        <v>0</v>
      </c>
      <c r="D44" s="255">
        <f>DI!B7</f>
        <v>0</v>
      </c>
      <c r="E44" s="256">
        <f>DI!B8</f>
        <v>0</v>
      </c>
      <c r="F44" s="257">
        <f t="shared" ref="F44:F59" si="3">B44+C44-D44-E44</f>
        <v>0</v>
      </c>
      <c r="G44" s="371"/>
      <c r="H44" s="371"/>
      <c r="I44" s="258"/>
      <c r="J44" s="259"/>
      <c r="K44" s="427"/>
      <c r="L44"/>
      <c r="M44"/>
      <c r="N44"/>
      <c r="O44"/>
    </row>
    <row r="45" spans="1:24" ht="20.100000000000001" customHeight="1" x14ac:dyDescent="0.3">
      <c r="A45" s="260" t="s">
        <v>54</v>
      </c>
      <c r="B45" s="254">
        <v>0</v>
      </c>
      <c r="C45" s="254">
        <f>DSC!B6</f>
        <v>0</v>
      </c>
      <c r="D45" s="255">
        <f>DSC!B7</f>
        <v>0</v>
      </c>
      <c r="E45" s="254">
        <f>DSC!B8</f>
        <v>0</v>
      </c>
      <c r="F45" s="257">
        <f t="shared" si="3"/>
        <v>0</v>
      </c>
      <c r="G45" s="371" t="s">
        <v>15</v>
      </c>
      <c r="H45" s="371" t="s">
        <v>15</v>
      </c>
      <c r="I45" s="258"/>
      <c r="J45" s="259"/>
      <c r="K45" s="427">
        <v>21</v>
      </c>
      <c r="L45"/>
      <c r="M45"/>
      <c r="N45"/>
      <c r="O45"/>
    </row>
    <row r="46" spans="1:24" s="109" customFormat="1" ht="20.100000000000001" customHeight="1" x14ac:dyDescent="0.3">
      <c r="A46" s="206" t="s">
        <v>55</v>
      </c>
      <c r="B46" s="207">
        <v>500</v>
      </c>
      <c r="C46" s="207">
        <f>DTL!B6</f>
        <v>0</v>
      </c>
      <c r="D46" s="208">
        <f>DTL!B7</f>
        <v>500</v>
      </c>
      <c r="E46" s="207">
        <f>DTL!B8</f>
        <v>0</v>
      </c>
      <c r="F46" s="302">
        <f>B46+C46-D46-E46</f>
        <v>0</v>
      </c>
      <c r="G46" s="116" t="s">
        <v>15</v>
      </c>
      <c r="H46" s="116" t="s">
        <v>15</v>
      </c>
      <c r="I46" s="473"/>
      <c r="J46" s="473"/>
      <c r="L46" s="113"/>
      <c r="M46" s="113"/>
      <c r="N46" s="113"/>
      <c r="O46" s="113"/>
    </row>
    <row r="47" spans="1:24" ht="20.100000000000001" customHeight="1" x14ac:dyDescent="0.3">
      <c r="A47" s="428" t="s">
        <v>56</v>
      </c>
      <c r="B47" s="429">
        <v>0</v>
      </c>
      <c r="C47" s="267">
        <f>DTYD!B6</f>
        <v>0</v>
      </c>
      <c r="D47" s="430">
        <f>DTYD!B7</f>
        <v>0</v>
      </c>
      <c r="E47" s="267">
        <f>DTYD!B8</f>
        <v>0</v>
      </c>
      <c r="F47" s="431">
        <f>B47+C47-D47-E47</f>
        <v>0</v>
      </c>
      <c r="G47" s="371"/>
      <c r="H47" s="371"/>
      <c r="I47" s="258"/>
      <c r="J47" s="258"/>
      <c r="K47" s="427"/>
      <c r="L47"/>
      <c r="M47"/>
      <c r="N47"/>
      <c r="O47"/>
    </row>
    <row r="48" spans="1:24" customFormat="1" ht="20.100000000000001" customHeight="1" x14ac:dyDescent="0.3">
      <c r="A48" s="365" t="s">
        <v>57</v>
      </c>
      <c r="B48" s="366">
        <v>805</v>
      </c>
      <c r="C48" s="391">
        <f>DRBH!B6</f>
        <v>0</v>
      </c>
      <c r="D48" s="470">
        <f>DRBH!B7</f>
        <v>0</v>
      </c>
      <c r="E48" s="390">
        <f>DRBH!B8</f>
        <v>0</v>
      </c>
      <c r="F48" s="367">
        <f>B48+C48-D48-E48</f>
        <v>805</v>
      </c>
      <c r="G48" s="372" t="s">
        <v>15</v>
      </c>
      <c r="H48" s="372" t="s">
        <v>15</v>
      </c>
      <c r="I48" s="139" t="s">
        <v>15</v>
      </c>
      <c r="J48" s="139" t="s">
        <v>15</v>
      </c>
      <c r="K48" s="103"/>
    </row>
    <row r="49" spans="1:15" customFormat="1" ht="20.100000000000001" customHeight="1" x14ac:dyDescent="0.3">
      <c r="A49" s="362" t="s">
        <v>58</v>
      </c>
      <c r="B49" s="364">
        <v>325</v>
      </c>
      <c r="C49" s="389">
        <f>ECDE!B6</f>
        <v>0</v>
      </c>
      <c r="D49" s="507">
        <f>ECDE!B7</f>
        <v>0</v>
      </c>
      <c r="E49" s="392">
        <f>ECDE!B8</f>
        <v>0</v>
      </c>
      <c r="F49" s="2">
        <f>B49+C49-D49-E49</f>
        <v>325</v>
      </c>
      <c r="G49" s="372" t="s">
        <v>15</v>
      </c>
      <c r="H49" s="372" t="s">
        <v>15</v>
      </c>
      <c r="I49" s="139" t="s">
        <v>15</v>
      </c>
      <c r="J49" s="139" t="s">
        <v>15</v>
      </c>
      <c r="K49" s="103"/>
    </row>
    <row r="50" spans="1:15" ht="20.100000000000001" customHeight="1" x14ac:dyDescent="0.3">
      <c r="A50" s="107" t="s">
        <v>59</v>
      </c>
      <c r="B50" s="92">
        <v>1700</v>
      </c>
      <c r="C50" s="394">
        <f>EON!B6</f>
        <v>0</v>
      </c>
      <c r="D50" s="94">
        <f>EON!B7</f>
        <v>0</v>
      </c>
      <c r="E50" s="106">
        <f>EON!B8</f>
        <v>0</v>
      </c>
      <c r="F50" s="115">
        <f t="shared" si="3"/>
        <v>1700</v>
      </c>
      <c r="G50" s="116" t="s">
        <v>15</v>
      </c>
      <c r="H50" s="116" t="s">
        <v>15</v>
      </c>
      <c r="I50" s="117" t="s">
        <v>15</v>
      </c>
      <c r="J50" s="194" t="s">
        <v>15</v>
      </c>
      <c r="K50" s="109"/>
      <c r="L50"/>
      <c r="M50"/>
      <c r="N50"/>
      <c r="O50"/>
    </row>
    <row r="51" spans="1:15" ht="20.100000000000001" customHeight="1" x14ac:dyDescent="0.3">
      <c r="A51" s="93" t="s">
        <v>60</v>
      </c>
      <c r="B51" s="92">
        <v>750</v>
      </c>
      <c r="C51" s="92">
        <f>Techtones!B6</f>
        <v>0</v>
      </c>
      <c r="D51" s="94">
        <f>Techtones!B7</f>
        <v>0</v>
      </c>
      <c r="E51" s="106">
        <f>Techtones!B8</f>
        <v>0</v>
      </c>
      <c r="F51" s="115">
        <f>B51+C51-D51-E51</f>
        <v>750</v>
      </c>
      <c r="G51" s="116" t="s">
        <v>15</v>
      </c>
      <c r="H51" s="116" t="s">
        <v>15</v>
      </c>
      <c r="I51" s="117" t="s">
        <v>15</v>
      </c>
      <c r="J51" s="194" t="s">
        <v>15</v>
      </c>
      <c r="K51" s="109"/>
      <c r="L51"/>
      <c r="M51"/>
      <c r="N51"/>
      <c r="O51"/>
    </row>
    <row r="52" spans="1:15" ht="20.100000000000001" customHeight="1" x14ac:dyDescent="0.3">
      <c r="A52" s="393" t="s">
        <v>61</v>
      </c>
      <c r="B52" s="92">
        <v>500</v>
      </c>
      <c r="C52" s="92">
        <f>FF!B6</f>
        <v>0</v>
      </c>
      <c r="D52" s="94">
        <f>FF!B7</f>
        <v>0</v>
      </c>
      <c r="E52" s="106">
        <f>FF!B8</f>
        <v>0</v>
      </c>
      <c r="F52" s="115">
        <f>B52+C52-D52-E52</f>
        <v>500</v>
      </c>
      <c r="G52" s="116" t="s">
        <v>15</v>
      </c>
      <c r="H52" s="116" t="s">
        <v>15</v>
      </c>
      <c r="I52" s="117" t="s">
        <v>15</v>
      </c>
      <c r="J52" s="194" t="s">
        <v>15</v>
      </c>
      <c r="K52" s="109"/>
      <c r="L52"/>
      <c r="M52"/>
      <c r="N52"/>
      <c r="O52"/>
    </row>
    <row r="53" spans="1:15" ht="20.100000000000001" customHeight="1" x14ac:dyDescent="0.3">
      <c r="A53" s="469" t="s">
        <v>62</v>
      </c>
      <c r="B53" s="254">
        <v>0</v>
      </c>
      <c r="C53" s="254">
        <f>FSC!B6</f>
        <v>0</v>
      </c>
      <c r="D53" s="255">
        <f>FSC!B7</f>
        <v>0</v>
      </c>
      <c r="E53" s="256">
        <f>FSC!B8</f>
        <v>0</v>
      </c>
      <c r="F53" s="257">
        <f>B53+C53-D53-E53</f>
        <v>0</v>
      </c>
      <c r="G53" s="371" t="s">
        <v>15</v>
      </c>
      <c r="H53" s="371" t="s">
        <v>15</v>
      </c>
      <c r="I53" s="258"/>
      <c r="J53" s="259"/>
      <c r="K53" s="427"/>
      <c r="L53"/>
      <c r="M53"/>
      <c r="N53"/>
      <c r="O53"/>
    </row>
    <row r="54" spans="1:15" x14ac:dyDescent="0.3">
      <c r="A54" s="104" t="s">
        <v>63</v>
      </c>
      <c r="B54" s="92">
        <v>730</v>
      </c>
      <c r="C54" s="92">
        <f>Filipino!B6</f>
        <v>0</v>
      </c>
      <c r="D54" s="94">
        <f>Filipino!B7</f>
        <v>0</v>
      </c>
      <c r="E54" s="92">
        <f>Filipino!B8</f>
        <v>0</v>
      </c>
      <c r="F54" s="115">
        <f t="shared" si="3"/>
        <v>730</v>
      </c>
      <c r="G54" s="116" t="s">
        <v>15</v>
      </c>
      <c r="H54" s="116" t="s">
        <v>15</v>
      </c>
      <c r="I54" s="117" t="s">
        <v>15</v>
      </c>
      <c r="J54" s="194" t="s">
        <v>15</v>
      </c>
      <c r="K54" s="109"/>
      <c r="L54"/>
      <c r="M54"/>
      <c r="N54"/>
      <c r="O54"/>
    </row>
    <row r="55" spans="1:15" x14ac:dyDescent="0.3">
      <c r="A55" s="363" t="s">
        <v>64</v>
      </c>
      <c r="B55" s="361">
        <v>1000</v>
      </c>
      <c r="C55" s="92">
        <f>FinAsso!B6</f>
        <v>0</v>
      </c>
      <c r="D55" s="94">
        <f>FinAsso!B7</f>
        <v>1000</v>
      </c>
      <c r="E55" s="106">
        <f>FinAsso!B8</f>
        <v>0</v>
      </c>
      <c r="F55" s="115">
        <f t="shared" si="3"/>
        <v>0</v>
      </c>
      <c r="G55" s="116" t="s">
        <v>15</v>
      </c>
      <c r="H55" s="116" t="s">
        <v>15</v>
      </c>
      <c r="I55" s="473"/>
      <c r="J55" s="472"/>
      <c r="K55" s="109"/>
      <c r="L55"/>
      <c r="M55"/>
      <c r="N55"/>
      <c r="O55"/>
    </row>
    <row r="56" spans="1:15" x14ac:dyDescent="0.3">
      <c r="A56" s="363" t="s">
        <v>65</v>
      </c>
      <c r="B56" s="361">
        <v>500</v>
      </c>
      <c r="C56" s="92">
        <f>FMSF!B6</f>
        <v>0</v>
      </c>
      <c r="D56" s="94">
        <f>FMSF!B7</f>
        <v>0</v>
      </c>
      <c r="E56" s="106">
        <f>FMSF!B8</f>
        <v>0</v>
      </c>
      <c r="F56" s="115">
        <f>B56+C56-D56-E56</f>
        <v>500</v>
      </c>
      <c r="G56" s="116" t="s">
        <v>15</v>
      </c>
      <c r="H56" s="116" t="s">
        <v>15</v>
      </c>
      <c r="I56" s="117" t="s">
        <v>15</v>
      </c>
      <c r="J56" s="194" t="s">
        <v>15</v>
      </c>
      <c r="K56" s="109"/>
      <c r="L56"/>
      <c r="M56"/>
      <c r="N56"/>
      <c r="O56"/>
    </row>
    <row r="57" spans="1:15" x14ac:dyDescent="0.3">
      <c r="A57" s="362" t="s">
        <v>66</v>
      </c>
      <c r="B57" s="361">
        <v>500</v>
      </c>
      <c r="C57" s="92">
        <f>GYM!B6</f>
        <v>0</v>
      </c>
      <c r="D57" s="94">
        <f>GYM!B7</f>
        <v>0</v>
      </c>
      <c r="E57" s="106">
        <f>GYM!B8</f>
        <v>450</v>
      </c>
      <c r="F57" s="115">
        <f>B57+C57-D57-E57</f>
        <v>50</v>
      </c>
      <c r="G57" s="116" t="s">
        <v>15</v>
      </c>
      <c r="H57" s="116" t="s">
        <v>15</v>
      </c>
      <c r="I57" s="117" t="s">
        <v>15</v>
      </c>
      <c r="J57" s="194" t="s">
        <v>15</v>
      </c>
      <c r="K57" s="109"/>
      <c r="L57"/>
      <c r="M57"/>
      <c r="N57"/>
      <c r="O57"/>
    </row>
    <row r="58" spans="1:15" ht="20.100000000000001" customHeight="1" x14ac:dyDescent="0.3">
      <c r="A58" s="432" t="s">
        <v>67</v>
      </c>
      <c r="B58" s="254">
        <v>0</v>
      </c>
      <c r="C58" s="254">
        <f>GLW!B6</f>
        <v>0</v>
      </c>
      <c r="D58" s="255">
        <f>GLW!B7</f>
        <v>0</v>
      </c>
      <c r="E58" s="254">
        <f>GLW!B8</f>
        <v>0</v>
      </c>
      <c r="F58" s="257">
        <f t="shared" si="3"/>
        <v>0</v>
      </c>
      <c r="G58" s="371"/>
      <c r="H58" s="371"/>
      <c r="I58" s="258"/>
      <c r="J58" s="259"/>
      <c r="K58" s="427"/>
      <c r="L58"/>
      <c r="M58"/>
      <c r="N58"/>
      <c r="O58"/>
    </row>
    <row r="59" spans="1:15" ht="20.100000000000001" customHeight="1" x14ac:dyDescent="0.3">
      <c r="A59" s="309" t="s">
        <v>68</v>
      </c>
      <c r="B59" s="304">
        <v>700</v>
      </c>
      <c r="C59" s="304">
        <v>0</v>
      </c>
      <c r="D59" s="305">
        <f>GSS!B7</f>
        <v>0</v>
      </c>
      <c r="E59" s="304">
        <f>GSS!B8</f>
        <v>0</v>
      </c>
      <c r="F59" s="306">
        <f t="shared" si="3"/>
        <v>700</v>
      </c>
      <c r="G59" s="369" t="s">
        <v>15</v>
      </c>
      <c r="H59" s="369" t="s">
        <v>15</v>
      </c>
      <c r="I59" s="310" t="s">
        <v>15</v>
      </c>
      <c r="J59" s="194" t="s">
        <v>15</v>
      </c>
      <c r="K59" s="308"/>
      <c r="L59"/>
      <c r="M59"/>
      <c r="N59"/>
      <c r="O59"/>
    </row>
    <row r="60" spans="1:15" ht="20.100000000000001" customHeight="1" x14ac:dyDescent="0.3">
      <c r="A60" s="309" t="s">
        <v>69</v>
      </c>
      <c r="B60" s="304">
        <v>600</v>
      </c>
      <c r="C60" s="304">
        <f>GSA!B6</f>
        <v>0</v>
      </c>
      <c r="D60" s="305">
        <f>GSA!B7</f>
        <v>600</v>
      </c>
      <c r="E60" s="304">
        <f>GSA!B8</f>
        <v>0</v>
      </c>
      <c r="F60" s="306">
        <f>B60+C60-D60-E60</f>
        <v>0</v>
      </c>
      <c r="G60" s="369" t="s">
        <v>15</v>
      </c>
      <c r="H60" s="116" t="s">
        <v>15</v>
      </c>
      <c r="I60" s="473"/>
      <c r="J60" s="472"/>
      <c r="K60" s="308"/>
      <c r="L60"/>
      <c r="M60"/>
      <c r="N60"/>
      <c r="O60"/>
    </row>
    <row r="61" spans="1:15" ht="20.100000000000001" customHeight="1" x14ac:dyDescent="0.3">
      <c r="A61" s="260" t="s">
        <v>70</v>
      </c>
      <c r="B61" s="254">
        <v>0</v>
      </c>
      <c r="C61" s="254">
        <f>'Goin'' Band'!B6</f>
        <v>0</v>
      </c>
      <c r="D61" s="255">
        <f>'Goin'' Band'!B7</f>
        <v>0</v>
      </c>
      <c r="E61" s="256">
        <f>'Goin'' Band'!B8</f>
        <v>0</v>
      </c>
      <c r="F61" s="257">
        <f>B61+C61-D61-E61</f>
        <v>0</v>
      </c>
      <c r="G61" s="371" t="s">
        <v>15</v>
      </c>
      <c r="H61" s="371" t="s">
        <v>15</v>
      </c>
      <c r="I61" s="258"/>
      <c r="J61" s="259"/>
      <c r="K61" s="427">
        <v>2024</v>
      </c>
      <c r="L61"/>
      <c r="M61"/>
      <c r="N61"/>
      <c r="O61"/>
    </row>
    <row r="62" spans="1:15" ht="20.100000000000001" customHeight="1" x14ac:dyDescent="0.3">
      <c r="A62" s="104" t="s">
        <v>71</v>
      </c>
      <c r="B62" s="92">
        <v>500</v>
      </c>
      <c r="C62" s="92">
        <f>HILLEL!B6</f>
        <v>0</v>
      </c>
      <c r="D62" s="94">
        <f>HILLEL!B7</f>
        <v>0</v>
      </c>
      <c r="E62" s="106">
        <f>HILLEL!B8</f>
        <v>553.4</v>
      </c>
      <c r="F62" s="115">
        <f>B62+C62-D62-E62</f>
        <v>-53.399999999999977</v>
      </c>
      <c r="G62" s="116" t="s">
        <v>15</v>
      </c>
      <c r="H62" s="116" t="s">
        <v>15</v>
      </c>
      <c r="I62" s="117" t="s">
        <v>15</v>
      </c>
      <c r="J62" s="194" t="s">
        <v>15</v>
      </c>
      <c r="K62" s="109"/>
      <c r="L62"/>
      <c r="M62"/>
      <c r="N62"/>
      <c r="O62"/>
    </row>
    <row r="63" spans="1:15" ht="20.100000000000001" customHeight="1" x14ac:dyDescent="0.3">
      <c r="A63" s="93" t="s">
        <v>72</v>
      </c>
      <c r="B63" s="92">
        <v>10000</v>
      </c>
      <c r="C63" s="92">
        <f>HSS!B6</f>
        <v>0</v>
      </c>
      <c r="D63" s="94">
        <f>HSS!B7</f>
        <v>0</v>
      </c>
      <c r="E63" s="106">
        <f>HSS!B8</f>
        <v>1436.1</v>
      </c>
      <c r="F63" s="115">
        <f t="shared" ref="F63:F87" si="4">B63+C63-D63-E63</f>
        <v>8563.9</v>
      </c>
      <c r="G63" s="116" t="s">
        <v>15</v>
      </c>
      <c r="H63" s="116" t="s">
        <v>15</v>
      </c>
      <c r="I63" s="117" t="s">
        <v>15</v>
      </c>
      <c r="J63" s="194" t="s">
        <v>15</v>
      </c>
      <c r="K63" s="109"/>
      <c r="L63"/>
      <c r="M63"/>
      <c r="N63"/>
      <c r="O63"/>
    </row>
    <row r="64" spans="1:15" ht="20.100000000000001" customHeight="1" x14ac:dyDescent="0.3">
      <c r="A64" s="395" t="s">
        <v>73</v>
      </c>
      <c r="B64" s="347">
        <v>500</v>
      </c>
      <c r="C64" s="348">
        <f>HAAPH!B6</f>
        <v>0</v>
      </c>
      <c r="D64" s="349">
        <f>HAAPH!B7</f>
        <v>0</v>
      </c>
      <c r="E64" s="350">
        <f>HAAPH!B8</f>
        <v>0</v>
      </c>
      <c r="F64" s="351">
        <f>B64+C64-D64-E64</f>
        <v>500</v>
      </c>
      <c r="G64" s="116" t="s">
        <v>15</v>
      </c>
      <c r="H64" s="116" t="s">
        <v>15</v>
      </c>
      <c r="I64" s="139" t="s">
        <v>15</v>
      </c>
      <c r="J64" s="139" t="s">
        <v>15</v>
      </c>
      <c r="K64" s="215"/>
      <c r="L64"/>
      <c r="M64"/>
      <c r="N64"/>
      <c r="O64"/>
    </row>
    <row r="65" spans="1:15" customFormat="1" ht="21.6" customHeight="1" x14ac:dyDescent="0.3">
      <c r="A65" s="333" t="s">
        <v>74</v>
      </c>
      <c r="B65" s="111">
        <v>1700</v>
      </c>
      <c r="C65" s="396">
        <f>HDFS!B6</f>
        <v>0</v>
      </c>
      <c r="D65" s="466">
        <f>HDFS!B7</f>
        <v>0</v>
      </c>
      <c r="E65" s="222">
        <f>HDFS!B8</f>
        <v>1700</v>
      </c>
      <c r="F65" s="2">
        <f>B65+C65-D65-E65</f>
        <v>0</v>
      </c>
      <c r="G65" s="372" t="s">
        <v>15</v>
      </c>
      <c r="H65" s="372" t="s">
        <v>15</v>
      </c>
      <c r="I65" s="139" t="s">
        <v>15</v>
      </c>
      <c r="J65" s="139" t="s">
        <v>15</v>
      </c>
      <c r="K65" s="103"/>
    </row>
    <row r="66" spans="1:15" ht="20.100000000000001" customHeight="1" x14ac:dyDescent="0.3">
      <c r="A66" s="303" t="s">
        <v>75</v>
      </c>
      <c r="B66" s="304">
        <v>1450</v>
      </c>
      <c r="C66" s="304">
        <f>ISA!B6</f>
        <v>0</v>
      </c>
      <c r="D66" s="305">
        <f>ISA!B7</f>
        <v>1450</v>
      </c>
      <c r="E66" s="311">
        <f>ISA!B8</f>
        <v>0</v>
      </c>
      <c r="F66" s="306">
        <f t="shared" si="4"/>
        <v>0</v>
      </c>
      <c r="G66" s="474"/>
      <c r="H66" s="474"/>
      <c r="I66" s="473"/>
      <c r="J66" s="472"/>
      <c r="K66" s="109"/>
      <c r="L66"/>
      <c r="M66"/>
      <c r="N66"/>
      <c r="O66"/>
    </row>
    <row r="67" spans="1:15" ht="20.100000000000001" customHeight="1" x14ac:dyDescent="0.3">
      <c r="A67" s="260" t="s">
        <v>76</v>
      </c>
      <c r="B67" s="254">
        <v>0</v>
      </c>
      <c r="C67" s="254">
        <f>IEEE!B62</f>
        <v>0</v>
      </c>
      <c r="D67" s="255">
        <f>IEEE!B63</f>
        <v>0</v>
      </c>
      <c r="E67" s="256">
        <f>IEEE!B63</f>
        <v>0</v>
      </c>
      <c r="F67" s="257">
        <f>B67+C67-D67-E67</f>
        <v>0</v>
      </c>
      <c r="G67" s="371" t="s">
        <v>15</v>
      </c>
      <c r="H67" s="371" t="s">
        <v>15</v>
      </c>
      <c r="I67" s="258"/>
      <c r="J67" s="259"/>
      <c r="K67" s="427"/>
      <c r="L67"/>
      <c r="M67"/>
      <c r="N67"/>
      <c r="O67"/>
    </row>
    <row r="68" spans="1:15" ht="20.100000000000001" customHeight="1" x14ac:dyDescent="0.3">
      <c r="A68" s="303" t="s">
        <v>77</v>
      </c>
      <c r="B68" s="304">
        <v>3600</v>
      </c>
      <c r="C68" s="304">
        <f>IIE!B6</f>
        <v>0</v>
      </c>
      <c r="D68" s="305">
        <f>IIE!B7</f>
        <v>0</v>
      </c>
      <c r="E68" s="311">
        <f>IIE!B8</f>
        <v>3456</v>
      </c>
      <c r="F68" s="306">
        <f t="shared" si="4"/>
        <v>144</v>
      </c>
      <c r="G68" s="369" t="s">
        <v>15</v>
      </c>
      <c r="H68" s="369" t="s">
        <v>15</v>
      </c>
      <c r="I68" s="310" t="s">
        <v>15</v>
      </c>
      <c r="J68" s="307" t="s">
        <v>15</v>
      </c>
      <c r="K68" s="308"/>
      <c r="L68"/>
      <c r="M68"/>
      <c r="N68"/>
      <c r="O68"/>
    </row>
    <row r="69" spans="1:15" ht="20.100000000000001" customHeight="1" x14ac:dyDescent="0.3">
      <c r="A69" s="93" t="s">
        <v>78</v>
      </c>
      <c r="B69" s="92">
        <v>2600</v>
      </c>
      <c r="C69" s="92">
        <f>IIDA!B6</f>
        <v>0</v>
      </c>
      <c r="D69" s="94">
        <f>IIDA!B7</f>
        <v>0</v>
      </c>
      <c r="E69" s="106">
        <f>IIDA!B8</f>
        <v>836.7700000000001</v>
      </c>
      <c r="F69" s="115">
        <f t="shared" si="4"/>
        <v>1763.23</v>
      </c>
      <c r="G69" s="116" t="s">
        <v>15</v>
      </c>
      <c r="H69" s="116" t="s">
        <v>15</v>
      </c>
      <c r="I69" s="117" t="s">
        <v>15</v>
      </c>
      <c r="J69" s="194" t="s">
        <v>15</v>
      </c>
      <c r="K69" s="109"/>
      <c r="L69"/>
      <c r="M69"/>
      <c r="N69"/>
      <c r="O69"/>
    </row>
    <row r="70" spans="1:15" ht="20.100000000000001" customHeight="1" x14ac:dyDescent="0.3">
      <c r="A70" s="260" t="s">
        <v>79</v>
      </c>
      <c r="B70" s="254">
        <v>0</v>
      </c>
      <c r="C70" s="254">
        <f>IMA!B6</f>
        <v>0</v>
      </c>
      <c r="D70" s="255">
        <f>IMA!B7</f>
        <v>0</v>
      </c>
      <c r="E70" s="256">
        <f>IMA!B8</f>
        <v>0</v>
      </c>
      <c r="F70" s="257">
        <f>B70+C70-D70-E70</f>
        <v>0</v>
      </c>
      <c r="G70" s="371" t="s">
        <v>15</v>
      </c>
      <c r="H70" s="371" t="s">
        <v>15</v>
      </c>
      <c r="I70" s="258"/>
      <c r="J70" s="259"/>
      <c r="K70" s="427"/>
      <c r="L70"/>
      <c r="M70"/>
      <c r="N70"/>
      <c r="O70"/>
    </row>
    <row r="71" spans="1:15" ht="20.100000000000001" customHeight="1" x14ac:dyDescent="0.3">
      <c r="A71" s="93" t="s">
        <v>80</v>
      </c>
      <c r="B71" s="92">
        <v>15000</v>
      </c>
      <c r="C71" s="92">
        <f>ITA!B6</f>
        <v>0</v>
      </c>
      <c r="D71" s="94">
        <f>ITA!B7</f>
        <v>0</v>
      </c>
      <c r="E71" s="106">
        <f>ITA!B8</f>
        <v>12034.44</v>
      </c>
      <c r="F71" s="115">
        <f t="shared" si="4"/>
        <v>2965.5599999999995</v>
      </c>
      <c r="G71" s="116" t="s">
        <v>15</v>
      </c>
      <c r="H71" s="116" t="s">
        <v>15</v>
      </c>
      <c r="I71" s="117" t="s">
        <v>15</v>
      </c>
      <c r="J71" s="194" t="s">
        <v>15</v>
      </c>
      <c r="K71" s="109"/>
      <c r="L71"/>
      <c r="M71"/>
      <c r="N71"/>
      <c r="O71"/>
    </row>
    <row r="72" spans="1:15" ht="20.100000000000001" customHeight="1" x14ac:dyDescent="0.3">
      <c r="A72" s="309" t="s">
        <v>81</v>
      </c>
      <c r="B72" s="304">
        <v>450</v>
      </c>
      <c r="C72" s="304">
        <f>JOY!B6</f>
        <v>0</v>
      </c>
      <c r="D72" s="305">
        <f>JOY!B7</f>
        <v>0</v>
      </c>
      <c r="E72" s="311">
        <f>JOY!B8</f>
        <v>0</v>
      </c>
      <c r="F72" s="306">
        <f>B72+C72-D72-E72</f>
        <v>450</v>
      </c>
      <c r="G72" s="369" t="s">
        <v>15</v>
      </c>
      <c r="H72" s="369" t="s">
        <v>15</v>
      </c>
      <c r="I72" s="310" t="s">
        <v>15</v>
      </c>
      <c r="J72" s="307" t="s">
        <v>15</v>
      </c>
      <c r="K72" s="109"/>
      <c r="L72"/>
      <c r="M72"/>
      <c r="N72"/>
      <c r="O72"/>
    </row>
    <row r="73" spans="1:15" ht="32.25" customHeight="1" x14ac:dyDescent="0.3">
      <c r="A73" s="93" t="s">
        <v>82</v>
      </c>
      <c r="B73" s="92">
        <v>1380</v>
      </c>
      <c r="C73" s="92">
        <f>KSMDA!B6</f>
        <v>0</v>
      </c>
      <c r="D73" s="94">
        <f>KSMDA!B7</f>
        <v>0</v>
      </c>
      <c r="E73" s="106">
        <f>KSMDA!B8</f>
        <v>0</v>
      </c>
      <c r="F73" s="115">
        <f t="shared" si="4"/>
        <v>1380</v>
      </c>
      <c r="G73" s="116" t="s">
        <v>15</v>
      </c>
      <c r="H73" s="116" t="s">
        <v>15</v>
      </c>
      <c r="I73" s="117" t="s">
        <v>15</v>
      </c>
      <c r="J73" s="194" t="s">
        <v>15</v>
      </c>
      <c r="K73" s="109"/>
      <c r="L73"/>
      <c r="M73"/>
      <c r="N73"/>
      <c r="O73"/>
    </row>
    <row r="74" spans="1:15" ht="20.100000000000001" customHeight="1" x14ac:dyDescent="0.3">
      <c r="A74" s="309" t="s">
        <v>83</v>
      </c>
      <c r="B74" s="304">
        <v>3450</v>
      </c>
      <c r="C74" s="304">
        <f>KRCC!B6</f>
        <v>0</v>
      </c>
      <c r="D74" s="305">
        <f>KRCC!B7</f>
        <v>0</v>
      </c>
      <c r="E74" s="304">
        <f>KRCC!B8</f>
        <v>2769.8</v>
      </c>
      <c r="F74" s="306">
        <f t="shared" si="4"/>
        <v>680.19999999999982</v>
      </c>
      <c r="G74" s="369" t="s">
        <v>15</v>
      </c>
      <c r="H74" s="369" t="s">
        <v>15</v>
      </c>
      <c r="I74" s="117" t="s">
        <v>15</v>
      </c>
      <c r="J74" s="194" t="s">
        <v>15</v>
      </c>
      <c r="K74" s="308"/>
      <c r="L74"/>
      <c r="M74"/>
      <c r="N74"/>
      <c r="O74"/>
    </row>
    <row r="75" spans="1:15" s="223" customFormat="1" ht="33" customHeight="1" x14ac:dyDescent="0.3">
      <c r="A75" s="312" t="s">
        <v>84</v>
      </c>
      <c r="B75" s="313">
        <v>1900</v>
      </c>
      <c r="C75" s="313">
        <f>KEYOP!B6</f>
        <v>0</v>
      </c>
      <c r="D75" s="305">
        <f>KEYOP!B7</f>
        <v>0</v>
      </c>
      <c r="E75" s="313">
        <f>KEYOP!B8</f>
        <v>0</v>
      </c>
      <c r="F75" s="314">
        <f t="shared" si="4"/>
        <v>1900</v>
      </c>
      <c r="G75" s="373" t="s">
        <v>15</v>
      </c>
      <c r="H75" s="373" t="s">
        <v>15</v>
      </c>
      <c r="I75" s="117" t="s">
        <v>15</v>
      </c>
      <c r="J75" s="194" t="s">
        <v>15</v>
      </c>
      <c r="K75" s="315"/>
      <c r="L75"/>
      <c r="M75"/>
      <c r="N75"/>
      <c r="O75"/>
    </row>
    <row r="76" spans="1:15" ht="20.100000000000001" customHeight="1" x14ac:dyDescent="0.3">
      <c r="A76" s="253" t="s">
        <v>85</v>
      </c>
      <c r="B76" s="254">
        <v>0</v>
      </c>
      <c r="C76" s="254">
        <f>Korean!B6</f>
        <v>0</v>
      </c>
      <c r="D76" s="255">
        <f>Korean!B7</f>
        <v>0</v>
      </c>
      <c r="E76" s="254">
        <f>Korean!B8</f>
        <v>0</v>
      </c>
      <c r="F76" s="257">
        <f t="shared" si="4"/>
        <v>0</v>
      </c>
      <c r="G76" s="371" t="s">
        <v>15</v>
      </c>
      <c r="H76" s="371" t="s">
        <v>15</v>
      </c>
      <c r="I76" s="258"/>
      <c r="J76" s="259"/>
      <c r="K76" s="427"/>
      <c r="L76"/>
      <c r="M76"/>
      <c r="N76"/>
      <c r="O76"/>
    </row>
    <row r="77" spans="1:15" ht="20.100000000000001" customHeight="1" x14ac:dyDescent="0.3">
      <c r="A77" s="105" t="s">
        <v>86</v>
      </c>
      <c r="B77" s="92">
        <v>150</v>
      </c>
      <c r="C77" s="92">
        <f>LMSA!B6</f>
        <v>0</v>
      </c>
      <c r="D77" s="94">
        <f>LMSA!B7</f>
        <v>0</v>
      </c>
      <c r="E77" s="92">
        <f>LMSA!B8</f>
        <v>0</v>
      </c>
      <c r="F77" s="115">
        <f>B77+C77-D77-E77</f>
        <v>150</v>
      </c>
      <c r="G77" s="116" t="s">
        <v>15</v>
      </c>
      <c r="H77" s="116" t="s">
        <v>15</v>
      </c>
      <c r="I77" s="117" t="s">
        <v>15</v>
      </c>
      <c r="J77" s="194" t="s">
        <v>15</v>
      </c>
      <c r="K77" s="109"/>
      <c r="L77"/>
      <c r="M77"/>
      <c r="N77"/>
      <c r="O77"/>
    </row>
    <row r="78" spans="1:15" ht="20.100000000000001" customHeight="1" x14ac:dyDescent="0.3">
      <c r="A78" s="303" t="s">
        <v>87</v>
      </c>
      <c r="B78" s="304">
        <v>15000</v>
      </c>
      <c r="C78" s="304">
        <f>Livestock!B6</f>
        <v>0</v>
      </c>
      <c r="D78" s="305">
        <f>Livestock!B7</f>
        <v>0</v>
      </c>
      <c r="E78" s="311">
        <f>Livestock!B8</f>
        <v>0</v>
      </c>
      <c r="F78" s="306">
        <f t="shared" si="4"/>
        <v>15000</v>
      </c>
      <c r="G78" s="369" t="s">
        <v>15</v>
      </c>
      <c r="H78" s="369" t="s">
        <v>15</v>
      </c>
      <c r="I78" s="117" t="s">
        <v>15</v>
      </c>
      <c r="J78" s="194" t="s">
        <v>15</v>
      </c>
      <c r="K78" s="308"/>
      <c r="L78"/>
      <c r="M78"/>
      <c r="N78"/>
      <c r="O78"/>
    </row>
    <row r="79" spans="1:15" ht="20.100000000000001" customHeight="1" x14ac:dyDescent="0.3">
      <c r="A79" s="433" t="s">
        <v>88</v>
      </c>
      <c r="B79" s="434">
        <v>0</v>
      </c>
      <c r="C79" s="254">
        <f>LPHI!B6</f>
        <v>0</v>
      </c>
      <c r="D79" s="255">
        <f>LPHI!B7</f>
        <v>0</v>
      </c>
      <c r="E79" s="256">
        <f>LPHI!B8</f>
        <v>0</v>
      </c>
      <c r="F79" s="257">
        <f t="shared" si="4"/>
        <v>0</v>
      </c>
      <c r="G79" s="371"/>
      <c r="H79" s="371"/>
      <c r="I79" s="258"/>
      <c r="J79" s="259"/>
      <c r="K79" s="427"/>
      <c r="L79"/>
      <c r="M79"/>
      <c r="N79"/>
      <c r="O79"/>
    </row>
    <row r="80" spans="1:15" ht="20.100000000000001" customHeight="1" x14ac:dyDescent="0.3">
      <c r="A80" s="362" t="s">
        <v>89</v>
      </c>
      <c r="B80" s="361">
        <v>500</v>
      </c>
      <c r="C80" s="92">
        <f>LR!B6</f>
        <v>0</v>
      </c>
      <c r="D80" s="94">
        <f>LR!B7</f>
        <v>0</v>
      </c>
      <c r="E80" s="106">
        <f>LR!B8</f>
        <v>0</v>
      </c>
      <c r="F80" s="115">
        <f>B80+C80-D80-E80</f>
        <v>500</v>
      </c>
      <c r="G80" s="116" t="s">
        <v>15</v>
      </c>
      <c r="H80" s="116" t="s">
        <v>15</v>
      </c>
      <c r="I80" s="117" t="s">
        <v>15</v>
      </c>
      <c r="J80" s="194" t="s">
        <v>15</v>
      </c>
      <c r="K80" s="109"/>
      <c r="L80"/>
      <c r="M80"/>
      <c r="N80"/>
      <c r="O80"/>
    </row>
    <row r="81" spans="1:15" ht="20.100000000000001" customHeight="1" x14ac:dyDescent="0.3">
      <c r="A81" s="504" t="s">
        <v>90</v>
      </c>
      <c r="B81" s="497">
        <v>500</v>
      </c>
      <c r="C81" s="497">
        <f>MCFB!B6</f>
        <v>0</v>
      </c>
      <c r="D81" s="498">
        <f>MCFB!B7</f>
        <v>0</v>
      </c>
      <c r="E81" s="505">
        <f>MCFB!B8</f>
        <v>500</v>
      </c>
      <c r="F81" s="499">
        <f>B81+C81-D81-E81</f>
        <v>0</v>
      </c>
      <c r="G81" s="500" t="s">
        <v>15</v>
      </c>
      <c r="H81" s="500" t="s">
        <v>15</v>
      </c>
      <c r="I81" s="501" t="s">
        <v>15</v>
      </c>
      <c r="J81" s="502" t="s">
        <v>15</v>
      </c>
      <c r="K81" s="503"/>
      <c r="L81"/>
      <c r="M81"/>
      <c r="N81"/>
      <c r="O81"/>
    </row>
    <row r="82" spans="1:15" ht="20.100000000000001" customHeight="1" x14ac:dyDescent="0.3">
      <c r="A82" s="93" t="s">
        <v>91</v>
      </c>
      <c r="B82" s="92">
        <v>3000</v>
      </c>
      <c r="C82" s="92">
        <f>Eval!B6</f>
        <v>0</v>
      </c>
      <c r="D82" s="94">
        <f>Eval!B7</f>
        <v>0</v>
      </c>
      <c r="E82" s="92">
        <f>Eval!B8</f>
        <v>0</v>
      </c>
      <c r="F82" s="115">
        <f t="shared" si="4"/>
        <v>3000</v>
      </c>
      <c r="G82" s="116" t="s">
        <v>15</v>
      </c>
      <c r="H82" s="116" t="s">
        <v>15</v>
      </c>
      <c r="I82" s="117" t="s">
        <v>15</v>
      </c>
      <c r="J82" s="194" t="s">
        <v>15</v>
      </c>
      <c r="K82" s="109"/>
      <c r="L82"/>
      <c r="M82"/>
      <c r="N82"/>
      <c r="O82"/>
    </row>
    <row r="83" spans="1:15" s="291" customFormat="1" ht="20.100000000000001" customHeight="1" x14ac:dyDescent="0.3">
      <c r="A83" s="303" t="s">
        <v>92</v>
      </c>
      <c r="B83" s="304">
        <v>15000</v>
      </c>
      <c r="C83" s="304">
        <f>Meat!B6</f>
        <v>0</v>
      </c>
      <c r="D83" s="305">
        <f>Meat!B7</f>
        <v>0</v>
      </c>
      <c r="E83" s="311">
        <f>Meat!B8</f>
        <v>11008.84</v>
      </c>
      <c r="F83" s="306">
        <f t="shared" si="4"/>
        <v>3991.16</v>
      </c>
      <c r="G83" s="369" t="s">
        <v>15</v>
      </c>
      <c r="H83" s="369" t="s">
        <v>15</v>
      </c>
      <c r="I83" s="117" t="s">
        <v>15</v>
      </c>
      <c r="J83" s="194" t="s">
        <v>15</v>
      </c>
      <c r="K83" s="308"/>
      <c r="L83" s="290"/>
      <c r="M83" s="290"/>
      <c r="N83" s="290"/>
      <c r="O83" s="290"/>
    </row>
    <row r="84" spans="1:15" ht="20.100000000000001" customHeight="1" x14ac:dyDescent="0.3">
      <c r="A84" s="93" t="s">
        <v>93</v>
      </c>
      <c r="B84" s="92">
        <v>750</v>
      </c>
      <c r="C84" s="92">
        <f>MSAQBT!B6</f>
        <v>0</v>
      </c>
      <c r="D84" s="94">
        <f>MSAQBT!B7</f>
        <v>0</v>
      </c>
      <c r="E84" s="92">
        <f>MSAQBT!B8</f>
        <v>0</v>
      </c>
      <c r="F84" s="115">
        <f t="shared" si="4"/>
        <v>750</v>
      </c>
      <c r="G84" s="116" t="s">
        <v>15</v>
      </c>
      <c r="H84" s="116" t="s">
        <v>15</v>
      </c>
      <c r="I84" s="117" t="s">
        <v>15</v>
      </c>
      <c r="J84" s="194" t="s">
        <v>15</v>
      </c>
      <c r="K84" s="109"/>
      <c r="L84"/>
      <c r="M84"/>
      <c r="N84"/>
      <c r="O84"/>
    </row>
    <row r="85" spans="1:15" ht="20.100000000000001" customHeight="1" x14ac:dyDescent="0.3">
      <c r="A85" s="93" t="s">
        <v>94</v>
      </c>
      <c r="B85" s="92">
        <v>7200</v>
      </c>
      <c r="C85" s="92">
        <f>MSA!B6</f>
        <v>0</v>
      </c>
      <c r="D85" s="94">
        <f>MSA!B7</f>
        <v>0</v>
      </c>
      <c r="E85" s="92">
        <f>MSA!B8</f>
        <v>0</v>
      </c>
      <c r="F85" s="115">
        <f t="shared" si="4"/>
        <v>7200</v>
      </c>
      <c r="G85" s="116" t="s">
        <v>15</v>
      </c>
      <c r="H85" s="116" t="s">
        <v>15</v>
      </c>
      <c r="I85" s="117" t="s">
        <v>15</v>
      </c>
      <c r="J85" s="194" t="s">
        <v>15</v>
      </c>
      <c r="K85" s="109"/>
      <c r="L85"/>
      <c r="M85"/>
      <c r="N85"/>
      <c r="O85"/>
    </row>
    <row r="86" spans="1:15" ht="20.100000000000001" customHeight="1" x14ac:dyDescent="0.3">
      <c r="A86" s="93" t="s">
        <v>95</v>
      </c>
      <c r="B86" s="92">
        <v>5000</v>
      </c>
      <c r="C86" s="92">
        <f>Metals!B6</f>
        <v>0</v>
      </c>
      <c r="D86" s="94">
        <f>Metals!B7</f>
        <v>0</v>
      </c>
      <c r="E86" s="106">
        <f>Metals!B8</f>
        <v>0</v>
      </c>
      <c r="F86" s="115">
        <f t="shared" si="4"/>
        <v>5000</v>
      </c>
      <c r="G86" s="116" t="s">
        <v>15</v>
      </c>
      <c r="H86" s="116" t="s">
        <v>15</v>
      </c>
      <c r="I86" s="117" t="s">
        <v>15</v>
      </c>
      <c r="J86" s="194" t="s">
        <v>15</v>
      </c>
      <c r="K86" s="109"/>
      <c r="L86"/>
      <c r="M86"/>
      <c r="N86"/>
      <c r="O86"/>
    </row>
    <row r="87" spans="1:15" s="332" customFormat="1" ht="36" customHeight="1" x14ac:dyDescent="0.3">
      <c r="A87" s="309" t="s">
        <v>96</v>
      </c>
      <c r="B87" s="304">
        <v>500</v>
      </c>
      <c r="C87" s="304">
        <f>MANRRS!B6</f>
        <v>0</v>
      </c>
      <c r="D87" s="305">
        <f>MANRRS!B7</f>
        <v>0</v>
      </c>
      <c r="E87" s="311">
        <f>MANRRS!B8</f>
        <v>0</v>
      </c>
      <c r="F87" s="306">
        <f t="shared" si="4"/>
        <v>500</v>
      </c>
      <c r="G87" s="369" t="s">
        <v>15</v>
      </c>
      <c r="H87" s="369" t="s">
        <v>15</v>
      </c>
      <c r="I87" s="310" t="s">
        <v>15</v>
      </c>
      <c r="J87" s="194" t="s">
        <v>15</v>
      </c>
      <c r="K87" s="308"/>
      <c r="L87" s="318"/>
      <c r="M87" s="318"/>
      <c r="N87" s="318"/>
      <c r="O87" s="318"/>
    </row>
    <row r="88" spans="1:15" s="332" customFormat="1" ht="19.2" customHeight="1" x14ac:dyDescent="0.3">
      <c r="A88" s="309" t="s">
        <v>97</v>
      </c>
      <c r="B88" s="304">
        <v>500</v>
      </c>
      <c r="C88" s="304">
        <f>MPC!B6</f>
        <v>0</v>
      </c>
      <c r="D88" s="305">
        <f>MPC!B7</f>
        <v>500</v>
      </c>
      <c r="E88" s="311">
        <f>MPC!B8</f>
        <v>0</v>
      </c>
      <c r="F88" s="306">
        <f>B88+C88-D88-E88</f>
        <v>0</v>
      </c>
      <c r="G88" s="369" t="s">
        <v>15</v>
      </c>
      <c r="H88" s="369" t="s">
        <v>15</v>
      </c>
      <c r="I88" s="473"/>
      <c r="J88" s="472"/>
      <c r="K88" s="308"/>
      <c r="L88" s="318"/>
      <c r="M88" s="318"/>
      <c r="N88" s="318"/>
      <c r="O88" s="318"/>
    </row>
    <row r="89" spans="1:15" ht="20.100000000000001" customHeight="1" x14ac:dyDescent="0.3">
      <c r="A89" s="260" t="s">
        <v>98</v>
      </c>
      <c r="B89" s="254">
        <v>0</v>
      </c>
      <c r="C89" s="254">
        <f>MUN!B6</f>
        <v>0</v>
      </c>
      <c r="D89" s="255">
        <f>MUN!B7</f>
        <v>0</v>
      </c>
      <c r="E89" s="256">
        <f>MUN!B8</f>
        <v>0</v>
      </c>
      <c r="F89" s="257">
        <f t="shared" ref="F89:F107" si="5">B89+C89-D89-E89</f>
        <v>0</v>
      </c>
      <c r="G89" s="371" t="s">
        <v>15</v>
      </c>
      <c r="H89" s="371" t="s">
        <v>15</v>
      </c>
      <c r="I89" s="258" t="s">
        <v>15</v>
      </c>
      <c r="J89" s="259"/>
      <c r="K89" s="109"/>
      <c r="L89"/>
      <c r="M89"/>
      <c r="N89"/>
      <c r="O89"/>
    </row>
    <row r="90" spans="1:15" ht="20.100000000000001" customHeight="1" x14ac:dyDescent="0.3">
      <c r="A90" s="93" t="s">
        <v>99</v>
      </c>
      <c r="B90" s="92">
        <v>1300</v>
      </c>
      <c r="C90" s="92">
        <f>MortarBoard!B6</f>
        <v>0</v>
      </c>
      <c r="D90" s="94">
        <f>MortarBoard!B7</f>
        <v>1300</v>
      </c>
      <c r="E90" s="92">
        <f>MortarBoard!B8</f>
        <v>0</v>
      </c>
      <c r="F90" s="115">
        <f t="shared" si="5"/>
        <v>0</v>
      </c>
      <c r="G90" s="116" t="s">
        <v>15</v>
      </c>
      <c r="H90" s="116" t="s">
        <v>15</v>
      </c>
      <c r="I90" s="473"/>
      <c r="J90" s="472"/>
      <c r="K90" s="109"/>
      <c r="L90"/>
      <c r="M90"/>
      <c r="N90"/>
      <c r="O90"/>
    </row>
    <row r="91" spans="1:15" ht="26.4" customHeight="1" x14ac:dyDescent="0.3">
      <c r="A91" s="309" t="s">
        <v>100</v>
      </c>
      <c r="B91" s="304">
        <v>300</v>
      </c>
      <c r="C91" s="304">
        <f>MCAPS!B6</f>
        <v>0</v>
      </c>
      <c r="D91" s="305">
        <f>MCAPS!B7</f>
        <v>300</v>
      </c>
      <c r="E91" s="304">
        <f>MCAPS!B8</f>
        <v>0</v>
      </c>
      <c r="F91" s="306">
        <f>B91+C91-D91-E91</f>
        <v>0</v>
      </c>
      <c r="G91" s="369" t="s">
        <v>15</v>
      </c>
      <c r="H91" s="369" t="s">
        <v>15</v>
      </c>
      <c r="I91" s="473"/>
      <c r="J91" s="472"/>
      <c r="K91" s="308"/>
      <c r="L91"/>
      <c r="M91"/>
      <c r="N91"/>
      <c r="O91"/>
    </row>
    <row r="92" spans="1:15" ht="20.100000000000001" customHeight="1" x14ac:dyDescent="0.3">
      <c r="A92" s="309" t="s">
        <v>101</v>
      </c>
      <c r="B92" s="304">
        <v>2250</v>
      </c>
      <c r="C92" s="304">
        <f>MuslimSA!B6</f>
        <v>0</v>
      </c>
      <c r="D92" s="305">
        <f>MuslimSA!B7</f>
        <v>0</v>
      </c>
      <c r="E92" s="304">
        <f>MuslimSA!B8</f>
        <v>638.42000000000007</v>
      </c>
      <c r="F92" s="306">
        <f>B92+C92-D92-E92</f>
        <v>1611.58</v>
      </c>
      <c r="G92" s="369" t="s">
        <v>15</v>
      </c>
      <c r="H92" s="369" t="s">
        <v>15</v>
      </c>
      <c r="I92" s="310" t="s">
        <v>15</v>
      </c>
      <c r="J92" s="307" t="s">
        <v>15</v>
      </c>
      <c r="K92" s="308"/>
      <c r="L92"/>
      <c r="M92"/>
      <c r="N92"/>
      <c r="O92"/>
    </row>
    <row r="93" spans="1:15" s="318" customFormat="1" ht="20.100000000000001" customHeight="1" x14ac:dyDescent="0.3">
      <c r="A93" s="432" t="s">
        <v>102</v>
      </c>
      <c r="B93" s="438">
        <v>0</v>
      </c>
      <c r="C93" s="262">
        <f>NPC!B6</f>
        <v>0</v>
      </c>
      <c r="D93" s="262">
        <f>NPC!B8</f>
        <v>0</v>
      </c>
      <c r="E93" s="467">
        <f>NPC!B8</f>
        <v>0</v>
      </c>
      <c r="F93" s="262">
        <f>B93+C93-D93-E93</f>
        <v>0</v>
      </c>
      <c r="G93" s="382" t="s">
        <v>15</v>
      </c>
      <c r="H93" s="382" t="s">
        <v>15</v>
      </c>
      <c r="I93" s="258" t="s">
        <v>15</v>
      </c>
      <c r="J93" s="258"/>
      <c r="K93" s="468"/>
    </row>
    <row r="94" spans="1:15" ht="20.100000000000001" customHeight="1" x14ac:dyDescent="0.3">
      <c r="A94" s="303" t="s">
        <v>103</v>
      </c>
      <c r="B94" s="304">
        <v>9200</v>
      </c>
      <c r="C94" s="304">
        <f>NSBE!B6</f>
        <v>0</v>
      </c>
      <c r="D94" s="305">
        <f>NSBE!B7</f>
        <v>0</v>
      </c>
      <c r="E94" s="304">
        <f>NSBE!B8</f>
        <v>3800</v>
      </c>
      <c r="F94" s="306">
        <f t="shared" si="5"/>
        <v>5400</v>
      </c>
      <c r="G94" s="369" t="s">
        <v>15</v>
      </c>
      <c r="H94" s="369" t="s">
        <v>15</v>
      </c>
      <c r="I94" s="117" t="s">
        <v>15</v>
      </c>
      <c r="J94" s="194" t="s">
        <v>15</v>
      </c>
      <c r="K94" s="308"/>
      <c r="L94"/>
      <c r="M94"/>
      <c r="N94"/>
      <c r="O94"/>
    </row>
    <row r="95" spans="1:15" ht="20.100000000000001" customHeight="1" x14ac:dyDescent="0.3">
      <c r="A95" s="93" t="s">
        <v>104</v>
      </c>
      <c r="B95" s="92">
        <v>4800</v>
      </c>
      <c r="C95" s="92">
        <f>Navigators!B6</f>
        <v>0</v>
      </c>
      <c r="D95" s="94">
        <f>Navigators!B7</f>
        <v>0</v>
      </c>
      <c r="E95" s="92">
        <f>Navigators!B8</f>
        <v>0</v>
      </c>
      <c r="F95" s="115">
        <f t="shared" si="5"/>
        <v>4800</v>
      </c>
      <c r="G95" s="116" t="s">
        <v>15</v>
      </c>
      <c r="H95" s="116" t="s">
        <v>15</v>
      </c>
      <c r="I95" s="117" t="s">
        <v>15</v>
      </c>
      <c r="J95" s="194" t="s">
        <v>15</v>
      </c>
      <c r="K95" s="109"/>
      <c r="L95"/>
      <c r="M95"/>
      <c r="N95"/>
      <c r="O95"/>
    </row>
    <row r="96" spans="1:15" ht="20.100000000000001" customHeight="1" x14ac:dyDescent="0.3">
      <c r="A96" s="93" t="s">
        <v>105</v>
      </c>
      <c r="B96" s="92">
        <v>3700</v>
      </c>
      <c r="C96" s="92">
        <f>NSA!B6</f>
        <v>0</v>
      </c>
      <c r="D96" s="94">
        <f>NSA!B7</f>
        <v>0</v>
      </c>
      <c r="E96" s="106">
        <f>NSA!B8</f>
        <v>0</v>
      </c>
      <c r="F96" s="115">
        <f t="shared" si="5"/>
        <v>3700</v>
      </c>
      <c r="G96" s="116" t="s">
        <v>15</v>
      </c>
      <c r="H96" s="375" t="s">
        <v>15</v>
      </c>
      <c r="I96" s="61" t="s">
        <v>15</v>
      </c>
      <c r="J96" s="194" t="s">
        <v>15</v>
      </c>
      <c r="K96" s="109"/>
      <c r="L96"/>
      <c r="M96"/>
      <c r="N96"/>
      <c r="O96"/>
    </row>
    <row r="97" spans="1:15" ht="20.100000000000001" customHeight="1" x14ac:dyDescent="0.3">
      <c r="A97" s="105" t="s">
        <v>106</v>
      </c>
      <c r="B97" s="92">
        <v>500</v>
      </c>
      <c r="C97" s="92">
        <f>NiSA!B6</f>
        <v>0</v>
      </c>
      <c r="D97" s="94">
        <f>NiSA!B7</f>
        <v>0</v>
      </c>
      <c r="E97" s="106">
        <f>NiSA!B8</f>
        <v>277</v>
      </c>
      <c r="F97" s="115">
        <f>B97+C97-D97-E97</f>
        <v>223</v>
      </c>
      <c r="G97" s="116" t="s">
        <v>15</v>
      </c>
      <c r="H97" s="375" t="s">
        <v>15</v>
      </c>
      <c r="I97" s="117" t="s">
        <v>15</v>
      </c>
      <c r="J97" s="194" t="s">
        <v>15</v>
      </c>
      <c r="K97" s="109"/>
      <c r="L97"/>
      <c r="M97"/>
      <c r="N97"/>
      <c r="O97"/>
    </row>
    <row r="98" spans="1:15" s="332" customFormat="1" ht="20.100000000000001" customHeight="1" x14ac:dyDescent="0.3">
      <c r="A98" s="309" t="s">
        <v>107</v>
      </c>
      <c r="B98" s="304">
        <v>0</v>
      </c>
      <c r="C98" s="304">
        <f>NMLB!B6</f>
        <v>0</v>
      </c>
      <c r="D98" s="305">
        <f>NMLB!B7</f>
        <v>0</v>
      </c>
      <c r="E98" s="311">
        <f>NMLB!B8</f>
        <v>0</v>
      </c>
      <c r="F98" s="306">
        <f>B98+C98-D98-E98</f>
        <v>0</v>
      </c>
      <c r="G98" s="369" t="s">
        <v>15</v>
      </c>
      <c r="H98" s="376" t="s">
        <v>15</v>
      </c>
      <c r="I98" s="310" t="s">
        <v>15</v>
      </c>
      <c r="J98" s="194" t="s">
        <v>15</v>
      </c>
      <c r="K98" s="308"/>
      <c r="L98" s="318"/>
      <c r="M98" s="318"/>
      <c r="N98" s="318"/>
      <c r="O98" s="318"/>
    </row>
    <row r="99" spans="1:15" ht="20.100000000000001" customHeight="1" x14ac:dyDescent="0.3">
      <c r="A99" s="303" t="s">
        <v>108</v>
      </c>
      <c r="B99" s="304">
        <v>1840</v>
      </c>
      <c r="C99" s="304">
        <f>PAD!B6</f>
        <v>0</v>
      </c>
      <c r="D99" s="305">
        <f>PAD!B7</f>
        <v>0</v>
      </c>
      <c r="E99" s="311">
        <f>PAD!B8</f>
        <v>1000</v>
      </c>
      <c r="F99" s="306">
        <f t="shared" si="5"/>
        <v>840</v>
      </c>
      <c r="G99" s="369" t="s">
        <v>15</v>
      </c>
      <c r="H99" s="369" t="s">
        <v>15</v>
      </c>
      <c r="I99" s="117" t="s">
        <v>15</v>
      </c>
      <c r="J99" s="194" t="s">
        <v>15</v>
      </c>
      <c r="K99" s="308"/>
      <c r="L99"/>
      <c r="M99"/>
      <c r="N99"/>
      <c r="O99"/>
    </row>
    <row r="100" spans="1:15" ht="20.100000000000001" customHeight="1" x14ac:dyDescent="0.3">
      <c r="A100" s="528" t="s">
        <v>109</v>
      </c>
      <c r="B100" s="529">
        <v>950</v>
      </c>
      <c r="C100" s="529">
        <f>PASO!B6</f>
        <v>0</v>
      </c>
      <c r="D100" s="530">
        <f>PASO!B7</f>
        <v>950</v>
      </c>
      <c r="E100" s="529">
        <f>PASO!B8</f>
        <v>0</v>
      </c>
      <c r="F100" s="531">
        <f t="shared" si="5"/>
        <v>0</v>
      </c>
      <c r="G100" s="532" t="s">
        <v>15</v>
      </c>
      <c r="H100" s="532" t="s">
        <v>15</v>
      </c>
      <c r="I100" s="533"/>
      <c r="J100" s="534"/>
      <c r="K100" s="535"/>
      <c r="L100"/>
      <c r="M100"/>
      <c r="N100"/>
      <c r="O100"/>
    </row>
    <row r="101" spans="1:15" ht="20.100000000000001" customHeight="1" x14ac:dyDescent="0.3">
      <c r="A101" s="93" t="s">
        <v>110</v>
      </c>
      <c r="B101" s="92">
        <v>3360</v>
      </c>
      <c r="C101" s="92">
        <f>PTS!B6</f>
        <v>0</v>
      </c>
      <c r="D101" s="94">
        <f>PTS!B7</f>
        <v>0</v>
      </c>
      <c r="E101" s="106">
        <f>PTS!B8</f>
        <v>0</v>
      </c>
      <c r="F101" s="115">
        <f t="shared" si="5"/>
        <v>3360</v>
      </c>
      <c r="G101" s="116" t="s">
        <v>15</v>
      </c>
      <c r="H101" s="116" t="s">
        <v>15</v>
      </c>
      <c r="I101" s="117" t="s">
        <v>15</v>
      </c>
      <c r="J101" s="194" t="s">
        <v>15</v>
      </c>
      <c r="K101" s="109"/>
      <c r="L101"/>
      <c r="M101"/>
      <c r="N101"/>
      <c r="O101"/>
    </row>
    <row r="102" spans="1:15" x14ac:dyDescent="0.3">
      <c r="A102" s="303" t="s">
        <v>111</v>
      </c>
      <c r="B102" s="304">
        <v>500</v>
      </c>
      <c r="C102" s="304">
        <f>RAS!B6</f>
        <v>0</v>
      </c>
      <c r="D102" s="305">
        <f>RAS!B7</f>
        <v>0</v>
      </c>
      <c r="E102" s="304">
        <f>RAS!B8</f>
        <v>0</v>
      </c>
      <c r="F102" s="306">
        <f t="shared" si="5"/>
        <v>500</v>
      </c>
      <c r="G102" s="369" t="s">
        <v>15</v>
      </c>
      <c r="H102" s="369" t="s">
        <v>15</v>
      </c>
      <c r="I102" s="310" t="s">
        <v>15</v>
      </c>
      <c r="J102" s="307" t="s">
        <v>15</v>
      </c>
      <c r="K102" s="308"/>
      <c r="L102"/>
      <c r="M102"/>
      <c r="N102"/>
      <c r="O102"/>
    </row>
    <row r="103" spans="1:15" x14ac:dyDescent="0.3">
      <c r="A103" s="433" t="s">
        <v>112</v>
      </c>
      <c r="B103" s="434">
        <v>0</v>
      </c>
      <c r="C103" s="254">
        <f>RH!B6</f>
        <v>0</v>
      </c>
      <c r="D103" s="255">
        <f>RH!B7</f>
        <v>0</v>
      </c>
      <c r="E103" s="254">
        <f>RH!B8</f>
        <v>0</v>
      </c>
      <c r="F103" s="257">
        <f t="shared" si="5"/>
        <v>0</v>
      </c>
      <c r="G103" s="371" t="s">
        <v>15</v>
      </c>
      <c r="H103" s="437" t="s">
        <v>15</v>
      </c>
      <c r="I103" s="258"/>
      <c r="J103" s="259"/>
      <c r="K103" s="427"/>
      <c r="L103"/>
      <c r="M103"/>
      <c r="N103"/>
      <c r="O103"/>
    </row>
    <row r="104" spans="1:15" x14ac:dyDescent="0.3">
      <c r="A104" s="363" t="s">
        <v>113</v>
      </c>
      <c r="B104" s="361">
        <v>0</v>
      </c>
      <c r="C104" s="92">
        <f>RCOS!B6</f>
        <v>0</v>
      </c>
      <c r="D104" s="94">
        <f>RCOS!B7</f>
        <v>0</v>
      </c>
      <c r="E104" s="92">
        <f>RCOS!B8</f>
        <v>0</v>
      </c>
      <c r="F104" s="115">
        <f>B104+C104-D104-E104</f>
        <v>0</v>
      </c>
      <c r="G104" s="116" t="s">
        <v>15</v>
      </c>
      <c r="H104" s="116" t="s">
        <v>15</v>
      </c>
      <c r="I104" s="117" t="s">
        <v>15</v>
      </c>
      <c r="J104" s="194" t="s">
        <v>15</v>
      </c>
      <c r="K104" s="109"/>
      <c r="L104"/>
      <c r="M104"/>
      <c r="N104"/>
      <c r="O104"/>
    </row>
    <row r="105" spans="1:15" x14ac:dyDescent="0.3">
      <c r="A105" s="536" t="s">
        <v>114</v>
      </c>
      <c r="B105" s="537">
        <v>1400</v>
      </c>
      <c r="C105" s="445">
        <f>RPOP!B6</f>
        <v>0</v>
      </c>
      <c r="D105" s="446">
        <f>RPOP!B7</f>
        <v>0</v>
      </c>
      <c r="E105" s="445">
        <f>RPOP!B8</f>
        <v>1397.06</v>
      </c>
      <c r="F105" s="448">
        <f t="shared" si="5"/>
        <v>2.9400000000000546</v>
      </c>
      <c r="G105" s="449" t="s">
        <v>15</v>
      </c>
      <c r="H105" s="449" t="s">
        <v>15</v>
      </c>
      <c r="I105" s="450" t="s">
        <v>15</v>
      </c>
      <c r="J105" s="451" t="s">
        <v>15</v>
      </c>
      <c r="K105" s="109"/>
      <c r="L105"/>
      <c r="M105"/>
      <c r="N105"/>
      <c r="O105"/>
    </row>
    <row r="106" spans="1:15" x14ac:dyDescent="0.3">
      <c r="A106" s="363" t="s">
        <v>115</v>
      </c>
      <c r="B106" s="361">
        <v>400</v>
      </c>
      <c r="C106" s="92">
        <f>RaidersDefend!B6</f>
        <v>0</v>
      </c>
      <c r="D106" s="94">
        <f>RaidersDefend!B7</f>
        <v>0</v>
      </c>
      <c r="E106" s="106">
        <f>RaidersDefend!B8</f>
        <v>0</v>
      </c>
      <c r="F106" s="115">
        <f t="shared" si="5"/>
        <v>400</v>
      </c>
      <c r="G106" s="116" t="s">
        <v>15</v>
      </c>
      <c r="H106" s="116" t="s">
        <v>15</v>
      </c>
      <c r="I106" s="473"/>
      <c r="J106" s="472"/>
      <c r="K106" s="109"/>
      <c r="L106"/>
      <c r="M106"/>
      <c r="N106"/>
      <c r="O106"/>
    </row>
    <row r="107" spans="1:15" x14ac:dyDescent="0.3">
      <c r="A107" s="360" t="s">
        <v>116</v>
      </c>
      <c r="B107" s="335">
        <v>750</v>
      </c>
      <c r="C107" s="304">
        <f>RSFC!B6</f>
        <v>0</v>
      </c>
      <c r="D107" s="305">
        <f>RSFC!B7</f>
        <v>0</v>
      </c>
      <c r="E107" s="311">
        <f>RSFC!B8</f>
        <v>750</v>
      </c>
      <c r="F107" s="306">
        <f t="shared" si="5"/>
        <v>0</v>
      </c>
      <c r="G107" s="369" t="s">
        <v>15</v>
      </c>
      <c r="H107" s="369" t="s">
        <v>15</v>
      </c>
      <c r="I107" s="117" t="s">
        <v>15</v>
      </c>
      <c r="J107" s="194" t="s">
        <v>15</v>
      </c>
      <c r="K107" s="308"/>
      <c r="L107"/>
      <c r="M107"/>
      <c r="N107"/>
      <c r="O107"/>
    </row>
    <row r="108" spans="1:15" x14ac:dyDescent="0.3">
      <c r="A108" s="360" t="s">
        <v>117</v>
      </c>
      <c r="B108" s="335">
        <v>1500</v>
      </c>
      <c r="C108" s="304">
        <f>RMSS!B6</f>
        <v>0</v>
      </c>
      <c r="D108" s="305">
        <f>RMSS!B7</f>
        <v>0</v>
      </c>
      <c r="E108" s="311">
        <f>RMSS!B8</f>
        <v>0</v>
      </c>
      <c r="F108" s="306">
        <f>B108+C108-D108-E108</f>
        <v>1500</v>
      </c>
      <c r="G108" s="369" t="s">
        <v>15</v>
      </c>
      <c r="H108" s="369" t="s">
        <v>15</v>
      </c>
      <c r="I108" s="117" t="s">
        <v>15</v>
      </c>
      <c r="J108" s="194" t="s">
        <v>15</v>
      </c>
      <c r="K108" s="308"/>
      <c r="L108"/>
      <c r="M108"/>
      <c r="N108"/>
      <c r="O108"/>
    </row>
    <row r="109" spans="1:15" x14ac:dyDescent="0.3">
      <c r="A109" s="362" t="s">
        <v>118</v>
      </c>
      <c r="B109" s="361">
        <v>650</v>
      </c>
      <c r="C109" s="92">
        <f>RR!B6</f>
        <v>0</v>
      </c>
      <c r="D109" s="94">
        <f>RR!B7</f>
        <v>650</v>
      </c>
      <c r="E109" s="106">
        <f>RR!B8</f>
        <v>0</v>
      </c>
      <c r="F109" s="115">
        <f>B109+C109-D109-E109</f>
        <v>0</v>
      </c>
      <c r="G109" s="474"/>
      <c r="H109" s="474"/>
      <c r="I109" s="117" t="s">
        <v>15</v>
      </c>
      <c r="J109" s="194" t="s">
        <v>15</v>
      </c>
      <c r="K109" s="109"/>
      <c r="L109"/>
      <c r="M109"/>
      <c r="N109"/>
      <c r="O109"/>
    </row>
    <row r="110" spans="1:15" x14ac:dyDescent="0.3">
      <c r="A110" s="435" t="s">
        <v>119</v>
      </c>
      <c r="B110" s="254">
        <v>0</v>
      </c>
      <c r="C110" s="254">
        <f>RanchHorse!B6</f>
        <v>0</v>
      </c>
      <c r="D110" s="255">
        <f>RanchHorse!B7</f>
        <v>0</v>
      </c>
      <c r="E110" s="254">
        <f>RanchHorse!B8</f>
        <v>0</v>
      </c>
      <c r="F110" s="257">
        <f t="shared" ref="F110:F150" si="6">B110+C110-D110-E110</f>
        <v>0</v>
      </c>
      <c r="G110" s="371"/>
      <c r="H110" s="371"/>
      <c r="I110" s="258" t="s">
        <v>15</v>
      </c>
      <c r="J110" s="259" t="s">
        <v>15</v>
      </c>
      <c r="K110" s="427"/>
      <c r="L110"/>
      <c r="M110"/>
      <c r="N110"/>
      <c r="O110"/>
    </row>
    <row r="111" spans="1:15" x14ac:dyDescent="0.3">
      <c r="A111" s="360" t="s">
        <v>120</v>
      </c>
      <c r="B111" s="335">
        <v>15000</v>
      </c>
      <c r="C111" s="304">
        <f>RRR!B6</f>
        <v>0</v>
      </c>
      <c r="D111" s="305">
        <f>RRR!B7</f>
        <v>0</v>
      </c>
      <c r="E111" s="311">
        <f>RRR!B8</f>
        <v>3065.31</v>
      </c>
      <c r="F111" s="306">
        <f>B111+C111-D111-E111</f>
        <v>11934.69</v>
      </c>
      <c r="G111" s="369" t="s">
        <v>15</v>
      </c>
      <c r="H111" s="369" t="s">
        <v>15</v>
      </c>
      <c r="I111" s="310" t="s">
        <v>15</v>
      </c>
      <c r="J111" s="307" t="s">
        <v>15</v>
      </c>
      <c r="K111" s="308"/>
      <c r="L111"/>
      <c r="M111"/>
      <c r="N111"/>
      <c r="O111"/>
    </row>
    <row r="112" spans="1:15" s="332" customFormat="1" x14ac:dyDescent="0.3">
      <c r="A112" s="360" t="s">
        <v>121</v>
      </c>
      <c r="B112" s="335">
        <v>0</v>
      </c>
      <c r="C112" s="304">
        <f>RTheater!B6</f>
        <v>0</v>
      </c>
      <c r="D112" s="305">
        <f>RTheater!B7</f>
        <v>0</v>
      </c>
      <c r="E112" s="311">
        <f>RTheater!B8</f>
        <v>0</v>
      </c>
      <c r="F112" s="306">
        <f>B112+C112-D112-E112</f>
        <v>0</v>
      </c>
      <c r="G112" s="328" t="s">
        <v>15</v>
      </c>
      <c r="H112" s="369" t="s">
        <v>15</v>
      </c>
      <c r="I112" s="310" t="s">
        <v>15</v>
      </c>
      <c r="J112" s="307" t="s">
        <v>15</v>
      </c>
      <c r="K112" s="308"/>
      <c r="L112" s="318"/>
      <c r="M112" s="318"/>
      <c r="N112" s="318"/>
      <c r="O112" s="318"/>
    </row>
    <row r="113" spans="1:15" x14ac:dyDescent="0.3">
      <c r="A113" s="436" t="s">
        <v>122</v>
      </c>
      <c r="B113" s="434">
        <v>0</v>
      </c>
      <c r="C113" s="254">
        <f>RHIM!B6</f>
        <v>0</v>
      </c>
      <c r="D113" s="255">
        <f>RHIM!B7</f>
        <v>0</v>
      </c>
      <c r="E113" s="254">
        <f>RHIM!B8</f>
        <v>0</v>
      </c>
      <c r="F113" s="257">
        <f t="shared" si="6"/>
        <v>0</v>
      </c>
      <c r="G113" s="371"/>
      <c r="H113" s="437"/>
      <c r="I113" s="258"/>
      <c r="J113" s="259"/>
      <c r="K113" s="427"/>
      <c r="L113"/>
      <c r="M113"/>
      <c r="N113"/>
      <c r="O113"/>
    </row>
    <row r="114" spans="1:15" customFormat="1" x14ac:dyDescent="0.3">
      <c r="A114" s="432" t="s">
        <v>123</v>
      </c>
      <c r="B114" s="438">
        <v>0</v>
      </c>
      <c r="C114" s="262">
        <f>RATS!B6</f>
        <v>0</v>
      </c>
      <c r="D114" s="508">
        <f>RATS!B7</f>
        <v>0</v>
      </c>
      <c r="E114" s="467">
        <f>RATS!B8</f>
        <v>0</v>
      </c>
      <c r="F114" s="262">
        <f>B114+C114-D114-E114</f>
        <v>0</v>
      </c>
      <c r="G114" s="382" t="s">
        <v>15</v>
      </c>
      <c r="H114" s="382" t="s">
        <v>15</v>
      </c>
      <c r="I114" s="261"/>
      <c r="J114" s="261"/>
      <c r="K114" s="439"/>
    </row>
    <row r="115" spans="1:15" x14ac:dyDescent="0.3">
      <c r="A115" s="303" t="s">
        <v>124</v>
      </c>
      <c r="B115" s="304">
        <v>600</v>
      </c>
      <c r="C115" s="304">
        <f>SFDT!B6</f>
        <v>0</v>
      </c>
      <c r="D115" s="305">
        <f>SFDT!B7</f>
        <v>0</v>
      </c>
      <c r="E115" s="311">
        <f>SFDT!B8</f>
        <v>0</v>
      </c>
      <c r="F115" s="306">
        <f t="shared" si="6"/>
        <v>600</v>
      </c>
      <c r="G115" s="369" t="s">
        <v>15</v>
      </c>
      <c r="H115" s="369" t="s">
        <v>15</v>
      </c>
      <c r="I115" s="117" t="s">
        <v>15</v>
      </c>
      <c r="J115" s="194" t="s">
        <v>15</v>
      </c>
      <c r="K115" s="308"/>
      <c r="L115"/>
      <c r="M115"/>
      <c r="N115"/>
      <c r="O115"/>
    </row>
    <row r="116" spans="1:15" x14ac:dyDescent="0.3">
      <c r="A116" s="93" t="s">
        <v>125</v>
      </c>
      <c r="B116" s="92">
        <v>8000</v>
      </c>
      <c r="C116" s="92">
        <f>SDP!B6</f>
        <v>0</v>
      </c>
      <c r="D116" s="94">
        <f>SDP!B7</f>
        <v>0</v>
      </c>
      <c r="E116" s="106">
        <f>SDP!B8</f>
        <v>2442.61</v>
      </c>
      <c r="F116" s="115">
        <f t="shared" si="6"/>
        <v>5557.3899999999994</v>
      </c>
      <c r="G116" s="116" t="s">
        <v>15</v>
      </c>
      <c r="H116" s="116" t="s">
        <v>15</v>
      </c>
      <c r="I116" s="117" t="s">
        <v>15</v>
      </c>
      <c r="J116" s="194" t="s">
        <v>15</v>
      </c>
      <c r="K116" s="109"/>
      <c r="L116"/>
      <c r="M116"/>
      <c r="N116"/>
      <c r="O116"/>
    </row>
    <row r="117" spans="1:15" x14ac:dyDescent="0.3">
      <c r="A117" s="104" t="s">
        <v>126</v>
      </c>
      <c r="B117" s="92">
        <v>1150</v>
      </c>
      <c r="C117" s="92">
        <f>SKYRAIDERS!B6</f>
        <v>0</v>
      </c>
      <c r="D117" s="94">
        <f>SKYRAIDERS!B7</f>
        <v>0</v>
      </c>
      <c r="E117" s="92">
        <f>SKYRAIDERS!B8</f>
        <v>0</v>
      </c>
      <c r="F117" s="115">
        <f>B117+C117-D117-E117</f>
        <v>1150</v>
      </c>
      <c r="G117" s="116" t="s">
        <v>15</v>
      </c>
      <c r="H117" s="375" t="s">
        <v>15</v>
      </c>
      <c r="I117" s="117" t="s">
        <v>15</v>
      </c>
      <c r="J117" s="194" t="s">
        <v>15</v>
      </c>
      <c r="K117" s="109"/>
      <c r="L117"/>
      <c r="M117"/>
      <c r="N117"/>
      <c r="O117"/>
    </row>
    <row r="118" spans="1:15" ht="20.100000000000001" customHeight="1" x14ac:dyDescent="0.3">
      <c r="A118" s="93" t="s">
        <v>127</v>
      </c>
      <c r="B118" s="92">
        <v>0</v>
      </c>
      <c r="C118" s="92">
        <f>SEP!B6</f>
        <v>0</v>
      </c>
      <c r="D118" s="94">
        <f>SEP!B7</f>
        <v>0</v>
      </c>
      <c r="E118" s="92">
        <f>SEP!B8</f>
        <v>0</v>
      </c>
      <c r="F118" s="115">
        <f t="shared" si="6"/>
        <v>0</v>
      </c>
      <c r="G118" s="116" t="s">
        <v>15</v>
      </c>
      <c r="H118" s="116" t="s">
        <v>15</v>
      </c>
      <c r="I118" s="117" t="s">
        <v>15</v>
      </c>
      <c r="J118" s="194" t="s">
        <v>15</v>
      </c>
      <c r="K118" s="109"/>
      <c r="L118"/>
      <c r="M118"/>
      <c r="N118"/>
      <c r="O118"/>
    </row>
    <row r="119" spans="1:15" ht="20.100000000000001" customHeight="1" x14ac:dyDescent="0.3">
      <c r="A119" s="303" t="s">
        <v>128</v>
      </c>
      <c r="B119" s="304">
        <v>4800</v>
      </c>
      <c r="C119" s="304">
        <f>SHPE!B6</f>
        <v>0</v>
      </c>
      <c r="D119" s="305">
        <f>SHPE!B7</f>
        <v>0</v>
      </c>
      <c r="E119" s="304">
        <f>SHPE!B8</f>
        <v>3406.85</v>
      </c>
      <c r="F119" s="306">
        <f t="shared" si="6"/>
        <v>1393.15</v>
      </c>
      <c r="G119" s="369" t="s">
        <v>15</v>
      </c>
      <c r="H119" s="369" t="s">
        <v>15</v>
      </c>
      <c r="I119" s="117" t="s">
        <v>15</v>
      </c>
      <c r="J119" s="194" t="s">
        <v>15</v>
      </c>
      <c r="K119" s="308"/>
      <c r="L119"/>
      <c r="M119"/>
      <c r="N119"/>
      <c r="O119"/>
    </row>
    <row r="120" spans="1:15" ht="20.100000000000001" customHeight="1" x14ac:dyDescent="0.3">
      <c r="A120" s="303" t="s">
        <v>129</v>
      </c>
      <c r="B120" s="304">
        <v>14000</v>
      </c>
      <c r="C120" s="311">
        <f>SPE!B6</f>
        <v>0</v>
      </c>
      <c r="D120" s="305">
        <f>SPE!B7</f>
        <v>0</v>
      </c>
      <c r="E120" s="311">
        <f>SPE!B8</f>
        <v>8932.15</v>
      </c>
      <c r="F120" s="306">
        <f t="shared" si="6"/>
        <v>5067.8500000000004</v>
      </c>
      <c r="G120" s="369" t="s">
        <v>15</v>
      </c>
      <c r="H120" s="369" t="s">
        <v>15</v>
      </c>
      <c r="I120" s="310" t="s">
        <v>15</v>
      </c>
      <c r="J120" s="307" t="s">
        <v>15</v>
      </c>
      <c r="K120" s="308"/>
      <c r="L120"/>
      <c r="M120"/>
      <c r="N120"/>
      <c r="O120"/>
    </row>
    <row r="121" spans="1:15" ht="20.100000000000001" customHeight="1" x14ac:dyDescent="0.3">
      <c r="A121" s="303" t="s">
        <v>130</v>
      </c>
      <c r="B121" s="304">
        <v>9500</v>
      </c>
      <c r="C121" s="304">
        <f>SWE!B6</f>
        <v>0</v>
      </c>
      <c r="D121" s="305">
        <f>SWE!B7</f>
        <v>0</v>
      </c>
      <c r="E121" s="311">
        <f>SWE!B8</f>
        <v>9500</v>
      </c>
      <c r="F121" s="306">
        <f t="shared" si="6"/>
        <v>0</v>
      </c>
      <c r="G121" s="369" t="s">
        <v>15</v>
      </c>
      <c r="H121" s="377" t="s">
        <v>15</v>
      </c>
      <c r="I121" s="398" t="s">
        <v>15</v>
      </c>
      <c r="J121" s="399" t="s">
        <v>15</v>
      </c>
      <c r="K121" s="357"/>
      <c r="L121"/>
      <c r="M121"/>
      <c r="N121"/>
      <c r="O121"/>
    </row>
    <row r="122" spans="1:15" ht="20.100000000000001" customHeight="1" x14ac:dyDescent="0.3">
      <c r="A122" s="516" t="s">
        <v>127</v>
      </c>
      <c r="B122" s="352">
        <v>500</v>
      </c>
      <c r="C122" s="353">
        <f>SEPA!B6</f>
        <v>0</v>
      </c>
      <c r="D122" s="354">
        <f>SEPA!B7</f>
        <v>0</v>
      </c>
      <c r="E122" s="355">
        <f>SEPA!B8</f>
        <v>0</v>
      </c>
      <c r="F122" s="356">
        <f>B122+C122-D122-E122</f>
        <v>500</v>
      </c>
      <c r="G122" s="378" t="s">
        <v>15</v>
      </c>
      <c r="H122" s="379" t="s">
        <v>15</v>
      </c>
      <c r="I122" s="358" t="s">
        <v>15</v>
      </c>
      <c r="J122" s="358" t="s">
        <v>15</v>
      </c>
      <c r="K122" s="359"/>
      <c r="L122"/>
      <c r="M122"/>
      <c r="N122"/>
      <c r="O122"/>
    </row>
    <row r="123" spans="1:15" ht="20.100000000000001" customHeight="1" x14ac:dyDescent="0.3">
      <c r="A123" s="93" t="s">
        <v>132</v>
      </c>
      <c r="B123" s="92">
        <v>10000</v>
      </c>
      <c r="C123" s="92">
        <f>SLSA!B6</f>
        <v>0</v>
      </c>
      <c r="D123" s="94">
        <f>SLSA!B7</f>
        <v>0</v>
      </c>
      <c r="E123" s="92">
        <f>SLSA!B8</f>
        <v>4246.7299999999996</v>
      </c>
      <c r="F123" s="115">
        <f t="shared" si="6"/>
        <v>5753.27</v>
      </c>
      <c r="G123" s="116" t="s">
        <v>15</v>
      </c>
      <c r="H123" s="116" t="s">
        <v>15</v>
      </c>
      <c r="I123" s="117" t="s">
        <v>15</v>
      </c>
      <c r="J123" s="194" t="s">
        <v>15</v>
      </c>
      <c r="K123" s="109"/>
      <c r="L123"/>
      <c r="M123"/>
      <c r="N123"/>
      <c r="O123"/>
    </row>
    <row r="124" spans="1:15" ht="20.100000000000001" customHeight="1" x14ac:dyDescent="0.3">
      <c r="A124" s="517" t="s">
        <v>133</v>
      </c>
      <c r="B124" s="518">
        <v>0</v>
      </c>
      <c r="C124" s="518">
        <f>SDA!B6</f>
        <v>0</v>
      </c>
      <c r="D124" s="519">
        <f>SDA!B7</f>
        <v>0</v>
      </c>
      <c r="E124" s="518">
        <f>SDA!B8</f>
        <v>0</v>
      </c>
      <c r="F124" s="520">
        <f t="shared" si="6"/>
        <v>0</v>
      </c>
      <c r="G124" s="521" t="s">
        <v>15</v>
      </c>
      <c r="H124" s="522" t="s">
        <v>15</v>
      </c>
      <c r="I124" s="523" t="s">
        <v>15</v>
      </c>
      <c r="J124" s="524" t="s">
        <v>15</v>
      </c>
      <c r="K124" s="308">
        <v>2025</v>
      </c>
      <c r="L124"/>
      <c r="M124"/>
      <c r="N124"/>
      <c r="O124"/>
    </row>
    <row r="125" spans="1:15" ht="20.100000000000001" customHeight="1" x14ac:dyDescent="0.3">
      <c r="A125" s="93" t="s">
        <v>134</v>
      </c>
      <c r="B125" s="92">
        <v>15000</v>
      </c>
      <c r="C125" s="92">
        <f>AgCouncil!B6</f>
        <v>0</v>
      </c>
      <c r="D125" s="94">
        <f>AgCouncil!B7</f>
        <v>0</v>
      </c>
      <c r="E125" s="92">
        <f>AgCouncil!B8</f>
        <v>1152</v>
      </c>
      <c r="F125" s="115">
        <f t="shared" si="6"/>
        <v>13848</v>
      </c>
      <c r="G125" s="116" t="s">
        <v>15</v>
      </c>
      <c r="H125" s="116" t="s">
        <v>15</v>
      </c>
      <c r="I125" s="117" t="s">
        <v>15</v>
      </c>
      <c r="J125" s="194" t="s">
        <v>15</v>
      </c>
      <c r="K125" s="109"/>
      <c r="L125"/>
      <c r="M125"/>
      <c r="N125"/>
      <c r="O125"/>
    </row>
    <row r="126" spans="1:15" s="318" customFormat="1" ht="20.100000000000001" customHeight="1" x14ac:dyDescent="0.3">
      <c r="A126" s="432" t="s">
        <v>135</v>
      </c>
      <c r="B126" s="438">
        <v>0</v>
      </c>
      <c r="C126" s="262">
        <f>SASLA!B6</f>
        <v>0</v>
      </c>
      <c r="D126" s="262">
        <f>SASLA!B7</f>
        <v>0</v>
      </c>
      <c r="E126" s="262">
        <f>SASLA!B8</f>
        <v>0</v>
      </c>
      <c r="F126" s="262">
        <f>B126+C126-D126-E126</f>
        <v>0</v>
      </c>
      <c r="G126" s="382"/>
      <c r="H126" s="382"/>
      <c r="I126" s="261"/>
      <c r="J126" s="261"/>
      <c r="K126" s="439">
        <v>2024</v>
      </c>
    </row>
    <row r="127" spans="1:15" s="332" customFormat="1" ht="19.5" customHeight="1" x14ac:dyDescent="0.3">
      <c r="A127" s="309" t="s">
        <v>136</v>
      </c>
      <c r="B127" s="304">
        <v>575</v>
      </c>
      <c r="C127" s="304">
        <f>SAFE!B6</f>
        <v>0</v>
      </c>
      <c r="D127" s="305">
        <f>SAFE!B7</f>
        <v>0</v>
      </c>
      <c r="E127" s="304">
        <f>SAFE!B8</f>
        <v>0</v>
      </c>
      <c r="F127" s="306">
        <f t="shared" si="6"/>
        <v>575</v>
      </c>
      <c r="G127" s="369" t="s">
        <v>15</v>
      </c>
      <c r="H127" s="376" t="s">
        <v>15</v>
      </c>
      <c r="I127" s="117" t="s">
        <v>15</v>
      </c>
      <c r="J127" s="194" t="s">
        <v>15</v>
      </c>
      <c r="K127" s="308"/>
      <c r="L127" s="318"/>
      <c r="M127" s="318"/>
      <c r="N127" s="318"/>
      <c r="O127" s="318"/>
    </row>
    <row r="128" spans="1:15" s="332" customFormat="1" ht="19.5" customHeight="1" x14ac:dyDescent="0.3">
      <c r="A128" s="346" t="s">
        <v>137</v>
      </c>
      <c r="B128" s="304">
        <v>500</v>
      </c>
      <c r="C128" s="304">
        <f>SOEA!B6</f>
        <v>0</v>
      </c>
      <c r="D128" s="305">
        <f>SOEA!B7</f>
        <v>0</v>
      </c>
      <c r="E128" s="304">
        <f>SOEA!B8</f>
        <v>0</v>
      </c>
      <c r="F128" s="306">
        <f>B128+C128-D128-E128</f>
        <v>500</v>
      </c>
      <c r="G128" s="369" t="s">
        <v>15</v>
      </c>
      <c r="H128" s="376" t="s">
        <v>15</v>
      </c>
      <c r="I128" s="117" t="s">
        <v>15</v>
      </c>
      <c r="J128" s="194" t="s">
        <v>15</v>
      </c>
      <c r="K128" s="308"/>
      <c r="L128" s="318"/>
      <c r="M128" s="318"/>
      <c r="N128" s="318"/>
      <c r="O128" s="318"/>
    </row>
    <row r="129" spans="1:15" s="332" customFormat="1" ht="19.5" customHeight="1" x14ac:dyDescent="0.3">
      <c r="A129" s="525" t="s">
        <v>138</v>
      </c>
      <c r="B129" s="518">
        <v>500</v>
      </c>
      <c r="C129" s="518">
        <f>SNDA!B6</f>
        <v>0</v>
      </c>
      <c r="D129" s="519">
        <f>SNDA!B7</f>
        <v>500</v>
      </c>
      <c r="E129" s="518">
        <f>SNDA!B8</f>
        <v>0</v>
      </c>
      <c r="F129" s="520">
        <f>B129+C129-D129-E129</f>
        <v>0</v>
      </c>
      <c r="G129" s="521" t="s">
        <v>15</v>
      </c>
      <c r="H129" s="522" t="s">
        <v>15</v>
      </c>
      <c r="I129" s="473"/>
      <c r="J129" s="472"/>
      <c r="K129" s="308"/>
      <c r="L129" s="318"/>
      <c r="M129" s="318"/>
      <c r="N129" s="318"/>
      <c r="O129" s="318"/>
    </row>
    <row r="130" spans="1:15" ht="31.5" customHeight="1" x14ac:dyDescent="0.3">
      <c r="A130" s="317" t="s">
        <v>139</v>
      </c>
      <c r="B130" s="304">
        <v>665</v>
      </c>
      <c r="C130" s="304">
        <f>SGC!B6</f>
        <v>0</v>
      </c>
      <c r="D130" s="305">
        <f>SGC!B7</f>
        <v>0</v>
      </c>
      <c r="E130" s="304">
        <f>SGC!B8</f>
        <v>0</v>
      </c>
      <c r="F130" s="306">
        <f t="shared" si="6"/>
        <v>665</v>
      </c>
      <c r="G130" s="369" t="s">
        <v>15</v>
      </c>
      <c r="H130" s="369" t="s">
        <v>15</v>
      </c>
      <c r="I130" s="117" t="s">
        <v>15</v>
      </c>
      <c r="J130" s="194" t="s">
        <v>15</v>
      </c>
      <c r="K130" s="308"/>
      <c r="L130"/>
      <c r="M130"/>
      <c r="N130"/>
      <c r="O130"/>
    </row>
    <row r="131" spans="1:15" ht="19.2" customHeight="1" x14ac:dyDescent="0.3">
      <c r="A131" s="334" t="s">
        <v>140</v>
      </c>
      <c r="B131" s="304">
        <v>575</v>
      </c>
      <c r="C131" s="304">
        <f>SJP!B6</f>
        <v>0</v>
      </c>
      <c r="D131" s="305">
        <f>SJP!B7</f>
        <v>0</v>
      </c>
      <c r="E131" s="304">
        <f>SJP!B8</f>
        <v>0</v>
      </c>
      <c r="F131" s="306">
        <f>B131+C131-D131-E131</f>
        <v>575</v>
      </c>
      <c r="G131" s="369" t="s">
        <v>15</v>
      </c>
      <c r="H131" s="369" t="s">
        <v>15</v>
      </c>
      <c r="I131" s="117" t="s">
        <v>15</v>
      </c>
      <c r="J131" s="194" t="s">
        <v>15</v>
      </c>
      <c r="K131" s="308"/>
      <c r="L131"/>
      <c r="M131"/>
      <c r="N131"/>
      <c r="O131"/>
    </row>
    <row r="132" spans="1:15" ht="17.399999999999999" customHeight="1" x14ac:dyDescent="0.3">
      <c r="A132" s="465" t="s">
        <v>141</v>
      </c>
      <c r="B132" s="254">
        <v>0</v>
      </c>
      <c r="C132" s="254">
        <f>SIL!B6</f>
        <v>0</v>
      </c>
      <c r="D132" s="255">
        <f>SIL!B7</f>
        <v>0</v>
      </c>
      <c r="E132" s="254">
        <f>SIL!B8</f>
        <v>0</v>
      </c>
      <c r="F132" s="257">
        <f>B132+C132-D132-E132</f>
        <v>0</v>
      </c>
      <c r="G132" s="371" t="s">
        <v>15</v>
      </c>
      <c r="H132" s="371" t="s">
        <v>15</v>
      </c>
      <c r="I132" s="258"/>
      <c r="J132" s="259"/>
      <c r="K132" s="427">
        <v>2025</v>
      </c>
      <c r="L132"/>
      <c r="M132"/>
      <c r="N132"/>
      <c r="O132"/>
    </row>
    <row r="133" spans="1:15" s="332" customFormat="1" ht="18.600000000000001" customHeight="1" x14ac:dyDescent="0.3">
      <c r="A133" s="440" t="s">
        <v>142</v>
      </c>
      <c r="B133" s="434">
        <v>0</v>
      </c>
      <c r="C133" s="254">
        <f>SMILE!B6</f>
        <v>0</v>
      </c>
      <c r="D133" s="255">
        <f>SMILE!B7</f>
        <v>0</v>
      </c>
      <c r="E133" s="254">
        <f>SMILE!B8</f>
        <v>0</v>
      </c>
      <c r="F133" s="257">
        <f t="shared" si="6"/>
        <v>0</v>
      </c>
      <c r="G133" s="371"/>
      <c r="H133" s="437"/>
      <c r="I133" s="258"/>
      <c r="J133" s="259"/>
      <c r="K133" s="427">
        <v>2025</v>
      </c>
      <c r="L133" s="318"/>
      <c r="M133" s="318"/>
      <c r="N133" s="318"/>
      <c r="O133" s="318"/>
    </row>
    <row r="134" spans="1:15" s="332" customFormat="1" ht="20.100000000000001" customHeight="1" x14ac:dyDescent="0.3">
      <c r="A134" s="432" t="s">
        <v>143</v>
      </c>
      <c r="B134" s="254">
        <v>0</v>
      </c>
      <c r="C134" s="254">
        <f>SMO!B6</f>
        <v>0</v>
      </c>
      <c r="D134" s="255">
        <f>SMO!B7</f>
        <v>0</v>
      </c>
      <c r="E134" s="256">
        <f>SMO!B8</f>
        <v>0</v>
      </c>
      <c r="F134" s="257">
        <f t="shared" si="6"/>
        <v>0</v>
      </c>
      <c r="G134" s="371"/>
      <c r="H134" s="437"/>
      <c r="I134" s="258"/>
      <c r="J134" s="259"/>
      <c r="K134" s="427">
        <v>2024</v>
      </c>
      <c r="L134" s="318"/>
      <c r="M134" s="318"/>
      <c r="N134" s="318"/>
      <c r="O134" s="318"/>
    </row>
    <row r="135" spans="1:15" s="332" customFormat="1" ht="20.100000000000001" customHeight="1" x14ac:dyDescent="0.3">
      <c r="A135" s="316" t="s">
        <v>144</v>
      </c>
      <c r="B135" s="304">
        <v>500</v>
      </c>
      <c r="C135" s="304">
        <f>TBP!B6</f>
        <v>0</v>
      </c>
      <c r="D135" s="305">
        <f>TBP!B7</f>
        <v>0</v>
      </c>
      <c r="E135" s="311">
        <f>TBP!B8</f>
        <v>0</v>
      </c>
      <c r="F135" s="306">
        <f>B135+C135-D135-E135</f>
        <v>500</v>
      </c>
      <c r="G135" s="369" t="s">
        <v>15</v>
      </c>
      <c r="H135" s="376" t="s">
        <v>15</v>
      </c>
      <c r="I135" s="310" t="s">
        <v>15</v>
      </c>
      <c r="J135" s="194" t="s">
        <v>15</v>
      </c>
      <c r="K135" s="308"/>
      <c r="L135" s="318"/>
      <c r="M135" s="318"/>
      <c r="N135" s="318"/>
      <c r="O135" s="318"/>
    </row>
    <row r="136" spans="1:15" ht="20.100000000000001" customHeight="1" x14ac:dyDescent="0.3">
      <c r="A136" s="260" t="s">
        <v>145</v>
      </c>
      <c r="B136" s="254">
        <v>0</v>
      </c>
      <c r="C136" s="254">
        <f>TBS!B6</f>
        <v>0</v>
      </c>
      <c r="D136" s="255">
        <f>TBS!B7</f>
        <v>0</v>
      </c>
      <c r="E136" s="254">
        <f>TBS!B8</f>
        <v>0</v>
      </c>
      <c r="F136" s="257">
        <f t="shared" si="6"/>
        <v>0</v>
      </c>
      <c r="G136" s="371" t="s">
        <v>15</v>
      </c>
      <c r="H136" s="371" t="s">
        <v>15</v>
      </c>
      <c r="I136" s="258"/>
      <c r="J136" s="259"/>
      <c r="K136" s="427"/>
      <c r="L136"/>
      <c r="M136"/>
      <c r="N136"/>
      <c r="O136"/>
    </row>
    <row r="137" spans="1:15" ht="20.100000000000001" customHeight="1" x14ac:dyDescent="0.3">
      <c r="A137" s="104" t="s">
        <v>146</v>
      </c>
      <c r="B137" s="92">
        <v>500</v>
      </c>
      <c r="C137" s="92">
        <f>TCLCA!B6</f>
        <v>0</v>
      </c>
      <c r="D137" s="94">
        <f>TCLCA!B7</f>
        <v>0</v>
      </c>
      <c r="E137" s="92">
        <f>TCLCA!B8</f>
        <v>0</v>
      </c>
      <c r="F137" s="115">
        <f>B137+C137-D137-E137</f>
        <v>500</v>
      </c>
      <c r="G137" s="116" t="s">
        <v>15</v>
      </c>
      <c r="H137" s="116" t="s">
        <v>15</v>
      </c>
      <c r="I137" s="117" t="s">
        <v>15</v>
      </c>
      <c r="J137" s="194"/>
      <c r="K137" s="109"/>
      <c r="L137"/>
      <c r="M137"/>
      <c r="N137"/>
      <c r="O137"/>
    </row>
    <row r="138" spans="1:15" ht="20.100000000000001" customHeight="1" x14ac:dyDescent="0.3">
      <c r="A138" s="93" t="s">
        <v>147</v>
      </c>
      <c r="B138" s="92">
        <v>9200</v>
      </c>
      <c r="C138" s="92">
        <f>TCFR!B6</f>
        <v>0</v>
      </c>
      <c r="D138" s="94">
        <f>TCFR!B7</f>
        <v>0</v>
      </c>
      <c r="E138" s="92">
        <f>TCFR!B8</f>
        <v>8668.69</v>
      </c>
      <c r="F138" s="115">
        <f>B138+C138-D138-E138</f>
        <v>531.30999999999949</v>
      </c>
      <c r="G138" s="116" t="s">
        <v>15</v>
      </c>
      <c r="H138" s="116" t="s">
        <v>15</v>
      </c>
      <c r="I138" s="117" t="s">
        <v>15</v>
      </c>
      <c r="J138" s="194" t="s">
        <v>15</v>
      </c>
      <c r="K138" s="108"/>
      <c r="L138"/>
      <c r="M138"/>
      <c r="N138"/>
      <c r="O138"/>
    </row>
    <row r="139" spans="1:15" ht="20.100000000000001" customHeight="1" x14ac:dyDescent="0.3">
      <c r="A139" s="93" t="s">
        <v>148</v>
      </c>
      <c r="B139" s="92">
        <v>15000</v>
      </c>
      <c r="C139" s="92">
        <f>TET!B9</f>
        <v>0</v>
      </c>
      <c r="D139" s="94">
        <f>TET!B10</f>
        <v>0</v>
      </c>
      <c r="E139" s="92">
        <f>TET!B11</f>
        <v>6874.38</v>
      </c>
      <c r="F139" s="115">
        <f t="shared" si="6"/>
        <v>8125.62</v>
      </c>
      <c r="G139" s="116" t="s">
        <v>15</v>
      </c>
      <c r="H139" s="116" t="s">
        <v>15</v>
      </c>
      <c r="I139" s="117" t="s">
        <v>15</v>
      </c>
      <c r="J139" s="194" t="s">
        <v>15</v>
      </c>
      <c r="K139" s="109"/>
      <c r="L139"/>
      <c r="M139"/>
      <c r="N139"/>
      <c r="O139"/>
    </row>
    <row r="140" spans="1:15" ht="20.100000000000001" customHeight="1" x14ac:dyDescent="0.3">
      <c r="A140" s="506" t="s">
        <v>149</v>
      </c>
      <c r="B140" s="497">
        <v>800</v>
      </c>
      <c r="C140" s="497">
        <f>Feral!B6</f>
        <v>0</v>
      </c>
      <c r="D140" s="498">
        <f>Feral!B7</f>
        <v>0</v>
      </c>
      <c r="E140" s="497">
        <f>Feral!B8</f>
        <v>800</v>
      </c>
      <c r="F140" s="499">
        <f t="shared" si="6"/>
        <v>0</v>
      </c>
      <c r="G140" s="500" t="s">
        <v>15</v>
      </c>
      <c r="H140" s="500" t="s">
        <v>15</v>
      </c>
      <c r="I140" s="501" t="s">
        <v>15</v>
      </c>
      <c r="J140" s="502" t="s">
        <v>15</v>
      </c>
      <c r="K140" s="503"/>
      <c r="L140"/>
      <c r="M140"/>
      <c r="N140"/>
      <c r="O140"/>
    </row>
    <row r="141" spans="1:15" ht="20.100000000000001" customHeight="1" x14ac:dyDescent="0.3">
      <c r="A141" s="93" t="s">
        <v>150</v>
      </c>
      <c r="B141" s="92">
        <v>2500</v>
      </c>
      <c r="C141" s="92">
        <f>TechHorn!B6</f>
        <v>0</v>
      </c>
      <c r="D141" s="94">
        <f>TechHorn!B7</f>
        <v>0</v>
      </c>
      <c r="E141" s="92">
        <f>TechHorn!B8</f>
        <v>1024</v>
      </c>
      <c r="F141" s="115">
        <f t="shared" si="6"/>
        <v>1476</v>
      </c>
      <c r="G141" s="116" t="s">
        <v>15</v>
      </c>
      <c r="H141" s="116" t="s">
        <v>15</v>
      </c>
      <c r="I141" s="117" t="s">
        <v>15</v>
      </c>
      <c r="J141" s="194" t="s">
        <v>15</v>
      </c>
      <c r="K141" s="109"/>
      <c r="L141"/>
      <c r="M141"/>
      <c r="N141"/>
      <c r="O141"/>
    </row>
    <row r="142" spans="1:15" ht="20.100000000000001" customHeight="1" x14ac:dyDescent="0.3">
      <c r="A142" s="93" t="s">
        <v>151</v>
      </c>
      <c r="B142" s="92">
        <v>15000</v>
      </c>
      <c r="C142" s="92">
        <f>Horse!B6</f>
        <v>0</v>
      </c>
      <c r="D142" s="94">
        <f>Horse!B7</f>
        <v>0</v>
      </c>
      <c r="E142" s="106">
        <f>Horse!B8</f>
        <v>13883.03</v>
      </c>
      <c r="F142" s="115">
        <f t="shared" si="6"/>
        <v>1116.9699999999993</v>
      </c>
      <c r="G142" s="116" t="s">
        <v>15</v>
      </c>
      <c r="H142" s="116" t="s">
        <v>15</v>
      </c>
      <c r="I142" s="117" t="s">
        <v>15</v>
      </c>
      <c r="J142" s="194" t="s">
        <v>15</v>
      </c>
      <c r="K142" s="109"/>
      <c r="L142"/>
      <c r="M142"/>
      <c r="N142"/>
      <c r="O142"/>
    </row>
    <row r="143" spans="1:15" ht="20.100000000000001" customHeight="1" x14ac:dyDescent="0.3">
      <c r="A143" s="457" t="s">
        <v>152</v>
      </c>
      <c r="B143" s="458">
        <v>0</v>
      </c>
      <c r="C143" s="459">
        <f>TIT!B6</f>
        <v>0</v>
      </c>
      <c r="D143" s="460">
        <f>TIT!B7</f>
        <v>0</v>
      </c>
      <c r="E143" s="461">
        <f>TIT!B8</f>
        <v>0</v>
      </c>
      <c r="F143" s="459">
        <f>B143+C143-D143-E143</f>
        <v>0</v>
      </c>
      <c r="G143" s="371" t="s">
        <v>15</v>
      </c>
      <c r="H143" s="462" t="s">
        <v>15</v>
      </c>
      <c r="I143" s="463" t="s">
        <v>15</v>
      </c>
      <c r="J143" s="261" t="s">
        <v>15</v>
      </c>
      <c r="K143" s="464">
        <v>2025</v>
      </c>
      <c r="L143"/>
      <c r="M143"/>
      <c r="N143"/>
      <c r="O143"/>
    </row>
    <row r="144" spans="1:15" customFormat="1" ht="20.100000000000001" customHeight="1" x14ac:dyDescent="0.3">
      <c r="A144" s="110" t="s">
        <v>153</v>
      </c>
      <c r="B144" s="111">
        <v>1650</v>
      </c>
      <c r="C144" s="222">
        <f>TKBDT!B6</f>
        <v>0</v>
      </c>
      <c r="D144" s="509">
        <f>TKBDT!B8</f>
        <v>0</v>
      </c>
      <c r="E144" s="222">
        <f>TKBDT!B8</f>
        <v>0</v>
      </c>
      <c r="F144" s="2">
        <f>B144+C144-D144-E144</f>
        <v>1650</v>
      </c>
      <c r="G144" s="372" t="s">
        <v>15</v>
      </c>
      <c r="H144" s="372" t="s">
        <v>15</v>
      </c>
      <c r="I144" s="139" t="s">
        <v>15</v>
      </c>
      <c r="J144" s="139" t="s">
        <v>15</v>
      </c>
      <c r="K144" s="103"/>
    </row>
    <row r="145" spans="1:15" s="332" customFormat="1" ht="20.100000000000001" customHeight="1" x14ac:dyDescent="0.3">
      <c r="A145" s="253" t="s">
        <v>154</v>
      </c>
      <c r="B145" s="254">
        <v>0</v>
      </c>
      <c r="C145" s="254">
        <f>KPOP!B6</f>
        <v>0</v>
      </c>
      <c r="D145" s="255">
        <f>KPOP!B7</f>
        <v>0</v>
      </c>
      <c r="E145" s="256">
        <f>KPOP!B8</f>
        <v>0</v>
      </c>
      <c r="F145" s="257">
        <f t="shared" si="6"/>
        <v>0</v>
      </c>
      <c r="G145" s="371" t="s">
        <v>15</v>
      </c>
      <c r="H145" s="437" t="s">
        <v>15</v>
      </c>
      <c r="I145" s="258"/>
      <c r="J145" s="259"/>
      <c r="K145" s="427">
        <v>2024</v>
      </c>
      <c r="L145" s="318"/>
      <c r="M145" s="318"/>
      <c r="N145" s="318"/>
      <c r="O145" s="318"/>
    </row>
    <row r="146" spans="1:15" ht="20.100000000000001" customHeight="1" x14ac:dyDescent="0.3">
      <c r="A146" s="260" t="s">
        <v>155</v>
      </c>
      <c r="B146" s="254">
        <v>0</v>
      </c>
      <c r="C146" s="254">
        <f>TMAGIC!B6</f>
        <v>0</v>
      </c>
      <c r="D146" s="255">
        <f>TMAGIC!B7</f>
        <v>0</v>
      </c>
      <c r="E146" s="256">
        <f>TMAGIC!B8</f>
        <v>0</v>
      </c>
      <c r="F146" s="257">
        <f>B146+C146-D146-E146</f>
        <v>0</v>
      </c>
      <c r="G146" s="371" t="s">
        <v>15</v>
      </c>
      <c r="H146" s="371" t="s">
        <v>15</v>
      </c>
      <c r="I146" s="258"/>
      <c r="J146" s="259"/>
      <c r="K146" s="427">
        <v>2025</v>
      </c>
      <c r="L146"/>
      <c r="M146"/>
      <c r="N146"/>
      <c r="O146"/>
    </row>
    <row r="147" spans="1:15" ht="20.100000000000001" customHeight="1" x14ac:dyDescent="0.3">
      <c r="A147" s="253" t="s">
        <v>156</v>
      </c>
      <c r="B147" s="254">
        <v>0</v>
      </c>
      <c r="C147" s="254">
        <f>TMA!B6</f>
        <v>0</v>
      </c>
      <c r="D147" s="255">
        <f>TMA!B7</f>
        <v>0</v>
      </c>
      <c r="E147" s="256">
        <f>TMA!B8</f>
        <v>0</v>
      </c>
      <c r="F147" s="257">
        <f t="shared" si="6"/>
        <v>0</v>
      </c>
      <c r="G147" s="371" t="s">
        <v>15</v>
      </c>
      <c r="H147" s="371" t="s">
        <v>15</v>
      </c>
      <c r="I147" s="258" t="s">
        <v>15</v>
      </c>
      <c r="J147" s="259"/>
      <c r="K147" s="427">
        <v>2025</v>
      </c>
      <c r="L147"/>
      <c r="M147"/>
      <c r="N147"/>
      <c r="O147"/>
    </row>
    <row r="148" spans="1:15" ht="20.100000000000001" customHeight="1" x14ac:dyDescent="0.3">
      <c r="A148" s="105" t="s">
        <v>157</v>
      </c>
      <c r="B148" s="92">
        <v>500</v>
      </c>
      <c r="C148" s="92">
        <f>TMP!B6</f>
        <v>0</v>
      </c>
      <c r="D148" s="94">
        <f>TMP!B7</f>
        <v>0</v>
      </c>
      <c r="E148" s="106">
        <f>TMP!B8</f>
        <v>0</v>
      </c>
      <c r="F148" s="115">
        <f>B148+C148-D148-E148</f>
        <v>500</v>
      </c>
      <c r="G148" s="116" t="s">
        <v>15</v>
      </c>
      <c r="H148" s="116" t="s">
        <v>15</v>
      </c>
      <c r="I148" s="117" t="s">
        <v>15</v>
      </c>
      <c r="J148" s="194" t="s">
        <v>15</v>
      </c>
      <c r="K148" s="109"/>
      <c r="L148"/>
      <c r="M148"/>
      <c r="N148"/>
      <c r="O148"/>
    </row>
    <row r="149" spans="1:15" ht="20.100000000000001" customHeight="1" x14ac:dyDescent="0.3">
      <c r="A149" s="260" t="s">
        <v>158</v>
      </c>
      <c r="B149" s="263">
        <v>0</v>
      </c>
      <c r="C149" s="263">
        <f>TMM!B6</f>
        <v>0</v>
      </c>
      <c r="D149" s="255">
        <f>TMM!B7</f>
        <v>0</v>
      </c>
      <c r="E149" s="263">
        <f>TMM!B8</f>
        <v>0</v>
      </c>
      <c r="F149" s="264">
        <f t="shared" si="6"/>
        <v>0</v>
      </c>
      <c r="G149" s="380"/>
      <c r="H149" s="380"/>
      <c r="I149" s="265"/>
      <c r="J149" s="266"/>
      <c r="K149" s="218">
        <v>2024</v>
      </c>
      <c r="L149"/>
      <c r="M149"/>
      <c r="N149"/>
      <c r="O149"/>
    </row>
    <row r="150" spans="1:15" ht="20.100000000000001" customHeight="1" x14ac:dyDescent="0.3">
      <c r="A150" s="110" t="s">
        <v>159</v>
      </c>
      <c r="B150" s="92">
        <v>1725</v>
      </c>
      <c r="C150" s="92">
        <f>TNRF!B6</f>
        <v>0</v>
      </c>
      <c r="D150" s="94">
        <f>TNRF!B7</f>
        <v>0</v>
      </c>
      <c r="E150" s="92">
        <f>TNRF!B8</f>
        <v>0</v>
      </c>
      <c r="F150" s="115">
        <f t="shared" si="6"/>
        <v>1725</v>
      </c>
      <c r="G150" s="116" t="s">
        <v>15</v>
      </c>
      <c r="H150" s="116" t="s">
        <v>15</v>
      </c>
      <c r="I150" s="117" t="s">
        <v>15</v>
      </c>
      <c r="J150" s="194" t="s">
        <v>15</v>
      </c>
      <c r="K150" s="109"/>
      <c r="L150"/>
      <c r="M150"/>
      <c r="N150"/>
      <c r="O150"/>
    </row>
    <row r="151" spans="1:15" ht="20.100000000000001" customHeight="1" x14ac:dyDescent="0.3">
      <c r="A151" s="316" t="s">
        <v>160</v>
      </c>
      <c r="B151" s="304">
        <v>0</v>
      </c>
      <c r="C151" s="304">
        <f>TP!B6</f>
        <v>0</v>
      </c>
      <c r="D151" s="305">
        <f>TP!B7</f>
        <v>0</v>
      </c>
      <c r="E151" s="304">
        <f>TP!B8</f>
        <v>0</v>
      </c>
      <c r="F151" s="306">
        <f>B151+C151-D151-E151</f>
        <v>0</v>
      </c>
      <c r="G151" s="369" t="s">
        <v>15</v>
      </c>
      <c r="H151" s="369" t="s">
        <v>15</v>
      </c>
      <c r="I151" s="117" t="s">
        <v>15</v>
      </c>
      <c r="J151" s="194" t="s">
        <v>15</v>
      </c>
      <c r="K151" s="308"/>
      <c r="L151"/>
      <c r="M151"/>
      <c r="N151"/>
      <c r="O151"/>
    </row>
    <row r="152" spans="1:15" ht="20.100000000000001" customHeight="1" x14ac:dyDescent="0.3">
      <c r="A152" s="309" t="s">
        <v>161</v>
      </c>
      <c r="B152" s="304">
        <v>575</v>
      </c>
      <c r="C152" s="304">
        <f>TPOT!B6</f>
        <v>0</v>
      </c>
      <c r="D152" s="305">
        <f>TPOT!B7</f>
        <v>0</v>
      </c>
      <c r="E152" s="304">
        <f>TPOT!B8</f>
        <v>557.17999999999995</v>
      </c>
      <c r="F152" s="306">
        <f>B152+C152-E152-D152</f>
        <v>17.82000000000005</v>
      </c>
      <c r="G152" s="369" t="s">
        <v>15</v>
      </c>
      <c r="H152" s="369" t="s">
        <v>15</v>
      </c>
      <c r="I152" s="117" t="s">
        <v>15</v>
      </c>
      <c r="J152" s="194" t="s">
        <v>15</v>
      </c>
      <c r="K152" s="308"/>
      <c r="L152"/>
      <c r="M152"/>
      <c r="N152"/>
      <c r="O152"/>
    </row>
    <row r="153" spans="1:15" ht="20.100000000000001" customHeight="1" x14ac:dyDescent="0.3">
      <c r="A153" s="309" t="s">
        <v>162</v>
      </c>
      <c r="B153" s="304">
        <v>750</v>
      </c>
      <c r="C153" s="304">
        <f>TPVS!B6</f>
        <v>500</v>
      </c>
      <c r="D153" s="305">
        <f>TPVS!B7</f>
        <v>0</v>
      </c>
      <c r="E153" s="304">
        <f>TPVS!B8</f>
        <v>748</v>
      </c>
      <c r="F153" s="306">
        <f>B153+C153-E153-D153</f>
        <v>502</v>
      </c>
      <c r="G153" s="369" t="s">
        <v>15</v>
      </c>
      <c r="H153" s="369" t="s">
        <v>15</v>
      </c>
      <c r="I153" s="117" t="s">
        <v>15</v>
      </c>
      <c r="J153" s="194" t="s">
        <v>15</v>
      </c>
      <c r="K153" s="308"/>
      <c r="L153"/>
      <c r="M153"/>
      <c r="N153"/>
      <c r="O153"/>
    </row>
    <row r="154" spans="1:15" s="217" customFormat="1" ht="20.100000000000001" customHeight="1" x14ac:dyDescent="0.3">
      <c r="A154" s="219" t="s">
        <v>163</v>
      </c>
      <c r="B154" s="106">
        <v>15000</v>
      </c>
      <c r="C154" s="106">
        <f>TECHRODEO!B6</f>
        <v>0</v>
      </c>
      <c r="D154" s="94">
        <f>TECHRODEO!B7</f>
        <v>15000</v>
      </c>
      <c r="E154" s="106">
        <f>TECHRODEO!B8</f>
        <v>0</v>
      </c>
      <c r="F154" s="220">
        <f t="shared" ref="F154:F162" si="7">B154+C154-D154-E154</f>
        <v>0</v>
      </c>
      <c r="G154" s="475"/>
      <c r="H154" s="475"/>
      <c r="I154" s="216" t="s">
        <v>15</v>
      </c>
      <c r="J154" s="400" t="s">
        <v>15</v>
      </c>
      <c r="K154" s="221"/>
      <c r="L154"/>
      <c r="M154"/>
      <c r="N154"/>
      <c r="O154"/>
    </row>
    <row r="155" spans="1:15" s="332" customFormat="1" ht="20.100000000000001" customHeight="1" x14ac:dyDescent="0.3">
      <c r="A155" s="260" t="s">
        <v>164</v>
      </c>
      <c r="B155" s="254">
        <v>0</v>
      </c>
      <c r="C155" s="254">
        <f>TRSA!B6</f>
        <v>0</v>
      </c>
      <c r="D155" s="255">
        <f>TRSA!B7</f>
        <v>0</v>
      </c>
      <c r="E155" s="254">
        <f>TRSA!B8</f>
        <v>0</v>
      </c>
      <c r="F155" s="257">
        <f t="shared" si="7"/>
        <v>0</v>
      </c>
      <c r="G155" s="371" t="s">
        <v>15</v>
      </c>
      <c r="H155" s="371" t="s">
        <v>15</v>
      </c>
      <c r="I155" s="258"/>
      <c r="J155" s="259"/>
      <c r="K155" s="171">
        <v>2025</v>
      </c>
      <c r="L155" s="318"/>
      <c r="M155" s="318"/>
      <c r="N155" s="318"/>
      <c r="O155" s="318"/>
    </row>
    <row r="156" spans="1:15" ht="20.100000000000001" customHeight="1" x14ac:dyDescent="0.3">
      <c r="A156" s="206" t="s">
        <v>165</v>
      </c>
      <c r="B156" s="207">
        <v>575</v>
      </c>
      <c r="C156" s="207">
        <f>TSMG!B6</f>
        <v>0</v>
      </c>
      <c r="D156" s="208">
        <f>TSMG!B7</f>
        <v>0</v>
      </c>
      <c r="E156" s="207">
        <f>TSMG!B8</f>
        <v>575</v>
      </c>
      <c r="F156" s="302">
        <f>B156+C156-D156-E156</f>
        <v>0</v>
      </c>
      <c r="G156" s="116" t="s">
        <v>15</v>
      </c>
      <c r="H156" s="116" t="s">
        <v>15</v>
      </c>
      <c r="I156" s="117" t="s">
        <v>15</v>
      </c>
      <c r="J156" s="117" t="s">
        <v>15</v>
      </c>
      <c r="K156" s="215"/>
      <c r="L156"/>
      <c r="M156"/>
      <c r="N156"/>
      <c r="O156"/>
    </row>
    <row r="157" spans="1:15" ht="36.75" customHeight="1" x14ac:dyDescent="0.3">
      <c r="A157" s="206" t="s">
        <v>166</v>
      </c>
      <c r="B157" s="207">
        <v>390</v>
      </c>
      <c r="C157" s="207">
        <f>TSSTCAF!B6</f>
        <v>0</v>
      </c>
      <c r="D157" s="208">
        <f>TSSTCAF!B7</f>
        <v>0</v>
      </c>
      <c r="E157" s="207">
        <f>TSSTCAF!B8</f>
        <v>0</v>
      </c>
      <c r="F157" s="302">
        <f>B157+C157-D157-E157</f>
        <v>390</v>
      </c>
      <c r="G157" s="116" t="s">
        <v>15</v>
      </c>
      <c r="H157" s="116" t="s">
        <v>15</v>
      </c>
      <c r="I157" s="117" t="s">
        <v>15</v>
      </c>
      <c r="J157" s="117" t="s">
        <v>15</v>
      </c>
      <c r="K157" s="215"/>
      <c r="L157"/>
      <c r="M157"/>
      <c r="N157"/>
      <c r="O157"/>
    </row>
    <row r="158" spans="1:15" s="345" customFormat="1" ht="20.100000000000001" customHeight="1" x14ac:dyDescent="0.3">
      <c r="A158" s="340" t="s">
        <v>167</v>
      </c>
      <c r="B158" s="341">
        <v>0</v>
      </c>
      <c r="C158" s="341">
        <f>TSCA!B6</f>
        <v>0</v>
      </c>
      <c r="D158" s="510">
        <f>TSCA!B7</f>
        <v>0</v>
      </c>
      <c r="E158" s="341">
        <f>TSCA!B8</f>
        <v>0</v>
      </c>
      <c r="F158" s="342">
        <f t="shared" si="7"/>
        <v>0</v>
      </c>
      <c r="G158" s="381" t="s">
        <v>15</v>
      </c>
      <c r="H158" s="381" t="s">
        <v>15</v>
      </c>
      <c r="I158" s="343" t="s">
        <v>15</v>
      </c>
      <c r="J158" s="343" t="s">
        <v>15</v>
      </c>
      <c r="K158" s="344"/>
      <c r="L158" s="318"/>
      <c r="M158" s="318"/>
      <c r="N158" s="318"/>
      <c r="O158" s="318"/>
    </row>
    <row r="159" spans="1:15" customFormat="1" ht="20.100000000000001" customHeight="1" x14ac:dyDescent="0.3">
      <c r="A159" s="227" t="s">
        <v>168</v>
      </c>
      <c r="B159" s="207">
        <v>900</v>
      </c>
      <c r="C159" s="225">
        <f>TTLHM!B6</f>
        <v>0</v>
      </c>
      <c r="D159" s="511">
        <f>TTLHM!B7</f>
        <v>0</v>
      </c>
      <c r="E159" s="226">
        <f>TTLHM!B8</f>
        <v>0</v>
      </c>
      <c r="F159" s="225">
        <f>B159+C159-D159-E159</f>
        <v>900</v>
      </c>
      <c r="G159" s="372" t="s">
        <v>15</v>
      </c>
      <c r="H159" s="372" t="s">
        <v>15</v>
      </c>
      <c r="I159" s="139" t="s">
        <v>15</v>
      </c>
      <c r="J159" s="139" t="s">
        <v>15</v>
      </c>
      <c r="K159" s="103"/>
    </row>
    <row r="160" spans="1:15" customFormat="1" ht="20.100000000000001" customHeight="1" x14ac:dyDescent="0.3">
      <c r="A160" s="386" t="s">
        <v>169</v>
      </c>
      <c r="B160" s="207">
        <v>500</v>
      </c>
      <c r="C160" s="225">
        <f>TUNICEF!B6</f>
        <v>0</v>
      </c>
      <c r="D160" s="512">
        <f>TUNICEF!B7</f>
        <v>0</v>
      </c>
      <c r="E160" s="385">
        <f>TUNICEF!B8</f>
        <v>0</v>
      </c>
      <c r="F160" s="367">
        <f>B160+C160-D160-E160</f>
        <v>500</v>
      </c>
      <c r="G160" s="372" t="s">
        <v>15</v>
      </c>
      <c r="H160" s="372" t="s">
        <v>15</v>
      </c>
      <c r="I160" s="139" t="s">
        <v>15</v>
      </c>
      <c r="J160" s="139" t="s">
        <v>15</v>
      </c>
      <c r="K160" s="103"/>
    </row>
    <row r="161" spans="1:15" customFormat="1" ht="20.100000000000001" customHeight="1" x14ac:dyDescent="0.3">
      <c r="A161" s="112" t="s">
        <v>170</v>
      </c>
      <c r="B161" s="111">
        <v>300</v>
      </c>
      <c r="C161" s="388">
        <f>TWHPC!B6</f>
        <v>0</v>
      </c>
      <c r="D161" s="119">
        <f>TWHPC!B7</f>
        <v>0</v>
      </c>
      <c r="E161" s="387">
        <f>TWHPC!B8</f>
        <v>0</v>
      </c>
      <c r="F161" s="2">
        <f t="shared" si="7"/>
        <v>300</v>
      </c>
      <c r="G161" s="372" t="s">
        <v>15</v>
      </c>
      <c r="H161" s="372" t="s">
        <v>15</v>
      </c>
      <c r="I161" s="117" t="s">
        <v>15</v>
      </c>
      <c r="J161" s="117" t="s">
        <v>15</v>
      </c>
      <c r="K161" s="103"/>
    </row>
    <row r="162" spans="1:15" ht="20.100000000000001" customHeight="1" x14ac:dyDescent="0.3">
      <c r="A162" s="253" t="s">
        <v>171</v>
      </c>
      <c r="B162" s="254">
        <v>0</v>
      </c>
      <c r="C162" s="254">
        <f>TSPE!B6</f>
        <v>0</v>
      </c>
      <c r="D162" s="255">
        <f>TSPE!B7</f>
        <v>0</v>
      </c>
      <c r="E162" s="254">
        <f>TSPE!B8</f>
        <v>0</v>
      </c>
      <c r="F162" s="257">
        <f t="shared" si="7"/>
        <v>0</v>
      </c>
      <c r="G162" s="371" t="s">
        <v>15</v>
      </c>
      <c r="H162" s="371" t="s">
        <v>15</v>
      </c>
      <c r="I162" s="258" t="s">
        <v>15</v>
      </c>
      <c r="J162" s="259" t="s">
        <v>15</v>
      </c>
      <c r="K162" s="109"/>
      <c r="L162"/>
      <c r="M162"/>
      <c r="N162"/>
      <c r="O162"/>
    </row>
    <row r="163" spans="1:15" s="456" customFormat="1" ht="20.100000000000001" customHeight="1" x14ac:dyDescent="0.3">
      <c r="A163" s="105" t="s">
        <v>172</v>
      </c>
      <c r="B163" s="311">
        <v>500</v>
      </c>
      <c r="C163" s="94">
        <f>TCCH!B6</f>
        <v>0</v>
      </c>
      <c r="D163" s="94">
        <f>TCCH!B7</f>
        <v>500</v>
      </c>
      <c r="E163" s="94">
        <f>TCCH!B8</f>
        <v>0</v>
      </c>
      <c r="F163" s="220">
        <f>B163+C163-D163-E163</f>
        <v>0</v>
      </c>
      <c r="G163" s="476"/>
      <c r="H163" s="476"/>
      <c r="I163" s="216" t="s">
        <v>15</v>
      </c>
      <c r="J163" s="400" t="s">
        <v>15</v>
      </c>
      <c r="K163" s="455"/>
      <c r="L163" s="9"/>
      <c r="M163" s="9"/>
      <c r="N163" s="9"/>
      <c r="O163" s="9"/>
    </row>
    <row r="164" spans="1:15" ht="20.100000000000001" customHeight="1" x14ac:dyDescent="0.3">
      <c r="A164" s="260" t="s">
        <v>173</v>
      </c>
      <c r="B164" s="254">
        <v>0</v>
      </c>
      <c r="C164" s="254">
        <f>TES!B6</f>
        <v>0</v>
      </c>
      <c r="D164" s="255">
        <f>TES!B7</f>
        <v>0</v>
      </c>
      <c r="E164" s="256">
        <f>TES!B8</f>
        <v>0</v>
      </c>
      <c r="F164" s="257">
        <f>B164+C164-D164-E164</f>
        <v>0</v>
      </c>
      <c r="G164" s="371" t="s">
        <v>15</v>
      </c>
      <c r="H164" s="371" t="s">
        <v>15</v>
      </c>
      <c r="I164" s="258"/>
      <c r="J164" s="259"/>
      <c r="K164" s="108"/>
      <c r="L164"/>
      <c r="M164"/>
      <c r="N164"/>
      <c r="O164"/>
    </row>
    <row r="165" spans="1:15" ht="20.100000000000001" customHeight="1" x14ac:dyDescent="0.3">
      <c r="A165" s="260" t="s">
        <v>174</v>
      </c>
      <c r="B165" s="254">
        <v>0</v>
      </c>
      <c r="C165" s="254">
        <f>TMC!B6</f>
        <v>0</v>
      </c>
      <c r="D165" s="255">
        <f>TMC!B7</f>
        <v>0</v>
      </c>
      <c r="E165" s="256">
        <f>TMC!B8</f>
        <v>0</v>
      </c>
      <c r="F165" s="257">
        <f>B165+C165-D165-E165</f>
        <v>0</v>
      </c>
      <c r="G165" s="371" t="s">
        <v>15</v>
      </c>
      <c r="H165" s="371" t="s">
        <v>15</v>
      </c>
      <c r="I165" s="258" t="s">
        <v>15</v>
      </c>
      <c r="J165" s="259" t="s">
        <v>15</v>
      </c>
      <c r="K165" s="108"/>
      <c r="L165"/>
      <c r="M165"/>
      <c r="N165"/>
      <c r="O165"/>
    </row>
    <row r="166" spans="1:15" ht="20.100000000000001" customHeight="1" x14ac:dyDescent="0.3">
      <c r="A166" s="309" t="s">
        <v>175</v>
      </c>
      <c r="B166" s="304">
        <v>780</v>
      </c>
      <c r="C166" s="304">
        <f>TMB!B6</f>
        <v>0</v>
      </c>
      <c r="D166" s="305">
        <f>TMB!B7</f>
        <v>0</v>
      </c>
      <c r="E166" s="304">
        <f>TMB!B8</f>
        <v>749.1400000000001</v>
      </c>
      <c r="F166" s="306">
        <f t="shared" ref="F166:F180" si="8">B166+C166-D166-E166</f>
        <v>30.8599999999999</v>
      </c>
      <c r="G166" s="369" t="s">
        <v>15</v>
      </c>
      <c r="H166" s="369" t="s">
        <v>15</v>
      </c>
      <c r="I166" s="117" t="s">
        <v>15</v>
      </c>
      <c r="J166" s="194" t="s">
        <v>15</v>
      </c>
      <c r="K166" s="108"/>
      <c r="L166"/>
      <c r="M166"/>
      <c r="N166"/>
      <c r="O166"/>
    </row>
    <row r="167" spans="1:15" ht="20.100000000000001" customHeight="1" x14ac:dyDescent="0.3">
      <c r="A167" s="309" t="s">
        <v>176</v>
      </c>
      <c r="B167" s="304">
        <v>500</v>
      </c>
      <c r="C167" s="304">
        <f>SEAT!B6</f>
        <v>0</v>
      </c>
      <c r="D167" s="305">
        <f>SEAT!B7</f>
        <v>0</v>
      </c>
      <c r="E167" s="304">
        <f>SEAT!B8</f>
        <v>498.75</v>
      </c>
      <c r="F167" s="306">
        <f>B167+C167-D167-E167</f>
        <v>1.25</v>
      </c>
      <c r="G167" s="369" t="s">
        <v>15</v>
      </c>
      <c r="H167" s="369" t="s">
        <v>15</v>
      </c>
      <c r="I167" s="117" t="s">
        <v>15</v>
      </c>
      <c r="J167" s="194" t="s">
        <v>15</v>
      </c>
      <c r="K167" s="108"/>
      <c r="L167"/>
      <c r="M167"/>
      <c r="N167"/>
      <c r="O167"/>
    </row>
    <row r="168" spans="1:15" ht="28.5" customHeight="1" x14ac:dyDescent="0.3">
      <c r="A168" s="260" t="s">
        <v>177</v>
      </c>
      <c r="B168" s="254">
        <v>0</v>
      </c>
      <c r="C168" s="254">
        <f>Range!B6</f>
        <v>0</v>
      </c>
      <c r="D168" s="255">
        <f>Range!B7</f>
        <v>0</v>
      </c>
      <c r="E168" s="254">
        <f>Range!B8</f>
        <v>0</v>
      </c>
      <c r="F168" s="257">
        <f>B168+C168-D168-E168</f>
        <v>0</v>
      </c>
      <c r="G168" s="371"/>
      <c r="H168" s="371"/>
      <c r="I168" s="258"/>
      <c r="J168" s="259"/>
      <c r="K168" s="109">
        <v>2025</v>
      </c>
      <c r="L168"/>
      <c r="M168"/>
      <c r="N168"/>
      <c r="O168"/>
    </row>
    <row r="169" spans="1:15" ht="30.75" customHeight="1" x14ac:dyDescent="0.3">
      <c r="A169" s="105" t="s">
        <v>178</v>
      </c>
      <c r="B169" s="92">
        <v>575</v>
      </c>
      <c r="C169" s="92">
        <f>UkClub!B6</f>
        <v>0</v>
      </c>
      <c r="D169" s="94">
        <f>UkClub!B7</f>
        <v>0</v>
      </c>
      <c r="E169" s="92">
        <f>UkClub!B8</f>
        <v>0</v>
      </c>
      <c r="F169" s="115">
        <f>B169+C169-D169-E169</f>
        <v>575</v>
      </c>
      <c r="G169" s="116" t="s">
        <v>15</v>
      </c>
      <c r="H169" s="116" t="s">
        <v>15</v>
      </c>
      <c r="I169" s="117" t="s">
        <v>15</v>
      </c>
      <c r="J169" s="194" t="s">
        <v>15</v>
      </c>
      <c r="K169" s="108"/>
      <c r="L169"/>
      <c r="M169"/>
      <c r="N169"/>
      <c r="O169"/>
    </row>
    <row r="170" spans="1:15" ht="20.100000000000001" customHeight="1" x14ac:dyDescent="0.3">
      <c r="A170" s="253" t="s">
        <v>179</v>
      </c>
      <c r="B170" s="254">
        <v>0</v>
      </c>
      <c r="C170" s="254">
        <f>Veterans!B6</f>
        <v>0</v>
      </c>
      <c r="D170" s="255">
        <f>Veterans!B7</f>
        <v>0</v>
      </c>
      <c r="E170" s="254">
        <f>Veterans!B8</f>
        <v>0</v>
      </c>
      <c r="F170" s="257">
        <f t="shared" si="8"/>
        <v>0</v>
      </c>
      <c r="G170" s="371"/>
      <c r="H170" s="371"/>
      <c r="I170" s="258"/>
      <c r="J170" s="259"/>
      <c r="K170" s="109">
        <v>2025</v>
      </c>
      <c r="L170"/>
      <c r="M170"/>
      <c r="N170"/>
      <c r="O170"/>
    </row>
    <row r="171" spans="1:15" ht="20.100000000000001" customHeight="1" x14ac:dyDescent="0.3">
      <c r="A171" s="319" t="s">
        <v>180</v>
      </c>
      <c r="B171" s="320">
        <v>500</v>
      </c>
      <c r="C171" s="321">
        <f>'WEB3'!B6</f>
        <v>0</v>
      </c>
      <c r="D171" s="322">
        <f>'WEB3'!B7</f>
        <v>500</v>
      </c>
      <c r="E171" s="321">
        <f>'WEB3'!B8</f>
        <v>0</v>
      </c>
      <c r="F171" s="321">
        <f>B171+C171-D171-E171</f>
        <v>0</v>
      </c>
      <c r="G171" s="369" t="s">
        <v>15</v>
      </c>
      <c r="H171" s="369" t="s">
        <v>15</v>
      </c>
      <c r="I171" s="473"/>
      <c r="J171" s="472"/>
      <c r="K171" s="109"/>
      <c r="L171"/>
      <c r="M171"/>
      <c r="N171"/>
      <c r="O171"/>
    </row>
    <row r="172" spans="1:15" ht="20.100000000000001" customHeight="1" x14ac:dyDescent="0.3">
      <c r="A172" s="423" t="s">
        <v>1075</v>
      </c>
      <c r="B172" s="424">
        <v>575</v>
      </c>
      <c r="C172" s="425">
        <f>WF!B6</f>
        <v>0</v>
      </c>
      <c r="D172" s="426">
        <f>WF!B7</f>
        <v>575</v>
      </c>
      <c r="E172" s="425">
        <f>WF!B8</f>
        <v>0</v>
      </c>
      <c r="F172" s="425">
        <f t="shared" si="8"/>
        <v>0</v>
      </c>
      <c r="G172" s="116" t="s">
        <v>15</v>
      </c>
      <c r="H172" s="116" t="s">
        <v>15</v>
      </c>
      <c r="I172" s="473"/>
      <c r="J172" s="473"/>
      <c r="K172" s="109"/>
      <c r="L172"/>
      <c r="M172"/>
      <c r="N172"/>
      <c r="O172"/>
    </row>
    <row r="173" spans="1:15" ht="20.100000000000001" customHeight="1" x14ac:dyDescent="0.3">
      <c r="A173" s="149" t="s">
        <v>181</v>
      </c>
      <c r="B173" s="146">
        <v>500</v>
      </c>
      <c r="C173" s="147">
        <f>WTAB!B6</f>
        <v>0</v>
      </c>
      <c r="D173" s="148">
        <f>WTAB!B7</f>
        <v>0</v>
      </c>
      <c r="E173" s="147">
        <f>WTAB!B8</f>
        <v>0</v>
      </c>
      <c r="F173" s="147">
        <f t="shared" si="8"/>
        <v>500</v>
      </c>
      <c r="G173" s="116" t="s">
        <v>15</v>
      </c>
      <c r="H173" s="116" t="s">
        <v>15</v>
      </c>
      <c r="I173" s="117" t="s">
        <v>15</v>
      </c>
      <c r="J173" s="205" t="s">
        <v>15</v>
      </c>
      <c r="K173" s="109"/>
      <c r="L173"/>
      <c r="M173"/>
      <c r="N173"/>
      <c r="O173"/>
    </row>
    <row r="174" spans="1:15" ht="20.100000000000001" customHeight="1" x14ac:dyDescent="0.3">
      <c r="A174" s="104" t="s">
        <v>182</v>
      </c>
      <c r="B174" s="92">
        <v>250</v>
      </c>
      <c r="C174" s="140">
        <f>WILD!B6</f>
        <v>0</v>
      </c>
      <c r="D174" s="141">
        <f>WILD!B7</f>
        <v>0</v>
      </c>
      <c r="E174" s="140">
        <f>WILD!B8</f>
        <v>250</v>
      </c>
      <c r="F174" s="142">
        <f t="shared" si="8"/>
        <v>0</v>
      </c>
      <c r="G174" s="116" t="s">
        <v>15</v>
      </c>
      <c r="H174" s="116" t="s">
        <v>15</v>
      </c>
      <c r="I174" s="117" t="s">
        <v>15</v>
      </c>
      <c r="J174" s="194" t="s">
        <v>15</v>
      </c>
      <c r="K174" s="109"/>
      <c r="L174"/>
      <c r="M174"/>
      <c r="N174"/>
      <c r="O174"/>
    </row>
    <row r="175" spans="1:15" ht="20.100000000000001" customHeight="1" x14ac:dyDescent="0.3">
      <c r="A175" s="260" t="s">
        <v>183</v>
      </c>
      <c r="B175" s="254">
        <v>0</v>
      </c>
      <c r="C175" s="254">
        <f>WH!B6</f>
        <v>0</v>
      </c>
      <c r="D175" s="255">
        <f>WH!B7</f>
        <v>0</v>
      </c>
      <c r="E175" s="254">
        <f>WH!B8</f>
        <v>0</v>
      </c>
      <c r="F175" s="257">
        <f t="shared" si="8"/>
        <v>0</v>
      </c>
      <c r="G175" s="371"/>
      <c r="H175" s="371"/>
      <c r="I175" s="258"/>
      <c r="J175" s="259"/>
      <c r="K175" s="427">
        <v>2025</v>
      </c>
      <c r="L175"/>
      <c r="M175"/>
      <c r="N175"/>
      <c r="O175"/>
    </row>
    <row r="176" spans="1:15" ht="20.100000000000001" customHeight="1" x14ac:dyDescent="0.3">
      <c r="A176" s="224" t="s">
        <v>184</v>
      </c>
      <c r="B176" s="198">
        <v>600</v>
      </c>
      <c r="C176" s="198">
        <f>WomennBus!B6</f>
        <v>0</v>
      </c>
      <c r="D176" s="199">
        <f>WomennBus!B7</f>
        <v>0</v>
      </c>
      <c r="E176" s="198">
        <f>WomennBus!B8</f>
        <v>595.08000000000004</v>
      </c>
      <c r="F176" s="115">
        <f t="shared" si="8"/>
        <v>4.9199999999999591</v>
      </c>
      <c r="G176" s="116" t="s">
        <v>15</v>
      </c>
      <c r="H176" s="116" t="s">
        <v>15</v>
      </c>
      <c r="I176" s="117" t="s">
        <v>15</v>
      </c>
      <c r="J176" s="194" t="s">
        <v>15</v>
      </c>
      <c r="K176" s="108"/>
      <c r="L176"/>
      <c r="M176"/>
      <c r="N176"/>
      <c r="O176"/>
    </row>
    <row r="177" spans="1:15" customFormat="1" ht="20.100000000000001" customHeight="1" x14ac:dyDescent="0.3">
      <c r="A177" s="268" t="s">
        <v>185</v>
      </c>
      <c r="B177" s="267">
        <v>0</v>
      </c>
      <c r="C177" s="269">
        <f>WIP!B6</f>
        <v>0</v>
      </c>
      <c r="D177" s="513">
        <f>WIP!B7</f>
        <v>0</v>
      </c>
      <c r="E177" s="269">
        <f>WIP!B8</f>
        <v>0</v>
      </c>
      <c r="F177" s="262">
        <f>B177+C177-D177-E177</f>
        <v>0</v>
      </c>
      <c r="G177" s="382"/>
      <c r="H177" s="383"/>
      <c r="I177" s="259"/>
      <c r="J177" s="261"/>
      <c r="K177" s="103">
        <v>2024</v>
      </c>
    </row>
    <row r="178" spans="1:15" customFormat="1" ht="20.100000000000001" customHeight="1" x14ac:dyDescent="0.3">
      <c r="A178" s="323" t="s">
        <v>186</v>
      </c>
      <c r="B178" s="324">
        <v>1150</v>
      </c>
      <c r="C178" s="325">
        <f>WIS!B6</f>
        <v>0</v>
      </c>
      <c r="D178" s="514">
        <f>WIS!B7</f>
        <v>0</v>
      </c>
      <c r="E178" s="326">
        <f>WIS!B8</f>
        <v>420.3</v>
      </c>
      <c r="F178" s="327">
        <f>B178+C178-D178-E178</f>
        <v>729.7</v>
      </c>
      <c r="G178" s="374" t="s">
        <v>15</v>
      </c>
      <c r="H178" s="374" t="s">
        <v>15</v>
      </c>
      <c r="I178" s="117" t="s">
        <v>15</v>
      </c>
      <c r="J178" s="139" t="s">
        <v>15</v>
      </c>
      <c r="K178" s="329"/>
    </row>
    <row r="179" spans="1:15" customFormat="1" ht="20.100000000000001" customHeight="1" x14ac:dyDescent="0.3">
      <c r="A179" s="316" t="s">
        <v>187</v>
      </c>
      <c r="B179" s="330">
        <v>650</v>
      </c>
      <c r="C179" s="331">
        <f>WSO!B6</f>
        <v>0</v>
      </c>
      <c r="D179" s="515">
        <f>WSO!B7</f>
        <v>0</v>
      </c>
      <c r="E179" s="331">
        <f>WSO!B8</f>
        <v>545.04999999999995</v>
      </c>
      <c r="F179" s="331">
        <f>B179+C179-D179-E179</f>
        <v>104.95000000000005</v>
      </c>
      <c r="G179" s="374" t="s">
        <v>15</v>
      </c>
      <c r="H179" s="374" t="s">
        <v>15</v>
      </c>
      <c r="I179" s="117" t="s">
        <v>15</v>
      </c>
      <c r="J179" s="139" t="s">
        <v>15</v>
      </c>
      <c r="K179" s="329"/>
    </row>
    <row r="180" spans="1:15" ht="20.100000000000001" customHeight="1" x14ac:dyDescent="0.3">
      <c r="A180" s="93" t="s">
        <v>188</v>
      </c>
      <c r="B180" s="92">
        <v>8000</v>
      </c>
      <c r="C180" s="140">
        <f>Wool!B6</f>
        <v>0</v>
      </c>
      <c r="D180" s="141">
        <f>Wool!B7</f>
        <v>0</v>
      </c>
      <c r="E180" s="140">
        <f>Wool!B8</f>
        <v>7999.74</v>
      </c>
      <c r="F180" s="142">
        <f t="shared" si="8"/>
        <v>0.26000000000021828</v>
      </c>
      <c r="G180" s="116" t="s">
        <v>15</v>
      </c>
      <c r="H180" s="116" t="s">
        <v>15</v>
      </c>
      <c r="I180" s="117" t="s">
        <v>15</v>
      </c>
      <c r="J180" s="194" t="s">
        <v>15</v>
      </c>
      <c r="K180" s="109"/>
      <c r="L180"/>
      <c r="M180"/>
      <c r="N180"/>
      <c r="O180"/>
    </row>
    <row r="181" spans="1:15" ht="20.100000000000001" customHeight="1" x14ac:dyDescent="0.3">
      <c r="A181" s="93" t="s">
        <v>189</v>
      </c>
      <c r="B181" s="92">
        <v>5000</v>
      </c>
      <c r="C181" s="92">
        <f>Cont!B6</f>
        <v>0</v>
      </c>
      <c r="D181" s="94"/>
      <c r="E181" s="92">
        <f>Cont!B7</f>
        <v>3200</v>
      </c>
      <c r="F181" s="115">
        <f>B181+C181-D181-E181</f>
        <v>1800</v>
      </c>
      <c r="G181" s="207"/>
      <c r="H181" s="207"/>
      <c r="I181" s="117"/>
      <c r="J181" s="117"/>
      <c r="K181" s="108"/>
      <c r="L181"/>
      <c r="M181"/>
      <c r="N181"/>
      <c r="O181"/>
    </row>
    <row r="182" spans="1:15" x14ac:dyDescent="0.3">
      <c r="A182" s="64" t="s">
        <v>190</v>
      </c>
      <c r="B182" s="60">
        <f>SUM(B6:B181)</f>
        <v>406335</v>
      </c>
      <c r="C182" s="60">
        <f>SUM(C6:C181)</f>
        <v>1200</v>
      </c>
      <c r="D182" s="62">
        <f>SUM(D6:D181)</f>
        <v>27701</v>
      </c>
      <c r="E182" s="60">
        <f>SUM(E6:E181)</f>
        <v>174327.77999999994</v>
      </c>
      <c r="F182" s="60">
        <f>SUM(F6:F181)</f>
        <v>205506.22</v>
      </c>
      <c r="L182"/>
      <c r="M182"/>
      <c r="N182"/>
      <c r="O182"/>
    </row>
    <row r="183" spans="1:15" s="67" customFormat="1" x14ac:dyDescent="0.3">
      <c r="A183" s="64"/>
      <c r="B183" s="65"/>
      <c r="C183" s="65"/>
      <c r="D183" s="66"/>
      <c r="E183" s="65"/>
      <c r="F183" s="65"/>
      <c r="G183" s="65"/>
      <c r="H183" s="65"/>
      <c r="I183" s="85"/>
      <c r="J183" s="85"/>
      <c r="K183" s="203"/>
      <c r="L183"/>
      <c r="M183"/>
      <c r="N183"/>
      <c r="O183"/>
    </row>
    <row r="184" spans="1:15" x14ac:dyDescent="0.3">
      <c r="I184" s="68"/>
      <c r="J184" s="68"/>
      <c r="L184"/>
      <c r="M184"/>
      <c r="N184"/>
      <c r="O184"/>
    </row>
    <row r="185" spans="1:15" x14ac:dyDescent="0.3">
      <c r="L185"/>
      <c r="M185"/>
      <c r="N185"/>
      <c r="O185"/>
    </row>
    <row r="186" spans="1:15" x14ac:dyDescent="0.3">
      <c r="A186" s="69" t="s">
        <v>191</v>
      </c>
      <c r="L186"/>
      <c r="M186"/>
      <c r="N186"/>
      <c r="O186"/>
    </row>
    <row r="187" spans="1:15" x14ac:dyDescent="0.3">
      <c r="A187" s="128" t="s">
        <v>192</v>
      </c>
      <c r="L187"/>
      <c r="M187"/>
      <c r="N187"/>
      <c r="O187"/>
    </row>
    <row r="188" spans="1:15" x14ac:dyDescent="0.3">
      <c r="A188" s="131" t="s">
        <v>193</v>
      </c>
      <c r="I188" s="71"/>
      <c r="J188" s="71"/>
      <c r="L188"/>
      <c r="M188"/>
      <c r="N188"/>
      <c r="O188"/>
    </row>
    <row r="189" spans="1:15" x14ac:dyDescent="0.3">
      <c r="A189" s="210" t="s">
        <v>194</v>
      </c>
      <c r="L189"/>
      <c r="M189"/>
      <c r="N189"/>
      <c r="O189"/>
    </row>
    <row r="190" spans="1:15" x14ac:dyDescent="0.3">
      <c r="A190" s="161" t="s">
        <v>195</v>
      </c>
      <c r="L190"/>
      <c r="M190"/>
      <c r="N190"/>
      <c r="O190"/>
    </row>
    <row r="191" spans="1:15" x14ac:dyDescent="0.3">
      <c r="A191" s="270" t="s">
        <v>196</v>
      </c>
      <c r="L191"/>
      <c r="M191"/>
      <c r="N191"/>
      <c r="O191"/>
    </row>
    <row r="192" spans="1:15" x14ac:dyDescent="0.3">
      <c r="A192" s="162" t="s">
        <v>197</v>
      </c>
      <c r="L192"/>
      <c r="M192"/>
      <c r="N192"/>
      <c r="O192"/>
    </row>
    <row r="193" spans="12:15" x14ac:dyDescent="0.3">
      <c r="L193"/>
      <c r="M193"/>
      <c r="N193"/>
      <c r="O193"/>
    </row>
    <row r="194" spans="12:15" x14ac:dyDescent="0.3">
      <c r="L194"/>
      <c r="M194"/>
      <c r="N194"/>
      <c r="O194"/>
    </row>
    <row r="195" spans="12:15" x14ac:dyDescent="0.3">
      <c r="L195"/>
      <c r="M195"/>
      <c r="N195"/>
      <c r="O195"/>
    </row>
    <row r="196" spans="12:15" x14ac:dyDescent="0.3">
      <c r="L196"/>
      <c r="M196"/>
      <c r="N196"/>
      <c r="O196"/>
    </row>
    <row r="197" spans="12:15" x14ac:dyDescent="0.3">
      <c r="L197"/>
      <c r="M197"/>
      <c r="N197"/>
      <c r="O197"/>
    </row>
    <row r="198" spans="12:15" x14ac:dyDescent="0.3">
      <c r="L198"/>
      <c r="M198"/>
      <c r="N198"/>
      <c r="O198"/>
    </row>
    <row r="199" spans="12:15" x14ac:dyDescent="0.3">
      <c r="L199"/>
      <c r="M199"/>
      <c r="N199"/>
      <c r="O199"/>
    </row>
    <row r="260" spans="2:13" x14ac:dyDescent="0.3">
      <c r="M260" s="192"/>
    </row>
    <row r="270" spans="2:13" x14ac:dyDescent="0.3">
      <c r="B270" s="72"/>
    </row>
  </sheetData>
  <autoFilter ref="A5:I181" xr:uid="{00000000-0009-0000-0000-000000000000}"/>
  <mergeCells count="4">
    <mergeCell ref="I2:K2"/>
    <mergeCell ref="I4:J4"/>
    <mergeCell ref="A1:C1"/>
    <mergeCell ref="I1:J1"/>
  </mergeCells>
  <phoneticPr fontId="4" type="noConversion"/>
  <conditionalFormatting sqref="Q8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8" location="APO!A1" display="Alpha Phi Omega" xr:uid="{00000000-0004-0000-0000-000003000000}"/>
    <hyperlink ref="A12" location="AIChE!A1" display="American Institute of Chemical Engieers" xr:uid="{00000000-0004-0000-0000-000009000000}"/>
    <hyperlink ref="A17" location="ASID!A1" display="American Soiety of Interior Designers" xr:uid="{00000000-0004-0000-0000-00000B000000}"/>
    <hyperlink ref="A18" location="ASME!A1" display="American Society of Mechanical Engineers" xr:uid="{00000000-0004-0000-0000-00000C000000}"/>
    <hyperlink ref="A25" location="ASAS!A1" display="Association of Students About Service" xr:uid="{00000000-0004-0000-0000-00000E000000}"/>
    <hyperlink ref="A23" location="AITP!A1" display="Association of Information Technology Professionals " xr:uid="{00000000-0004-0000-0000-00000F000000}"/>
    <hyperlink ref="A142" location="Horse!A1" display="Horse Judging Team" xr:uid="{00000000-0004-0000-0000-000025000000}"/>
    <hyperlink ref="A66" location="ISA!A1" display="India Student Association" xr:uid="{00000000-0004-0000-0000-000027000000}"/>
    <hyperlink ref="A68" location="IIE!A1" display="Institute of Industrial Engineers" xr:uid="{00000000-0004-0000-0000-000028000000}"/>
    <hyperlink ref="A69" location="IIDA!A1" display="International Interior Design Association" xr:uid="{00000000-0004-0000-0000-000029000000}"/>
    <hyperlink ref="A176" location="WomennBus!A1" display="Women in Business" xr:uid="{00000000-0004-0000-0000-00002A000000}"/>
    <hyperlink ref="A71" location="ITA!A1" display="Iota Tau Alpha" xr:uid="{00000000-0004-0000-0000-00002B000000}"/>
    <hyperlink ref="A78" location="Livestock!A1" display="Livestock Judging Team" xr:uid="{00000000-0004-0000-0000-00002E000000}"/>
    <hyperlink ref="A82" location="Eval!A1" display="Meat Animal Evaluation Team" xr:uid="{00000000-0004-0000-0000-00002F000000}"/>
    <hyperlink ref="A83" location="Meat!A1" display="Meat Judging Team" xr:uid="{00000000-0004-0000-0000-000030000000}"/>
    <hyperlink ref="A85" location="MSA!A1" display="Meat Science Association" xr:uid="{00000000-0004-0000-0000-000031000000}"/>
    <hyperlink ref="A86" location="Metals!A1" display="Metals Club" xr:uid="{00000000-0004-0000-0000-000033000000}"/>
    <hyperlink ref="A94" location="NSBE!A1" display="National Society of Black Engineers" xr:uid="{00000000-0004-0000-0000-000037000000}"/>
    <hyperlink ref="A100" location="PASO!A1" display="Physician Assistant Student Organization" xr:uid="{00000000-0004-0000-0000-000038000000}"/>
    <hyperlink ref="A95" location="Navigators!A1" display="Navigators" xr:uid="{00000000-0004-0000-0000-000039000000}"/>
    <hyperlink ref="A99" location="PAD!A1" display="Phi Alpha Delta Pre-Law Fraternity" xr:uid="{00000000-0004-0000-0000-00003C000000}"/>
    <hyperlink ref="A101" location="PTS!A1" display="Pi Tau Sigma" xr:uid="{00000000-0004-0000-0000-00003D000000}"/>
    <hyperlink ref="A110" location="RanchHorse!A1" display="Ranch Horse Team" xr:uid="{00000000-0004-0000-0000-000040000000}"/>
    <hyperlink ref="A115" location="SFDT!A1" display="Sabre Flight Drill Team" xr:uid="{00000000-0004-0000-0000-000044000000}"/>
    <hyperlink ref="A76" location="Korean!A1" display="Korean Student Association" xr:uid="{00000000-0004-0000-0000-000045000000}"/>
    <hyperlink ref="A116" location="SDP!A1" display="Sigma Delta Pi (Chapter: Alpha Phi)" xr:uid="{00000000-0004-0000-0000-000046000000}"/>
    <hyperlink ref="A119" location="SHPE!A1" display="Society of Hispanic Professional Engineers" xr:uid="{00000000-0004-0000-0000-000048000000}"/>
    <hyperlink ref="A120" location="SPE!A1" display="Society of Petroleum Engineers" xr:uid="{00000000-0004-0000-0000-000049000000}"/>
    <hyperlink ref="A121" location="SWE!A1" display="Society of Women Engineers" xr:uid="{00000000-0004-0000-0000-00004A000000}"/>
    <hyperlink ref="A123" location="SLSA!A1" display="Sri Lankan Students' Association" xr:uid="{00000000-0004-0000-0000-00004B000000}"/>
    <hyperlink ref="A136" location="TBS!A1" display="Tau Beta Sigma" xr:uid="{00000000-0004-0000-0000-00004E000000}"/>
    <hyperlink ref="A145" location="KPOP!A1" display="Tech K-Pop Club" xr:uid="{00000000-0004-0000-0000-00004F000000}"/>
    <hyperlink ref="A138" location="TCFR!A1" display="Tech Council on Family Relations" xr:uid="{00000000-0004-0000-0000-000052000000}"/>
    <hyperlink ref="A139" location="TET!A1" display="Tech Equestrian Team" xr:uid="{00000000-0004-0000-0000-000053000000}"/>
    <hyperlink ref="A147" location="TMA!A1" display="Tech Marketing Association" xr:uid="{00000000-0004-0000-0000-000054000000}"/>
    <hyperlink ref="A162" location="TSPE!A1" display="Texas Society of Professional Engineers" xr:uid="{00000000-0004-0000-0000-000059000000}"/>
    <hyperlink ref="A51" location="Techtones!A1" display="The Techtones" xr:uid="{00000000-0004-0000-0000-00005C000000}"/>
    <hyperlink ref="A180" location="Wool!A1" display="Wool Judging Team" xr:uid="{00000000-0004-0000-0000-000061000000}"/>
    <hyperlink ref="A22" location="ABSS!A1" display="Association of Bangladeshi Students &amp; Scholars" xr:uid="{00000000-0004-0000-0000-000063000000}"/>
    <hyperlink ref="A102" location="RAS!A1" display="Raider Aerospace Society" xr:uid="{00000000-0004-0000-0000-000067000000}"/>
    <hyperlink ref="A16" location="ASCE!A1" display="American Society of Civil Engineers" xr:uid="{00000000-0004-0000-0000-000069000000}"/>
    <hyperlink ref="A63" location="HSS!A1" display="Hispanic Student Society " xr:uid="{00000000-0004-0000-0000-000072000000}"/>
    <hyperlink ref="A96" location="NSA!A1" display="Nepal Students Association" xr:uid="{00000000-0004-0000-0000-000075000000}"/>
    <hyperlink ref="A141" location="TechHorn!A1" display="Tech Horn Society" xr:uid="{00000000-0004-0000-0000-000077000000}"/>
    <hyperlink ref="A118" location="SEP!A1" display="Society of Environmental Professionals" xr:uid="{00000000-0004-0000-0000-00007E000000}"/>
    <hyperlink ref="A140" location="Feral!A1" display="Tech Feral Cat Coalition" xr:uid="{00000000-0004-0000-0000-000081000000}"/>
    <hyperlink ref="A170" location="Veterans!A1" display="Veterans Association at Texas Tech" xr:uid="{00000000-0004-0000-0000-000083000000}"/>
    <hyperlink ref="A90" location="MortarBoard!A1" display="Mortar Board" xr:uid="{00000000-0004-0000-0000-000084000000}"/>
    <hyperlink ref="A73" location="KSMDA!A1" display="Kinesiology &amp; Sport Management Dept. Ambassadors" xr:uid="{00000000-0004-0000-0000-000086000000}"/>
    <hyperlink ref="A181" location="Cont!A1" display="Contingency " xr:uid="{00000000-0004-0000-0000-00008D000000}"/>
    <hyperlink ref="A84" location="MSAQBT!A1" display="Meat Science Academic Quiz Bowl Team" xr:uid="{00000000-0004-0000-0000-000090000000}"/>
    <hyperlink ref="A26" location="BB!A1" display="Bayless Board" xr:uid="{00000000-0004-0000-0000-000093000000}"/>
    <hyperlink ref="A106" location="RaidersDefend!A1" display="Raiders Defending Life" xr:uid="{00000000-0004-0000-0000-0000A2000000}"/>
    <hyperlink ref="A6" location="African!A1" display="African Student Organization" xr:uid="{00000000-0004-0000-0000-0000A3000000}"/>
    <hyperlink ref="A75" location="KEYOP!A1" display="Knowledge Empowering You Outreach Program" xr:uid="{00000000-0004-0000-0000-0000A5000000}"/>
    <hyperlink ref="A24" location="ALPA!A1" display="Association of Latino Professinals in Am" xr:uid="{00000000-0004-0000-0000-0000AA000000}"/>
    <hyperlink ref="A41" location="DWS!A1" display="Dancers with Soul" xr:uid="{00000000-0004-0000-0000-0000AD000000}"/>
    <hyperlink ref="A45" location="DSC!A1" display="Developer Student Club" xr:uid="{00000000-0004-0000-0000-0000AF000000}"/>
    <hyperlink ref="A50" location="EON!A1" display="Eta Omicron Nu" xr:uid="{00000000-0004-0000-0000-0000B0000000}"/>
    <hyperlink ref="A74" location="KRCC!A1" display="Knight Raiders Chess Club" xr:uid="{00000000-0004-0000-0000-0000B3000000}"/>
    <hyperlink ref="A105" location="RPOP!A1" display="Raider Power of Paranormal" xr:uid="{00000000-0004-0000-0000-0000BF000000}"/>
    <hyperlink ref="A113" location="RHIM!A1" display="Restaurant, Hotel, &amp; Institutional Mgmt" xr:uid="{00000000-0004-0000-0000-0000C0000000}"/>
    <hyperlink ref="A127" location="SAFE!A1" display="Student Association of Fire Ecology" xr:uid="{00000000-0004-0000-0000-0000C2000000}"/>
    <hyperlink ref="A154" location="TECHRODEO!A1" display="Tech Rodeo Association" xr:uid="{00000000-0004-0000-0000-0000C6000000}"/>
    <hyperlink ref="A175" location="WH!A1" display="Wildening Horizons" xr:uid="{00000000-0004-0000-0000-0000C9000000}"/>
    <hyperlink ref="A174" location="WILD!A1" display="Wildlife Society at Tech" xr:uid="{00000000-0004-0000-0000-0000CA000000}"/>
    <hyperlink ref="A55" location="FinAsso!A1" display="Finance Association" xr:uid="{00000000-0004-0000-0000-0000D0000000}"/>
    <hyperlink ref="A130" location="SGC!A1" display="International Student Council" xr:uid="{00000000-0004-0000-0000-0000D1000000}"/>
    <hyperlink ref="A124" location="SDA!A1" display="Student Dietetic Association" xr:uid="{148E0663-ACA0-4435-AE47-587DAA8AEC4A}"/>
    <hyperlink ref="A107" location="RSFC!A1" display="Raider Sisters for Christ" xr:uid="{35E74F43-2D2A-4428-81E3-5587D0444BB6}"/>
    <hyperlink ref="A149" location="TMM!A1" display="Tech Music Med" xr:uid="{D3C76A7F-B6A8-4CFE-AED5-05A3105A0C7D}"/>
    <hyperlink ref="A155" location="TRSA!A1" display="Tech Russian &amp; Slavic Association" xr:uid="{E96F4B08-C14E-437D-9931-241FAC7F4783}"/>
    <hyperlink ref="A161" location="TWHPC!A1" display="Tech Women in High Perforamce Computing" xr:uid="{5B3F19E5-A8C9-411A-9445-55214AC2404E}"/>
    <hyperlink ref="A103" location="RH!A1" display="Raider Hacks" xr:uid="{E4AB9F2A-A952-48D8-954A-55E3C26F9AB1}"/>
    <hyperlink ref="A150" location="TNRF!A1" display="Tech National Retail Federation Student Asso" xr:uid="{23E92B71-9102-47F4-BD45-43F89D42BDC3}"/>
    <hyperlink ref="A29" location="BSA!A1" display="Black Students Association" xr:uid="{AB431EDB-D789-478C-8664-E3E2116A8EAE}"/>
    <hyperlink ref="A79" location="LPHI!A1" display="Lubbock Public Health Initiative" xr:uid="{376FE41F-A514-4B96-BFC1-C547CD75F07F}"/>
    <hyperlink ref="A20" location="AAS!A1" display="Arnold Air Society" xr:uid="{5F248512-D8FE-4805-B91A-B979BC10A232}"/>
    <hyperlink ref="A44" location="DI!A1" display="Destination Imagination" xr:uid="{CDFAE0BF-8455-44FC-9A9E-3FA621980369}"/>
    <hyperlink ref="A134" location="SMO!A1" display="Makerspace Student Org" xr:uid="{CD3BCC93-DE9B-4191-9434-51FAC7B0CA9E}"/>
    <hyperlink ref="A87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3" location="SMILE!A1" display="Student Made Initiatives in Leadership &amp; Equality" xr:uid="{20615A39-2F85-436A-A2F0-E6673794782D}"/>
    <hyperlink ref="A158" location="TSCA!A1" display="Tech Suppy Chain Asso" xr:uid="{9D507443-FE83-4758-A4EE-D5E1863A5C84}"/>
    <hyperlink ref="A166" location="TMB!A1" display="The Masked Bakers" xr:uid="{FB380828-FA3C-4C16-AAD6-B1B82EE29D54}"/>
    <hyperlink ref="A172" location="WF!A1" display="Wesley Foundation at TTU" xr:uid="{EA4D1C59-AFCC-4D51-A337-D14D635AE119}"/>
    <hyperlink ref="A173" location="WTAB!A1" display="West Texas Asso for Botany" xr:uid="{B3029A7C-8678-48BD-B8AF-2A75217B00F6}"/>
    <hyperlink ref="A14" location="AMWA!A1" display="American Medical Women's Association" xr:uid="{00000000-0004-0000-0000-000068000000}"/>
    <hyperlink ref="A38" location="Christians!A1" display="Christians at Tech" xr:uid="{56EEB245-9852-4556-802B-B35840BEDD6B}"/>
    <hyperlink ref="A35" location="CSA!A1" display="Catholic Student Association" xr:uid="{2356B311-74AE-4F51-9308-9754A14373CD}"/>
    <hyperlink ref="A32" location="TechCRU!A1" display="Campus Crusade for Christ (Tech CRU)" xr:uid="{D21E1207-DB74-4887-A1BE-66390C3AD400}"/>
    <hyperlink ref="A30" location="BBSA!A1" display="Black Business Students Association" xr:uid="{5406AE91-FEDC-4264-8143-D3A2942CA654}"/>
    <hyperlink ref="A58" location="GLW!A1" display="Geoscience Leadership Org for Women" xr:uid="{D2189340-DCE9-4B1E-A43B-99F3618C499B}"/>
    <hyperlink ref="A111" location="RRR!A1" display="Red Raider Racing (Formula)" xr:uid="{8BA84C4B-2C4B-4A37-B9B2-7AF5C9B66B64}"/>
    <hyperlink ref="A108" location="RMSS!A1" display="Raider Medical Screening Society" xr:uid="{6F2FB0FC-F45D-47BA-84D7-B56BA383D401}"/>
    <hyperlink ref="A61" location="'Goin'' Band'!A1" display="Goin' Band from Raiderland" xr:uid="{97781D22-9387-42AC-9317-6812CD069620}"/>
    <hyperlink ref="A59" location="GSS!A1" display="Geoscience Student Society" xr:uid="{8C46AF6D-F155-484F-B0B7-020D3AF18CCF}"/>
    <hyperlink ref="A37" location="ChiRho!A1" display="Chi Rho Fraternity" xr:uid="{56E89B99-5741-45CA-8960-333376C08016}"/>
    <hyperlink ref="A54" location="Filipino!A1" display="Filipino Student Association" xr:uid="{06FFD1FB-9C3F-41B9-9773-700A49EB0C43}"/>
    <hyperlink ref="A9" location="AADE!A1" display="American Association of Drilling Engineers" xr:uid="{D512C1D0-195E-49CA-BA9D-2943C5022077}"/>
    <hyperlink ref="A7" location="ACT!A1" display="Agricultural Communicators of Tommor" xr:uid="{9980FDA4-C70F-4DEC-9AEC-77227AE731A7}"/>
    <hyperlink ref="A10" location="AAFCS!A1" display="American Associatin of Family &amp; Consumer Sci" xr:uid="{D394E67B-77F7-4E73-9479-269B37F6CE26}"/>
    <hyperlink ref="A11" location="'ACS-SA'!A1" display="American Chemical Society-Student Affiliates" xr:uid="{FE0BA444-B78A-4C64-A909-966C6AEDD738}"/>
    <hyperlink ref="A39" location="CISER!A1" display="CISER Scholar Service Organizatin" xr:uid="{065DC023-B0A8-4369-BC5B-C399000562DF}"/>
    <hyperlink ref="A40" location="'A&amp;S Ambassadors'!A1" display="College of Arts &amp; Sciences Student Ambassadors" xr:uid="{D2CD3090-E3B3-4BAB-8BF9-DFBD9BA8A57C}"/>
    <hyperlink ref="A48" location="DRBH!A1" display="Dr. Bernard A. Harris Jr. Pre-med society" xr:uid="{1815833B-C547-4387-A1FC-B2B0556DE6BE}"/>
    <hyperlink ref="A65" location="HDFS!A1" display="Human Development &amp; Family Sci/Early Childhood Ambassadors" xr:uid="{0C45B09D-407F-4F5B-B8DC-ED1CA11FF7D3}"/>
    <hyperlink ref="A93" location="NPC!A1" display="National PanHellenic Council" xr:uid="{D5322E56-E884-4835-94BA-AAA3B8520E71}"/>
    <hyperlink ref="A114" location="RATS!A1" display="Robotics &amp; Advanced Tech Society" xr:uid="{14B534F6-A7E8-4FF6-8D36-43E6A5C50712}"/>
    <hyperlink ref="A126" location="SASLA!A1" display="Student American Society of Landscape Arch" xr:uid="{5AC94E7B-26CA-4894-989B-4C4D3D308106}"/>
    <hyperlink ref="A137" location="TCLCA!A1" display="Tech Chinese Language &amp; Culture" xr:uid="{D61E6A4D-AF45-446F-9FB3-876EADD37AB2}"/>
    <hyperlink ref="A144" location="TKBDT!A1" display="Tech Kahaani Bollywood Dance Team" xr:uid="{9195CB44-A3CE-486D-A656-1245B2FCFCF8}"/>
    <hyperlink ref="A152" location="TPOT!A1" display="Tech Pre-Occupational Therapy" xr:uid="{B85BBDDD-8D32-4641-B477-F71EA30F20DF}"/>
    <hyperlink ref="A153" location="TPVS!A1" display="Tech Pre-Vet Society" xr:uid="{F9268611-4100-4853-B5D6-F05A47300ED1}"/>
    <hyperlink ref="A165" location="TMC!A1" display="The Math Club" xr:uid="{F6087CB1-AA1D-4446-B741-AD60399113DE}"/>
    <hyperlink ref="A177" location="WIP!A1" display="Women in Physics" xr:uid="{4CD4E37E-810D-4C7E-9082-DEB84CA9A346}"/>
    <hyperlink ref="A33" location="CECM!A1" display="Canterbury Episocopal Campus Ministry" xr:uid="{BE7C64CB-F2B1-4A6F-BA8C-797FDEC1F9AB}"/>
    <hyperlink ref="A43" location="DSP!A1" display="Delta Sigma Pi" xr:uid="{FF9BBC2F-3344-4256-89DE-3A78D18DCF51}"/>
    <hyperlink ref="A13" location="AMSA!A1" display="American Medical Student Association" xr:uid="{F11E3AC1-7839-479C-85F2-2C46AC294ACA}"/>
    <hyperlink ref="A15" location="ASTA!A1" display="American String Teachers Association" xr:uid="{1331BF13-19A6-4386-B166-6DE9A8FC56B2}"/>
    <hyperlink ref="A157" location="TSSTCAF!A1" display="Tech Student Subunit of the TX Chapter of the American Fisheries" xr:uid="{98D1DADB-37C6-4A45-811F-B26EFF178664}"/>
    <hyperlink ref="A72" location="JOY!A1" display="JoyCentric Organization" xr:uid="{6AAB0081-2638-40DA-84BB-62EF01DF8DD6}"/>
    <hyperlink ref="A159" location="TTLHM!A1" display="Tech Team Luke Hope for Minds" xr:uid="{82309E59-00F5-425C-A80D-66675DFA3B62}"/>
    <hyperlink ref="A46" location="DTL!A1" display="Double T Locksport" xr:uid="{FD16B15B-1BDD-4C52-8649-FB7A5BA095F7}"/>
    <hyperlink ref="A112" location="RTheater!A1" display="Red Theater Company" xr:uid="{EFABA30A-080C-472D-838D-250EF66EEE1A}"/>
    <hyperlink ref="A168" location="Range!A1" display="The Student Chapter of the Society for Range Management at Tech" xr:uid="{FF90F3FE-EB7E-4DFC-BAF9-9DECEEE0E607}"/>
    <hyperlink ref="A178" location="WIS!A1" display="Women in STEM" xr:uid="{72EFDD87-293D-4673-8C66-4D4DE4043590}"/>
    <hyperlink ref="A31" location="'B&amp;B'!A1" display="Block and Bridle" xr:uid="{80E192F9-2F2F-4090-9334-7BE61C67D11A}"/>
    <hyperlink ref="A125" location="AgCouncil!A1" display="Student Agricultural Council" xr:uid="{00000000-0004-0000-0000-00004C000000}"/>
    <hyperlink ref="A169" location="UkClub!A1" display="Ukrainian Club" xr:uid="{AE30FC1F-4A1E-4FCC-AC13-952AAD243C4A}"/>
    <hyperlink ref="A171" location="'WEB3'!A1" display="WEB3 Acceleration Association" xr:uid="{2DA08782-55D3-4085-AB87-7F3F44A2CB1B}"/>
    <hyperlink ref="A179" location="WSO!A1" display="Women's Service Organization" xr:uid="{C5480C2E-BB89-4FC1-AE75-97D63244DEE0}"/>
    <hyperlink ref="A151" location="TP!A1" display="Tech Pokemon" xr:uid="{EC81E9A2-A25F-409C-90E3-D9CA801B3C29}"/>
    <hyperlink ref="A156" location="TSMG!A1" display="Tech Sport Management Group" xr:uid="{1B8E86AF-8476-4CEF-9AB6-3B295C9ADB7C}"/>
    <hyperlink ref="A146" location="TMAGIC!A1" display="Tech Magic Club" xr:uid="{4C22CE07-0A79-4836-87CD-92D5AADE2519}"/>
    <hyperlink ref="A143" location="TIT!A1" display="Tech Improv Troupe" xr:uid="{BBA793DE-D71D-4D50-8C46-7263E6473DE3}"/>
    <hyperlink ref="A67" location="IEEE!A1" display="Institute of Electrical and Electronics Engineers" xr:uid="{5AF4FF95-D893-44B6-8030-A00520AC46A2}"/>
    <hyperlink ref="A60" location="GSA!A1" display="Ghana Students Association" xr:uid="{DD2ED5C9-2C64-4F7E-A194-9F9616F845D9}"/>
    <hyperlink ref="A164" location="TES!A1" display="The Electrochemical Society" xr:uid="{1B15D8B6-901B-4EAC-810F-7C2FA2D74503}"/>
    <hyperlink ref="A109" location="RR!A1" display="Raider Recycling" xr:uid="{077BE78B-53A2-4C31-BE06-C049C23C802E}"/>
    <hyperlink ref="A53" location="FSC!A1" display="Food Science Club" xr:uid="{0DFB65FC-1EA9-483F-8871-7308683E486D}"/>
    <hyperlink ref="A117" location="SKYRAIDERS!A1" display="SkyRaiders" xr:uid="{8BA8E758-67CA-447D-9E58-0011DCA2E597}"/>
    <hyperlink ref="A19" location="ASA!A1" display="Arabic Student Association" xr:uid="{7C938982-E818-45FC-BB90-5095C970DDE3}"/>
    <hyperlink ref="A21" location="ACM!A1" display="Association for Computing Machinery" xr:uid="{D3C9C9FD-5A89-4383-B0ED-A2319237C4A0}"/>
    <hyperlink ref="A27" location="BEYOND!A1" display="Beyond Barriers" xr:uid="{9F2F9373-B913-4451-8CC9-1337E00C73B5}"/>
    <hyperlink ref="A28" location="BLACKART!A1" display="Black Art Society" xr:uid="{0C31E475-FE9E-46BA-9383-36DA14B56A20}"/>
    <hyperlink ref="A34" location="Caribbean!A1" display="Caribbean Student Association" xr:uid="{223D0F61-FAD5-4DFA-B868-6294FB48D016}"/>
    <hyperlink ref="A36" location="ChiEps!A1" display="Chi Epsilon" xr:uid="{9D91877D-91AC-4D0E-9F06-CCD4B87C9FBA}"/>
    <hyperlink ref="A42" location="DelightM!A1" display="Delight Ministries" xr:uid="{FED2EB15-28AB-4CFC-B187-66E85FE9442C}"/>
    <hyperlink ref="A52" location="FF!A1" display="Faith of Friends" xr:uid="{2C98D310-C834-49CB-AF4A-5ECC4755910D}"/>
    <hyperlink ref="A56" location="FMSF!A1" display="Friends of Medecins Sans Forntieres" xr:uid="{C5D7FB62-ADC7-4BC8-8A6D-950F1FEAF4D0}"/>
    <hyperlink ref="A57" location="GYM!A1" display="Geography and Youth Mappers" xr:uid="{E258B69E-C8C9-4845-B82A-87828867143A}"/>
    <hyperlink ref="A64" location="HAAPH!A1" display="Honors Asso. For Aspiring Pre-Health" xr:uid="{6260C80E-3E6A-48AF-BA92-41A6323F5E96}"/>
    <hyperlink ref="A62" location="HILLEL!A1" display="Hillel" xr:uid="{29ED3228-9B54-439F-91D8-016F8523012D}"/>
    <hyperlink ref="A77" location="LMSA!A1" display="Latino Medical Student Asso. Plus" xr:uid="{394B1D17-A097-4F67-A28F-C21B3EC5E384}"/>
    <hyperlink ref="A80" location="LR!A1" display="Lubbock Rotaract" xr:uid="{B6AD71AB-6220-4B42-983A-6BD32CA2453A}"/>
    <hyperlink ref="A81" location="MCFB!A1" display="Matador Collegiate Farm Buereau" xr:uid="{BD842389-9240-4C46-85ED-6D1603AFE056}"/>
    <hyperlink ref="A88" location="MPC!A1" display="Miracle Pennies College" xr:uid="{9D32FBBF-A6C8-4379-886E-5D6BF32CF4FA}"/>
    <hyperlink ref="A91" location="MCAPS!A1" display="Multicultural Asso of PerMed Scholars" xr:uid="{BD3B545B-5A84-4912-B118-E3549C4CAC39}"/>
    <hyperlink ref="A92" location="MuslimSA!A1" display="Muslim Student Association" xr:uid="{43D6C07B-683D-4FD5-877D-C6D372BAB91F}"/>
    <hyperlink ref="A97" location="NiSA!A1" display="Nigerian Students Association" xr:uid="{CD701CF2-2BED-46B9-B1BE-A99646DC43D6}"/>
    <hyperlink ref="A98" location="NMLB!A1" display="No Mind Left Behind" xr:uid="{704B3F32-B2E6-4793-BB86-40FE186D4713}"/>
    <hyperlink ref="A160" location="TUNICEF!A1" display="Tech UNICEF" xr:uid="{DDA67A42-7211-482E-B927-CECBF895638A}"/>
    <hyperlink ref="A128" location="SOEA!A1" display="Students of East Africa at Tech" xr:uid="{317E93F3-BCA5-49DE-93FC-9A5D651B83F1}"/>
    <hyperlink ref="A135" location="TBP!A1" display="Tau Beta Pi" xr:uid="{8F82FFF0-E6BC-4094-8520-543F8031EECA}"/>
    <hyperlink ref="A49" location="ECDE!A1" display="El Club de Espanol" xr:uid="{733A0756-CE62-4EAC-91DC-904431491066}"/>
    <hyperlink ref="A167" location="SEAT!A1" display="The Structural Engineers Asso of TX" xr:uid="{24BFCA55-AB3D-4F7C-8AB6-0F3960A77626}"/>
    <hyperlink ref="A129" location="SNDA!A1" display="Student Nutrition Dietetics Association" xr:uid="{C3974017-94EC-4DC9-82FF-A8A7063A205F}"/>
    <hyperlink ref="A163" location="TCCH!A1" display="The Collegiate Companions for Hospice" xr:uid="{CE0EAF19-0CE0-4134-A717-BD29B94B9246}"/>
    <hyperlink ref="A70" location="IMA!A1" display="Investment Management Association" xr:uid="{A671AD9C-0BD8-4EE9-A5BB-5A94A5D193CD}"/>
    <hyperlink ref="A122" location="SEPA!A1" display="Society of Environmental Professionals" xr:uid="{C7EC20C4-14E6-45B2-A0A7-8E366D5A0509}"/>
    <hyperlink ref="A131" location="SJP!A1" display="Students for Justic in Palestine" xr:uid="{0566B3C7-A0D2-45FC-B81F-7196FF6EF1CB}"/>
    <hyperlink ref="A132" location="SIL!A1" display="Student Intersectional Leadership" xr:uid="{5BAEC346-A17F-4ED4-857C-6F32E37AACD8}"/>
    <hyperlink ref="A148" location="TMP!A1" display="Tech Minorities &amp; Philosophy" xr:uid="{5447A286-420B-49BA-B4A5-C1F1B887CA67}"/>
  </hyperlinks>
  <pageMargins left="0" right="0" top="0" bottom="0" header="0.5" footer="0.5"/>
  <pageSetup scale="74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22</v>
      </c>
    </row>
    <row r="4" spans="1:4" x14ac:dyDescent="0.3">
      <c r="C4" s="271" t="s">
        <v>218</v>
      </c>
    </row>
    <row r="5" spans="1:4" x14ac:dyDescent="0.3">
      <c r="A5" s="4" t="s">
        <v>199</v>
      </c>
      <c r="B5" s="2">
        <f>'Total Orgs'!B13</f>
        <v>400</v>
      </c>
      <c r="C5" s="47" t="s">
        <v>512</v>
      </c>
    </row>
    <row r="6" spans="1:4" x14ac:dyDescent="0.3">
      <c r="A6" s="4" t="s">
        <v>5</v>
      </c>
      <c r="C6" s="47" t="s">
        <v>515</v>
      </c>
    </row>
    <row r="7" spans="1:4" x14ac:dyDescent="0.3">
      <c r="A7" s="4" t="s">
        <v>273</v>
      </c>
      <c r="C7" s="47"/>
    </row>
    <row r="8" spans="1:4" x14ac:dyDescent="0.3">
      <c r="A8" s="4" t="s">
        <v>7</v>
      </c>
      <c r="B8" s="2">
        <f>SUM(B12:B143)</f>
        <v>400</v>
      </c>
      <c r="C8" s="47" t="s">
        <v>578</v>
      </c>
    </row>
    <row r="9" spans="1:4" x14ac:dyDescent="0.3">
      <c r="A9" s="4" t="s">
        <v>200</v>
      </c>
      <c r="B9" s="2">
        <f>SUM(B5+B6-B8)</f>
        <v>0</v>
      </c>
      <c r="C9" s="47"/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940</v>
      </c>
      <c r="B12" s="2">
        <v>400</v>
      </c>
      <c r="C12" s="9" t="s">
        <v>709</v>
      </c>
    </row>
    <row r="13" spans="1:4" x14ac:dyDescent="0.3">
      <c r="C13" s="15" t="s">
        <v>944</v>
      </c>
    </row>
    <row r="14" spans="1:4" x14ac:dyDescent="0.3">
      <c r="C14" s="9" t="s">
        <v>945</v>
      </c>
    </row>
    <row r="15" spans="1:4" x14ac:dyDescent="0.3">
      <c r="C15" t="s">
        <v>946</v>
      </c>
      <c r="D15">
        <v>424.8</v>
      </c>
    </row>
    <row r="16" spans="1:4" x14ac:dyDescent="0.3">
      <c r="C16" s="9"/>
    </row>
    <row r="17" spans="1:10" x14ac:dyDescent="0.3">
      <c r="C17" s="8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326</v>
      </c>
      <c r="C3" t="s">
        <v>218</v>
      </c>
    </row>
    <row r="4" spans="1:3" x14ac:dyDescent="0.3">
      <c r="C4" t="s">
        <v>760</v>
      </c>
    </row>
    <row r="5" spans="1:3" x14ac:dyDescent="0.3">
      <c r="A5" s="4" t="s">
        <v>199</v>
      </c>
      <c r="B5" s="2">
        <f>'Total Orgs'!B93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158</v>
      </c>
      <c r="C3" t="s">
        <v>327</v>
      </c>
    </row>
    <row r="5" spans="1:3" x14ac:dyDescent="0.3">
      <c r="A5" s="4" t="s">
        <v>199</v>
      </c>
      <c r="B5" s="2">
        <f>'Total Orgs'!B149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198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328</v>
      </c>
      <c r="C3" s="271" t="s">
        <v>218</v>
      </c>
    </row>
    <row r="4" spans="1:5" x14ac:dyDescent="0.3">
      <c r="C4" s="47" t="s">
        <v>544</v>
      </c>
    </row>
    <row r="5" spans="1:5" x14ac:dyDescent="0.3">
      <c r="A5" s="4" t="s">
        <v>199</v>
      </c>
      <c r="B5" s="2">
        <f>'Total Orgs'!B150</f>
        <v>1725</v>
      </c>
      <c r="C5" s="47" t="s">
        <v>545</v>
      </c>
    </row>
    <row r="6" spans="1:5" x14ac:dyDescent="0.3">
      <c r="A6" s="4" t="s">
        <v>5</v>
      </c>
      <c r="C6" s="47"/>
    </row>
    <row r="7" spans="1:5" x14ac:dyDescent="0.3">
      <c r="A7" s="4" t="s">
        <v>6</v>
      </c>
      <c r="C7" s="47"/>
    </row>
    <row r="8" spans="1:5" x14ac:dyDescent="0.3">
      <c r="A8" s="4" t="s">
        <v>7</v>
      </c>
      <c r="B8" s="2">
        <f>SUM(B12:B101)</f>
        <v>0</v>
      </c>
      <c r="C8" s="47"/>
    </row>
    <row r="9" spans="1:5" x14ac:dyDescent="0.3">
      <c r="A9" s="4" t="s">
        <v>200</v>
      </c>
      <c r="B9" s="2">
        <f>SUM(B5+B6-B7-B8)</f>
        <v>1725</v>
      </c>
    </row>
    <row r="11" spans="1:5" s="1" customFormat="1" x14ac:dyDescent="0.3">
      <c r="A11" s="7" t="s">
        <v>201</v>
      </c>
      <c r="B11" s="3" t="s">
        <v>202</v>
      </c>
      <c r="C11" s="1" t="s">
        <v>203</v>
      </c>
    </row>
    <row r="14" spans="1:5" x14ac:dyDescent="0.3">
      <c r="D14" s="99"/>
    </row>
    <row r="15" spans="1:5" x14ac:dyDescent="0.3">
      <c r="D15" s="211"/>
      <c r="E15" s="26"/>
    </row>
    <row r="16" spans="1:5" x14ac:dyDescent="0.3">
      <c r="D16" s="21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D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103</v>
      </c>
    </row>
    <row r="4" spans="1:4" x14ac:dyDescent="0.3">
      <c r="C4" s="271" t="s">
        <v>218</v>
      </c>
    </row>
    <row r="5" spans="1:4" x14ac:dyDescent="0.3">
      <c r="A5" s="4" t="s">
        <v>199</v>
      </c>
      <c r="B5" s="2">
        <f>'Total Orgs'!B94</f>
        <v>9200</v>
      </c>
      <c r="C5" s="47" t="s">
        <v>329</v>
      </c>
    </row>
    <row r="6" spans="1:4" x14ac:dyDescent="0.3">
      <c r="A6" s="4" t="s">
        <v>5</v>
      </c>
      <c r="C6" s="47" t="s">
        <v>330</v>
      </c>
    </row>
    <row r="7" spans="1:4" x14ac:dyDescent="0.3">
      <c r="A7" s="4" t="s">
        <v>6</v>
      </c>
      <c r="C7" s="47" t="s">
        <v>695</v>
      </c>
    </row>
    <row r="8" spans="1:4" x14ac:dyDescent="0.3">
      <c r="A8" s="4" t="s">
        <v>7</v>
      </c>
      <c r="B8" s="2">
        <f>SUM(B12:B105)</f>
        <v>3800</v>
      </c>
      <c r="C8" s="47" t="s">
        <v>700</v>
      </c>
    </row>
    <row r="9" spans="1:4" x14ac:dyDescent="0.3">
      <c r="A9" s="4" t="s">
        <v>200</v>
      </c>
      <c r="B9" s="2">
        <f>SUM(B5+B6-B8)</f>
        <v>5400</v>
      </c>
      <c r="C9" s="47"/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B12" s="2">
        <v>3800</v>
      </c>
      <c r="D12">
        <v>4600</v>
      </c>
    </row>
    <row r="13" spans="1:4" x14ac:dyDescent="0.3">
      <c r="D13">
        <v>3800</v>
      </c>
    </row>
    <row r="14" spans="1:4" x14ac:dyDescent="0.3">
      <c r="D14">
        <f>D12-D13</f>
        <v>800</v>
      </c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331</v>
      </c>
    </row>
    <row r="5" spans="1:3" x14ac:dyDescent="0.3">
      <c r="A5" s="4" t="s">
        <v>199</v>
      </c>
      <c r="B5" s="2">
        <f>INACTIVE!B25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D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104</v>
      </c>
      <c r="C3" s="271" t="s">
        <v>208</v>
      </c>
    </row>
    <row r="4" spans="1:4" x14ac:dyDescent="0.3">
      <c r="C4" s="47" t="s">
        <v>332</v>
      </c>
    </row>
    <row r="5" spans="1:4" x14ac:dyDescent="0.3">
      <c r="A5" s="4" t="s">
        <v>199</v>
      </c>
      <c r="B5" s="2">
        <f>'Total Orgs'!B95</f>
        <v>4800</v>
      </c>
      <c r="C5" s="47" t="s">
        <v>333</v>
      </c>
    </row>
    <row r="6" spans="1:4" x14ac:dyDescent="0.3">
      <c r="A6" s="4" t="s">
        <v>5</v>
      </c>
      <c r="C6" s="47" t="s">
        <v>334</v>
      </c>
    </row>
    <row r="7" spans="1:4" x14ac:dyDescent="0.3">
      <c r="A7" s="4" t="s">
        <v>6</v>
      </c>
      <c r="C7" s="47" t="s">
        <v>490</v>
      </c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200</v>
      </c>
      <c r="B9" s="2">
        <f>SUM(B5+B6-B7-B8)</f>
        <v>4800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s="23" customFormat="1" x14ac:dyDescent="0.3">
      <c r="A12" s="101"/>
      <c r="B12" s="102"/>
      <c r="C12" s="24"/>
    </row>
    <row r="14" spans="1:4" x14ac:dyDescent="0.3">
      <c r="D14" s="99"/>
    </row>
    <row r="15" spans="1:4" x14ac:dyDescent="0.3">
      <c r="D15" s="99"/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8"/>
  <sheetViews>
    <sheetView zoomScale="115" zoomScaleNormal="11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106</v>
      </c>
      <c r="C3" s="271" t="s">
        <v>218</v>
      </c>
    </row>
    <row r="4" spans="1:4" x14ac:dyDescent="0.3">
      <c r="A4" s="4"/>
      <c r="C4" s="47" t="s">
        <v>702</v>
      </c>
    </row>
    <row r="5" spans="1:4" x14ac:dyDescent="0.3">
      <c r="A5" s="4" t="s">
        <v>199</v>
      </c>
      <c r="B5" s="2">
        <f>'Total Orgs'!B97</f>
        <v>500</v>
      </c>
      <c r="C5" s="47" t="s">
        <v>759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277</v>
      </c>
      <c r="C8" s="47"/>
    </row>
    <row r="9" spans="1:4" x14ac:dyDescent="0.3">
      <c r="A9" s="4" t="s">
        <v>200</v>
      </c>
      <c r="B9" s="2">
        <f>SUM(B5+B6-B7-B8)</f>
        <v>223</v>
      </c>
    </row>
    <row r="10" spans="1:4" x14ac:dyDescent="0.3">
      <c r="A10" s="4"/>
    </row>
    <row r="11" spans="1:4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906</v>
      </c>
      <c r="B12" s="2">
        <v>149</v>
      </c>
      <c r="C12" t="s">
        <v>709</v>
      </c>
    </row>
    <row r="13" spans="1:4" x14ac:dyDescent="0.3">
      <c r="A13" s="25"/>
      <c r="C13" t="s">
        <v>907</v>
      </c>
    </row>
    <row r="14" spans="1:4" x14ac:dyDescent="0.3">
      <c r="A14" s="25"/>
      <c r="D14" s="99"/>
    </row>
    <row r="15" spans="1:4" x14ac:dyDescent="0.3">
      <c r="A15" t="s">
        <v>906</v>
      </c>
      <c r="B15" s="2">
        <v>128</v>
      </c>
      <c r="C15" t="s">
        <v>709</v>
      </c>
      <c r="D15" s="99"/>
    </row>
    <row r="16" spans="1:4" x14ac:dyDescent="0.3">
      <c r="A16" s="4"/>
      <c r="C16" t="s">
        <v>908</v>
      </c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335</v>
      </c>
      <c r="C3" s="271" t="s">
        <v>218</v>
      </c>
    </row>
    <row r="4" spans="1:4" x14ac:dyDescent="0.3">
      <c r="A4" s="4"/>
      <c r="C4" s="47" t="s">
        <v>538</v>
      </c>
    </row>
    <row r="5" spans="1:4" x14ac:dyDescent="0.3">
      <c r="A5" s="4" t="s">
        <v>199</v>
      </c>
      <c r="B5" s="2">
        <f>'Total Orgs'!B96</f>
        <v>3700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0</v>
      </c>
      <c r="C8" s="47"/>
    </row>
    <row r="9" spans="1:4" x14ac:dyDescent="0.3">
      <c r="A9" s="4" t="s">
        <v>200</v>
      </c>
      <c r="B9" s="2">
        <f>SUM(B5+B6-B7-B8)</f>
        <v>3700</v>
      </c>
    </row>
    <row r="10" spans="1:4" x14ac:dyDescent="0.3">
      <c r="A10" s="4"/>
    </row>
    <row r="11" spans="1:4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198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108</v>
      </c>
    </row>
    <row r="4" spans="1:6" x14ac:dyDescent="0.3">
      <c r="C4" s="271" t="s">
        <v>218</v>
      </c>
    </row>
    <row r="5" spans="1:6" ht="15.75" customHeight="1" x14ac:dyDescent="0.3">
      <c r="A5" s="4" t="s">
        <v>199</v>
      </c>
      <c r="B5" s="2">
        <f>'Total Orgs'!B99</f>
        <v>1840</v>
      </c>
      <c r="C5" s="47" t="s">
        <v>686</v>
      </c>
      <c r="D5" s="15"/>
      <c r="E5" s="15"/>
      <c r="F5" s="15"/>
    </row>
    <row r="6" spans="1:6" x14ac:dyDescent="0.3">
      <c r="A6" s="4" t="s">
        <v>5</v>
      </c>
      <c r="C6" s="47" t="s">
        <v>696</v>
      </c>
      <c r="D6" s="15"/>
      <c r="E6" s="15"/>
      <c r="F6" s="15"/>
    </row>
    <row r="7" spans="1:6" x14ac:dyDescent="0.3">
      <c r="A7" s="4" t="s">
        <v>6</v>
      </c>
      <c r="C7" s="47"/>
      <c r="D7" s="15"/>
      <c r="E7" s="15"/>
      <c r="F7" s="15"/>
    </row>
    <row r="8" spans="1:6" x14ac:dyDescent="0.3">
      <c r="A8" s="4" t="s">
        <v>7</v>
      </c>
      <c r="B8" s="2">
        <f>SUM(B12:B101)</f>
        <v>1000</v>
      </c>
      <c r="C8" s="47"/>
      <c r="D8" s="15"/>
      <c r="E8" s="15"/>
      <c r="F8" s="15"/>
    </row>
    <row r="9" spans="1:6" x14ac:dyDescent="0.3">
      <c r="A9" s="4" t="s">
        <v>200</v>
      </c>
      <c r="B9" s="2">
        <f>SUM(B5+B6-B8)</f>
        <v>840</v>
      </c>
      <c r="C9" s="47"/>
    </row>
    <row r="11" spans="1:6" s="1" customFormat="1" x14ac:dyDescent="0.3">
      <c r="A11" s="7" t="s">
        <v>201</v>
      </c>
      <c r="B11" s="3" t="s">
        <v>202</v>
      </c>
      <c r="C11" s="1" t="s">
        <v>203</v>
      </c>
    </row>
    <row r="12" spans="1:6" x14ac:dyDescent="0.3">
      <c r="A12" s="4" t="s">
        <v>906</v>
      </c>
      <c r="B12" s="2">
        <v>1000</v>
      </c>
      <c r="C12" t="s">
        <v>916</v>
      </c>
    </row>
    <row r="13" spans="1:6" x14ac:dyDescent="0.3">
      <c r="C13" t="s">
        <v>917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109</v>
      </c>
    </row>
    <row r="5" spans="1:3" x14ac:dyDescent="0.3">
      <c r="A5" s="4" t="s">
        <v>199</v>
      </c>
      <c r="B5" s="2">
        <f>'Total Orgs'!B100</f>
        <v>950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950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23</v>
      </c>
      <c r="B3" s="2"/>
    </row>
    <row r="4" spans="1:3" x14ac:dyDescent="0.3">
      <c r="A4" s="4"/>
      <c r="B4" s="2"/>
      <c r="C4" s="271" t="s">
        <v>218</v>
      </c>
    </row>
    <row r="5" spans="1:3" x14ac:dyDescent="0.3">
      <c r="A5" s="4" t="s">
        <v>199</v>
      </c>
      <c r="B5" s="2">
        <f>'Total Orgs'!B14</f>
        <v>650</v>
      </c>
      <c r="C5" s="47" t="s">
        <v>230</v>
      </c>
    </row>
    <row r="6" spans="1:3" x14ac:dyDescent="0.3">
      <c r="A6" s="4" t="s">
        <v>5</v>
      </c>
      <c r="B6" s="2"/>
      <c r="C6" s="47"/>
    </row>
    <row r="7" spans="1:3" x14ac:dyDescent="0.3">
      <c r="A7" s="4" t="s">
        <v>6</v>
      </c>
      <c r="B7" s="2"/>
      <c r="C7" s="47"/>
    </row>
    <row r="8" spans="1:3" x14ac:dyDescent="0.3">
      <c r="A8" s="4" t="s">
        <v>7</v>
      </c>
      <c r="B8" s="2">
        <f>SUM(B12:B101)</f>
        <v>0</v>
      </c>
      <c r="C8" s="281"/>
    </row>
    <row r="9" spans="1:3" x14ac:dyDescent="0.3">
      <c r="A9" s="4" t="s">
        <v>200</v>
      </c>
      <c r="B9" s="2">
        <f>SUM(B5+B6-B7-B8)</f>
        <v>650</v>
      </c>
      <c r="C9" s="47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Orgs'!B101</f>
        <v>3360</v>
      </c>
      <c r="C5" s="47" t="s">
        <v>336</v>
      </c>
    </row>
    <row r="6" spans="1:3" x14ac:dyDescent="0.3">
      <c r="A6" s="4" t="s">
        <v>5</v>
      </c>
      <c r="C6" s="47" t="s">
        <v>337</v>
      </c>
    </row>
    <row r="7" spans="1:3" x14ac:dyDescent="0.3">
      <c r="A7" s="4" t="s">
        <v>6</v>
      </c>
      <c r="C7" s="47" t="s">
        <v>507</v>
      </c>
    </row>
    <row r="8" spans="1:3" x14ac:dyDescent="0.3">
      <c r="A8" s="4" t="s">
        <v>7</v>
      </c>
      <c r="B8" s="2">
        <f>SUM(B12:B100)</f>
        <v>0</v>
      </c>
      <c r="C8" s="47" t="s">
        <v>525</v>
      </c>
    </row>
    <row r="9" spans="1:3" x14ac:dyDescent="0.3">
      <c r="A9" s="4" t="s">
        <v>200</v>
      </c>
      <c r="B9" s="2">
        <f>SUM(B5+B6-B8)</f>
        <v>3360</v>
      </c>
      <c r="C9" s="47"/>
    </row>
    <row r="10" spans="1:3" x14ac:dyDescent="0.3">
      <c r="C10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338</v>
      </c>
    </row>
    <row r="5" spans="1:3" x14ac:dyDescent="0.3">
      <c r="A5" s="4" t="s">
        <v>199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 t="e">
        <f>SUM(B5+B6-B8)</f>
        <v>#REF!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111</v>
      </c>
    </row>
    <row r="4" spans="1:3" x14ac:dyDescent="0.3">
      <c r="C4" s="271" t="s">
        <v>208</v>
      </c>
    </row>
    <row r="5" spans="1:3" x14ac:dyDescent="0.3">
      <c r="A5" s="4" t="s">
        <v>199</v>
      </c>
      <c r="B5" s="2">
        <f>'Total Orgs'!B102</f>
        <v>500</v>
      </c>
      <c r="C5" s="47" t="s">
        <v>339</v>
      </c>
    </row>
    <row r="6" spans="1:3" x14ac:dyDescent="0.3">
      <c r="A6" s="4" t="s">
        <v>5</v>
      </c>
      <c r="C6" s="47" t="s">
        <v>340</v>
      </c>
    </row>
    <row r="7" spans="1:3" x14ac:dyDescent="0.3">
      <c r="A7" s="4" t="s">
        <v>6</v>
      </c>
      <c r="C7" s="47" t="s">
        <v>341</v>
      </c>
    </row>
    <row r="8" spans="1:3" x14ac:dyDescent="0.3">
      <c r="A8" s="4" t="s">
        <v>7</v>
      </c>
      <c r="B8" s="2">
        <f>SUM(B12:B101)</f>
        <v>0</v>
      </c>
      <c r="C8" s="47" t="s">
        <v>588</v>
      </c>
    </row>
    <row r="9" spans="1:3" x14ac:dyDescent="0.3">
      <c r="A9" s="4" t="s">
        <v>200</v>
      </c>
      <c r="B9" s="2">
        <f>SUM(B5+B6-B7-B8)</f>
        <v>500</v>
      </c>
      <c r="C9" s="47" t="s">
        <v>603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342</v>
      </c>
      <c r="B3" s="2"/>
    </row>
    <row r="4" spans="1:3" x14ac:dyDescent="0.3">
      <c r="B4" s="2"/>
    </row>
    <row r="5" spans="1:3" x14ac:dyDescent="0.3">
      <c r="A5" s="4" t="s">
        <v>199</v>
      </c>
      <c r="B5" s="2">
        <f>INACTIVE!B32</f>
        <v>0</v>
      </c>
    </row>
    <row r="6" spans="1:3" x14ac:dyDescent="0.3">
      <c r="A6" s="4" t="s">
        <v>5</v>
      </c>
      <c r="B6" s="2"/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200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115</v>
      </c>
      <c r="B3" s="2"/>
    </row>
    <row r="4" spans="1:3" x14ac:dyDescent="0.3">
      <c r="B4" s="2"/>
      <c r="C4" s="271" t="s">
        <v>233</v>
      </c>
    </row>
    <row r="5" spans="1:3" x14ac:dyDescent="0.3">
      <c r="A5" s="4" t="s">
        <v>199</v>
      </c>
      <c r="B5" s="2">
        <f>'Total Orgs'!B106</f>
        <v>400</v>
      </c>
      <c r="C5" s="47" t="s">
        <v>343</v>
      </c>
    </row>
    <row r="6" spans="1:3" x14ac:dyDescent="0.3">
      <c r="A6" s="4" t="s">
        <v>5</v>
      </c>
      <c r="B6" s="2"/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344</v>
      </c>
      <c r="C3" s="271" t="s">
        <v>218</v>
      </c>
    </row>
    <row r="4" spans="1:3" x14ac:dyDescent="0.3">
      <c r="C4" s="47" t="s">
        <v>763</v>
      </c>
    </row>
    <row r="5" spans="1:3" x14ac:dyDescent="0.3">
      <c r="A5" s="4" t="s">
        <v>199</v>
      </c>
      <c r="B5" s="2">
        <f>'Total Orgs'!B108</f>
        <v>1500</v>
      </c>
      <c r="C5" s="47" t="s">
        <v>779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1500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345</v>
      </c>
    </row>
    <row r="5" spans="1:4" x14ac:dyDescent="0.3">
      <c r="A5" s="4" t="s">
        <v>199</v>
      </c>
      <c r="B5" s="2">
        <f>'Total Orgs'!B103</f>
        <v>0</v>
      </c>
    </row>
    <row r="6" spans="1:4" x14ac:dyDescent="0.3">
      <c r="A6" s="4" t="s">
        <v>5</v>
      </c>
    </row>
    <row r="7" spans="1:4" x14ac:dyDescent="0.3">
      <c r="A7" s="4" t="s">
        <v>6</v>
      </c>
    </row>
    <row r="8" spans="1:4" x14ac:dyDescent="0.3">
      <c r="A8" s="4" t="s">
        <v>7</v>
      </c>
      <c r="B8" s="2">
        <f>SUM(B12:B101)</f>
        <v>0</v>
      </c>
    </row>
    <row r="9" spans="1:4" x14ac:dyDescent="0.3">
      <c r="A9" s="4" t="s">
        <v>200</v>
      </c>
      <c r="B9" s="2">
        <f>SUM(B5+B6-B7-B8)</f>
        <v>0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8D72-DB54-4600-99C6-5A5B3E9CD3A2}">
  <sheetPr>
    <tabColor theme="0"/>
  </sheetPr>
  <dimension ref="A1:D19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1109</v>
      </c>
    </row>
    <row r="5" spans="1:4" x14ac:dyDescent="0.3">
      <c r="A5" s="4" t="s">
        <v>199</v>
      </c>
      <c r="B5" s="2">
        <f>'Total Orgs'!B104</f>
        <v>0</v>
      </c>
    </row>
    <row r="6" spans="1:4" x14ac:dyDescent="0.3">
      <c r="A6" s="4" t="s">
        <v>5</v>
      </c>
    </row>
    <row r="7" spans="1:4" x14ac:dyDescent="0.3">
      <c r="A7" s="4" t="s">
        <v>6</v>
      </c>
    </row>
    <row r="8" spans="1:4" x14ac:dyDescent="0.3">
      <c r="A8" s="4" t="s">
        <v>7</v>
      </c>
      <c r="B8" s="2">
        <f>SUM(B12:B101)</f>
        <v>0</v>
      </c>
    </row>
    <row r="9" spans="1:4" x14ac:dyDescent="0.3">
      <c r="A9" s="4" t="s">
        <v>200</v>
      </c>
      <c r="B9" s="2">
        <f>SUM(B5+B6-B7-B8)</f>
        <v>0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29376B56-496F-4F0C-9A3A-99A71904879F}"/>
  </hyperlinks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123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Orgs'!B114</f>
        <v>0</v>
      </c>
      <c r="C5" s="271" t="s">
        <v>346</v>
      </c>
    </row>
    <row r="6" spans="1:3" x14ac:dyDescent="0.3">
      <c r="A6" s="4" t="s">
        <v>5</v>
      </c>
      <c r="C6" s="271" t="s">
        <v>347</v>
      </c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SUM(B12:B143)</f>
        <v>0</v>
      </c>
      <c r="C8" s="271"/>
    </row>
    <row r="9" spans="1:3" x14ac:dyDescent="0.3">
      <c r="A9" s="4" t="s">
        <v>200</v>
      </c>
      <c r="B9" s="2">
        <f>SUM(B5+B6-B8)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114</v>
      </c>
      <c r="C3" s="271" t="s">
        <v>218</v>
      </c>
    </row>
    <row r="4" spans="1:4" x14ac:dyDescent="0.3">
      <c r="C4" s="47" t="s">
        <v>539</v>
      </c>
    </row>
    <row r="5" spans="1:4" x14ac:dyDescent="0.3">
      <c r="A5" s="4" t="s">
        <v>199</v>
      </c>
      <c r="B5" s="2">
        <f>'Total Orgs'!B105</f>
        <v>1400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SUM(B12:B101)</f>
        <v>1397.06</v>
      </c>
      <c r="C8" s="47"/>
    </row>
    <row r="9" spans="1:4" x14ac:dyDescent="0.3">
      <c r="A9" s="4" t="s">
        <v>200</v>
      </c>
      <c r="B9" s="2">
        <f>SUM(B5+B6-B8)</f>
        <v>2.9400000000000546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892</v>
      </c>
      <c r="B12" s="2">
        <v>1297.06</v>
      </c>
      <c r="C12" t="s">
        <v>902</v>
      </c>
    </row>
    <row r="13" spans="1:4" x14ac:dyDescent="0.3">
      <c r="C13" t="s">
        <v>903</v>
      </c>
    </row>
    <row r="14" spans="1:4" x14ac:dyDescent="0.3">
      <c r="C14" t="s">
        <v>904</v>
      </c>
    </row>
    <row r="15" spans="1:4" x14ac:dyDescent="0.3">
      <c r="C15" t="s">
        <v>905</v>
      </c>
    </row>
    <row r="16" spans="1:4" x14ac:dyDescent="0.3">
      <c r="D16" s="99"/>
    </row>
    <row r="17" spans="1:4" x14ac:dyDescent="0.3">
      <c r="A17" s="4" t="s">
        <v>1152</v>
      </c>
      <c r="B17" s="2">
        <v>100</v>
      </c>
      <c r="C17" t="s">
        <v>1154</v>
      </c>
      <c r="D17" s="99"/>
    </row>
    <row r="18" spans="1:4" x14ac:dyDescent="0.3">
      <c r="C18" t="s">
        <v>1155</v>
      </c>
      <c r="D18" s="99"/>
    </row>
    <row r="19" spans="1:4" x14ac:dyDescent="0.3">
      <c r="D19" s="99"/>
    </row>
    <row r="20" spans="1:4" x14ac:dyDescent="0.3">
      <c r="D20" s="99"/>
    </row>
    <row r="21" spans="1:4" x14ac:dyDescent="0.3">
      <c r="D21" s="99"/>
    </row>
    <row r="22" spans="1:4" x14ac:dyDescent="0.3">
      <c r="D22" s="99"/>
    </row>
    <row r="23" spans="1:4" x14ac:dyDescent="0.3">
      <c r="D23" s="99"/>
    </row>
    <row r="24" spans="1:4" x14ac:dyDescent="0.3">
      <c r="D24" s="99"/>
    </row>
    <row r="25" spans="1:4" x14ac:dyDescent="0.3">
      <c r="D25" s="99"/>
    </row>
    <row r="26" spans="1:4" x14ac:dyDescent="0.3">
      <c r="D26" s="99"/>
    </row>
    <row r="27" spans="1:4" x14ac:dyDescent="0.3">
      <c r="D27" s="99"/>
    </row>
    <row r="28" spans="1:4" x14ac:dyDescent="0.3">
      <c r="D28" s="99"/>
    </row>
    <row r="29" spans="1:4" x14ac:dyDescent="0.3">
      <c r="D29" s="99"/>
    </row>
    <row r="30" spans="1:4" x14ac:dyDescent="0.3">
      <c r="D30" s="99"/>
    </row>
    <row r="31" spans="1:4" x14ac:dyDescent="0.3">
      <c r="D31" s="99"/>
    </row>
    <row r="32" spans="1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14" t="s">
        <v>231</v>
      </c>
    </row>
    <row r="2" spans="1:3" x14ac:dyDescent="0.3">
      <c r="C2" s="47" t="s">
        <v>218</v>
      </c>
    </row>
    <row r="3" spans="1:3" x14ac:dyDescent="0.3">
      <c r="A3" s="42" t="s">
        <v>24</v>
      </c>
      <c r="B3" s="229"/>
      <c r="C3" s="401" t="s">
        <v>232</v>
      </c>
    </row>
    <row r="4" spans="1:3" x14ac:dyDescent="0.3">
      <c r="A4" s="239"/>
      <c r="B4" s="229"/>
      <c r="C4" s="401" t="s">
        <v>498</v>
      </c>
    </row>
    <row r="5" spans="1:3" x14ac:dyDescent="0.3">
      <c r="A5" s="239" t="s">
        <v>199</v>
      </c>
      <c r="B5" s="229">
        <f>'Total Orgs'!B15</f>
        <v>800</v>
      </c>
      <c r="C5" s="401" t="s">
        <v>506</v>
      </c>
    </row>
    <row r="6" spans="1:3" x14ac:dyDescent="0.3">
      <c r="A6" s="239" t="s">
        <v>5</v>
      </c>
      <c r="B6" s="229"/>
      <c r="C6" s="401"/>
    </row>
    <row r="7" spans="1:3" x14ac:dyDescent="0.3">
      <c r="A7" s="27" t="s">
        <v>6</v>
      </c>
      <c r="B7" s="229"/>
      <c r="C7" s="401"/>
    </row>
    <row r="8" spans="1:3" x14ac:dyDescent="0.3">
      <c r="A8" s="239" t="s">
        <v>7</v>
      </c>
      <c r="B8" s="229">
        <f>SUM(B12:B103)</f>
        <v>0</v>
      </c>
      <c r="C8" s="401"/>
    </row>
    <row r="9" spans="1:3" x14ac:dyDescent="0.3">
      <c r="A9" s="239" t="s">
        <v>200</v>
      </c>
      <c r="B9" s="229">
        <f>SUM(B5+B6-B8)</f>
        <v>800</v>
      </c>
      <c r="C9" s="8"/>
    </row>
    <row r="10" spans="1:3" x14ac:dyDescent="0.3">
      <c r="A10" s="239"/>
      <c r="B10" s="229"/>
      <c r="C10" s="8"/>
    </row>
    <row r="11" spans="1:3" x14ac:dyDescent="0.3">
      <c r="A11" s="30" t="s">
        <v>201</v>
      </c>
      <c r="B11" s="3" t="s">
        <v>202</v>
      </c>
      <c r="C11" s="1" t="s">
        <v>203</v>
      </c>
    </row>
    <row r="12" spans="1:3" x14ac:dyDescent="0.3">
      <c r="A12" s="239"/>
      <c r="B12" s="213"/>
    </row>
    <row r="13" spans="1:3" x14ac:dyDescent="0.3">
      <c r="A13" s="239"/>
      <c r="B13" s="213"/>
    </row>
    <row r="14" spans="1:3" x14ac:dyDescent="0.3">
      <c r="A14" s="239"/>
      <c r="B14" s="213"/>
    </row>
    <row r="15" spans="1:3" x14ac:dyDescent="0.3">
      <c r="A15" s="239"/>
      <c r="B15" s="213"/>
    </row>
    <row r="16" spans="1:3" x14ac:dyDescent="0.3">
      <c r="A16" s="239"/>
      <c r="B16" s="213"/>
    </row>
    <row r="17" spans="1:3" x14ac:dyDescent="0.3">
      <c r="A17" s="240"/>
      <c r="B17" s="295"/>
      <c r="C17" s="15"/>
    </row>
    <row r="18" spans="1:3" x14ac:dyDescent="0.3">
      <c r="A18" s="240"/>
      <c r="B18" s="295"/>
      <c r="C18" s="15"/>
    </row>
    <row r="19" spans="1:3" x14ac:dyDescent="0.3">
      <c r="A19" s="240"/>
      <c r="B19" s="295"/>
      <c r="C19" s="15"/>
    </row>
    <row r="20" spans="1:3" x14ac:dyDescent="0.3">
      <c r="A20" s="240"/>
      <c r="B20" s="295"/>
      <c r="C20" s="15"/>
    </row>
    <row r="21" spans="1:3" x14ac:dyDescent="0.3">
      <c r="A21" s="239"/>
      <c r="B21" s="197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120</v>
      </c>
    </row>
    <row r="4" spans="1:4" x14ac:dyDescent="0.3">
      <c r="C4" s="271" t="s">
        <v>218</v>
      </c>
    </row>
    <row r="5" spans="1:4" x14ac:dyDescent="0.3">
      <c r="A5" s="4" t="s">
        <v>199</v>
      </c>
      <c r="B5" s="2">
        <f>'Total Orgs'!B111</f>
        <v>15000</v>
      </c>
      <c r="C5" s="47" t="s">
        <v>348</v>
      </c>
    </row>
    <row r="6" spans="1:4" x14ac:dyDescent="0.3">
      <c r="A6" s="4" t="s">
        <v>5</v>
      </c>
      <c r="C6" s="47" t="s">
        <v>349</v>
      </c>
    </row>
    <row r="7" spans="1:4" x14ac:dyDescent="0.3">
      <c r="A7" s="4" t="s">
        <v>6</v>
      </c>
      <c r="C7" s="47" t="s">
        <v>350</v>
      </c>
    </row>
    <row r="8" spans="1:4" x14ac:dyDescent="0.3">
      <c r="A8" s="4" t="s">
        <v>7</v>
      </c>
      <c r="B8" s="2">
        <f>SUM(B12:B101)</f>
        <v>3065.31</v>
      </c>
      <c r="C8" s="47" t="s">
        <v>351</v>
      </c>
    </row>
    <row r="9" spans="1:4" x14ac:dyDescent="0.3">
      <c r="A9" s="4" t="s">
        <v>200</v>
      </c>
      <c r="B9" s="2">
        <f>SUM(B5+B6-B8)</f>
        <v>11934.69</v>
      </c>
      <c r="C9" s="47" t="s">
        <v>589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706</v>
      </c>
      <c r="B12" s="2">
        <v>657.81</v>
      </c>
      <c r="C12" s="97" t="s">
        <v>726</v>
      </c>
      <c r="D12" t="s">
        <v>725</v>
      </c>
    </row>
    <row r="13" spans="1:4" x14ac:dyDescent="0.3">
      <c r="C13" s="97" t="s">
        <v>728</v>
      </c>
    </row>
    <row r="14" spans="1:4" x14ac:dyDescent="0.3">
      <c r="C14" s="97" t="s">
        <v>727</v>
      </c>
    </row>
    <row r="15" spans="1:4" x14ac:dyDescent="0.3">
      <c r="C15" s="136"/>
    </row>
    <row r="16" spans="1:4" x14ac:dyDescent="0.3">
      <c r="A16" s="4" t="s">
        <v>940</v>
      </c>
      <c r="B16" s="2">
        <v>2407.5</v>
      </c>
      <c r="C16" s="97" t="s">
        <v>941</v>
      </c>
    </row>
    <row r="17" spans="3:5" x14ac:dyDescent="0.3">
      <c r="C17" s="97" t="s">
        <v>942</v>
      </c>
    </row>
    <row r="18" spans="3:5" x14ac:dyDescent="0.3">
      <c r="C18" s="97" t="s">
        <v>943</v>
      </c>
    </row>
    <row r="19" spans="3:5" x14ac:dyDescent="0.3">
      <c r="C19" s="97"/>
      <c r="D19" s="298"/>
    </row>
    <row r="20" spans="3:5" x14ac:dyDescent="0.3">
      <c r="C20" s="97"/>
    </row>
    <row r="21" spans="3:5" x14ac:dyDescent="0.3">
      <c r="C21" s="97"/>
    </row>
    <row r="22" spans="3:5" x14ac:dyDescent="0.3">
      <c r="C22" s="97"/>
    </row>
    <row r="23" spans="3:5" x14ac:dyDescent="0.3">
      <c r="C23" s="97"/>
    </row>
    <row r="24" spans="3:5" x14ac:dyDescent="0.3">
      <c r="C24" s="137"/>
    </row>
    <row r="25" spans="3:5" x14ac:dyDescent="0.3">
      <c r="C25" s="97"/>
      <c r="D25" s="99"/>
    </row>
    <row r="26" spans="3:5" x14ac:dyDescent="0.3">
      <c r="C26" s="97"/>
      <c r="D26" s="99"/>
    </row>
    <row r="27" spans="3:5" x14ac:dyDescent="0.3">
      <c r="C27" s="136"/>
      <c r="D27" s="99"/>
    </row>
    <row r="28" spans="3:5" x14ac:dyDescent="0.3">
      <c r="C28" s="97"/>
      <c r="D28" s="99"/>
    </row>
    <row r="29" spans="3:5" x14ac:dyDescent="0.3">
      <c r="C29" s="97"/>
      <c r="D29" s="99"/>
    </row>
    <row r="30" spans="3:5" x14ac:dyDescent="0.3">
      <c r="C30" s="97"/>
      <c r="D30" s="100"/>
      <c r="E30" s="99"/>
    </row>
    <row r="31" spans="3:5" x14ac:dyDescent="0.3">
      <c r="C31" s="97"/>
      <c r="D31" s="190"/>
      <c r="E31" s="100"/>
    </row>
    <row r="32" spans="3:5" x14ac:dyDescent="0.3">
      <c r="C32" s="97"/>
      <c r="D32" s="190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296875" customWidth="1"/>
    <col min="2" max="2" width="14.3984375" customWidth="1"/>
    <col min="3" max="3" width="24.6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121</v>
      </c>
      <c r="B3" s="2"/>
      <c r="C3" s="271" t="s">
        <v>218</v>
      </c>
    </row>
    <row r="4" spans="1:3" x14ac:dyDescent="0.3">
      <c r="A4" s="4"/>
      <c r="B4" s="2"/>
      <c r="C4" s="47" t="s">
        <v>615</v>
      </c>
    </row>
    <row r="5" spans="1:3" x14ac:dyDescent="0.3">
      <c r="A5" s="4" t="s">
        <v>199</v>
      </c>
      <c r="B5" s="2">
        <f>'Total Orgs'!B76</f>
        <v>0</v>
      </c>
      <c r="C5" s="47" t="s">
        <v>618</v>
      </c>
    </row>
    <row r="6" spans="1:3" x14ac:dyDescent="0.3">
      <c r="A6" s="4" t="s">
        <v>5</v>
      </c>
      <c r="B6" s="2"/>
      <c r="C6" s="47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352</v>
      </c>
    </row>
    <row r="5" spans="1:3" x14ac:dyDescent="0.3">
      <c r="A5" s="4" t="s">
        <v>199</v>
      </c>
      <c r="B5" s="2">
        <f>INACTIVE!B31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327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Orgs'!B107</f>
        <v>750</v>
      </c>
      <c r="C5" s="47" t="s">
        <v>666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750</v>
      </c>
      <c r="C8" s="47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947</v>
      </c>
      <c r="B12" s="2">
        <v>750</v>
      </c>
      <c r="C12" t="s">
        <v>948</v>
      </c>
    </row>
    <row r="13" spans="1:3" x14ac:dyDescent="0.3">
      <c r="C13" t="s">
        <v>949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327</v>
      </c>
    </row>
    <row r="5" spans="1:3" x14ac:dyDescent="0.3">
      <c r="A5" s="4" t="s">
        <v>199</v>
      </c>
      <c r="B5" s="2">
        <f>'Total Orgs'!B107</f>
        <v>750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750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119</v>
      </c>
      <c r="C3" s="271" t="s">
        <v>218</v>
      </c>
    </row>
    <row r="4" spans="1:3" x14ac:dyDescent="0.3">
      <c r="C4" s="47" t="s">
        <v>679</v>
      </c>
    </row>
    <row r="5" spans="1:3" x14ac:dyDescent="0.3">
      <c r="A5" s="4" t="s">
        <v>199</v>
      </c>
      <c r="B5" s="2">
        <f>'Total Orgs'!B110</f>
        <v>0</v>
      </c>
      <c r="C5" s="47" t="s">
        <v>680</v>
      </c>
    </row>
    <row r="6" spans="1:3" x14ac:dyDescent="0.3">
      <c r="A6" s="4" t="s">
        <v>5</v>
      </c>
      <c r="C6" s="47" t="s">
        <v>681</v>
      </c>
    </row>
    <row r="7" spans="1:3" x14ac:dyDescent="0.3">
      <c r="A7" s="4" t="s">
        <v>6</v>
      </c>
      <c r="C7" s="47" t="s">
        <v>684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SUM(B5+B6+B7-B8)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118</v>
      </c>
      <c r="C3" s="271" t="s">
        <v>218</v>
      </c>
    </row>
    <row r="4" spans="1:3" x14ac:dyDescent="0.3">
      <c r="C4" s="271" t="s">
        <v>500</v>
      </c>
    </row>
    <row r="5" spans="1:3" x14ac:dyDescent="0.3">
      <c r="A5" s="4" t="s">
        <v>199</v>
      </c>
      <c r="B5" s="2">
        <f>'Total Orgs'!B109</f>
        <v>650</v>
      </c>
      <c r="C5" s="271"/>
    </row>
    <row r="6" spans="1:3" x14ac:dyDescent="0.3">
      <c r="A6" s="4" t="s">
        <v>5</v>
      </c>
      <c r="C6" s="271"/>
    </row>
    <row r="7" spans="1:3" x14ac:dyDescent="0.3">
      <c r="A7" s="4" t="s">
        <v>6</v>
      </c>
      <c r="B7" s="2">
        <v>650</v>
      </c>
      <c r="C7" s="271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1097</v>
      </c>
    </row>
    <row r="13" spans="1:3" x14ac:dyDescent="0.3">
      <c r="C13" t="s">
        <v>1098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353</v>
      </c>
    </row>
    <row r="5" spans="1:3" x14ac:dyDescent="0.3">
      <c r="A5" s="4" t="s">
        <v>199</v>
      </c>
      <c r="B5" s="2">
        <f>INACTIVE!B35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200</v>
      </c>
      <c r="B9" s="2">
        <f>SUM(B5+B6-B8)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354</v>
      </c>
    </row>
    <row r="5" spans="1:3" x14ac:dyDescent="0.3">
      <c r="A5" s="4" t="s">
        <v>199</v>
      </c>
      <c r="B5" s="2">
        <f>'Total Orgs'!B113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SUM(B12:B103)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124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Orgs'!B115</f>
        <v>600</v>
      </c>
      <c r="C5" s="271" t="s">
        <v>771</v>
      </c>
    </row>
    <row r="6" spans="1:3" x14ac:dyDescent="0.3">
      <c r="A6" s="4" t="s">
        <v>5</v>
      </c>
      <c r="B6" s="2">
        <v>0</v>
      </c>
      <c r="C6" s="271" t="s">
        <v>772</v>
      </c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SUM(B12:B103)</f>
        <v>0</v>
      </c>
      <c r="C8" s="271"/>
    </row>
    <row r="9" spans="1:3" x14ac:dyDescent="0.3">
      <c r="A9" s="4" t="s">
        <v>200</v>
      </c>
      <c r="B9" s="2">
        <f>B5+B6-B7-B8</f>
        <v>600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198</v>
      </c>
      <c r="B1" s="229"/>
      <c r="C1" s="1" t="e">
        <f>'Total Orgs'!#REF!</f>
        <v>#REF!</v>
      </c>
      <c r="E1" s="545"/>
      <c r="F1" s="546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29"/>
      <c r="C2" s="8"/>
      <c r="E2" s="547"/>
      <c r="F2" s="548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25</v>
      </c>
      <c r="B3" s="229"/>
      <c r="C3" s="271" t="s">
        <v>218</v>
      </c>
    </row>
    <row r="4" spans="1:16" x14ac:dyDescent="0.3">
      <c r="A4" s="239"/>
      <c r="B4" s="229"/>
      <c r="C4" s="401" t="s">
        <v>802</v>
      </c>
    </row>
    <row r="5" spans="1:16" x14ac:dyDescent="0.3">
      <c r="A5" s="239" t="s">
        <v>199</v>
      </c>
      <c r="B5" s="229">
        <f>'Total Orgs'!B16</f>
        <v>5000</v>
      </c>
      <c r="C5" s="401" t="s">
        <v>803</v>
      </c>
    </row>
    <row r="6" spans="1:16" x14ac:dyDescent="0.3">
      <c r="A6" s="239" t="s">
        <v>5</v>
      </c>
      <c r="B6" s="229"/>
      <c r="C6" s="401"/>
    </row>
    <row r="7" spans="1:16" x14ac:dyDescent="0.3">
      <c r="A7" s="27" t="s">
        <v>6</v>
      </c>
      <c r="B7" s="229"/>
      <c r="C7" s="401"/>
    </row>
    <row r="8" spans="1:16" x14ac:dyDescent="0.3">
      <c r="A8" s="239" t="s">
        <v>7</v>
      </c>
      <c r="B8" s="229">
        <f>SUM(B12:B103)</f>
        <v>0</v>
      </c>
      <c r="C8" s="401"/>
    </row>
    <row r="9" spans="1:16" x14ac:dyDescent="0.3">
      <c r="A9" s="239" t="s">
        <v>200</v>
      </c>
      <c r="B9" s="229">
        <f>SUM(B5+B6-B8)</f>
        <v>5000</v>
      </c>
      <c r="C9" s="8"/>
    </row>
    <row r="10" spans="1:16" x14ac:dyDescent="0.3">
      <c r="A10" s="239"/>
      <c r="B10" s="229"/>
      <c r="C10" s="8"/>
    </row>
    <row r="11" spans="1:16" x14ac:dyDescent="0.3">
      <c r="A11" s="30" t="s">
        <v>201</v>
      </c>
      <c r="B11" s="3" t="s">
        <v>202</v>
      </c>
      <c r="C11" s="1" t="s">
        <v>203</v>
      </c>
    </row>
    <row r="12" spans="1:16" x14ac:dyDescent="0.3">
      <c r="B12" s="242"/>
    </row>
    <row r="13" spans="1:16" x14ac:dyDescent="0.3">
      <c r="A13" s="239"/>
      <c r="B13" s="8"/>
    </row>
    <row r="14" spans="1:16" x14ac:dyDescent="0.3">
      <c r="A14" s="239"/>
      <c r="B14" s="8"/>
    </row>
    <row r="15" spans="1:16" x14ac:dyDescent="0.3">
      <c r="A15" s="239"/>
      <c r="B15" s="8"/>
    </row>
    <row r="16" spans="1:16" x14ac:dyDescent="0.3">
      <c r="A16" s="239"/>
      <c r="B16" s="8"/>
    </row>
    <row r="17" spans="1:3" s="21" customFormat="1" x14ac:dyDescent="0.3">
      <c r="A17" s="240"/>
      <c r="B17" s="241"/>
      <c r="C17" s="15"/>
    </row>
    <row r="18" spans="1:3" s="21" customFormat="1" x14ac:dyDescent="0.3">
      <c r="A18" s="240"/>
      <c r="B18" s="241"/>
      <c r="C18" s="15"/>
    </row>
    <row r="19" spans="1:3" s="21" customFormat="1" x14ac:dyDescent="0.3">
      <c r="A19" s="240"/>
      <c r="B19" s="241"/>
      <c r="C19" s="15"/>
    </row>
    <row r="20" spans="1:3" x14ac:dyDescent="0.3">
      <c r="A20" s="240"/>
      <c r="B20" s="241"/>
      <c r="C20" s="15"/>
    </row>
    <row r="21" spans="1:3" x14ac:dyDescent="0.3">
      <c r="A21" s="239"/>
      <c r="B21" s="21"/>
      <c r="C21" s="15"/>
    </row>
    <row r="22" spans="1:3" x14ac:dyDescent="0.3">
      <c r="A22" s="239"/>
      <c r="B22" s="8"/>
      <c r="C22" s="15"/>
    </row>
    <row r="23" spans="1:3" x14ac:dyDescent="0.3">
      <c r="A23" s="239"/>
      <c r="B23" s="8"/>
      <c r="C23" s="15"/>
    </row>
    <row r="24" spans="1:3" s="21" customFormat="1" x14ac:dyDescent="0.3">
      <c r="A24" s="240"/>
      <c r="C24" s="15"/>
    </row>
    <row r="25" spans="1:3" x14ac:dyDescent="0.3">
      <c r="A25" s="239"/>
      <c r="B25" s="8"/>
      <c r="C25" s="15"/>
    </row>
    <row r="26" spans="1:3" s="21" customFormat="1" x14ac:dyDescent="0.3">
      <c r="A26" s="240"/>
      <c r="B26" s="241"/>
      <c r="C26" s="15"/>
    </row>
    <row r="27" spans="1:3" x14ac:dyDescent="0.3">
      <c r="A27" s="239"/>
      <c r="B27" s="8"/>
      <c r="C27" s="15"/>
    </row>
    <row r="28" spans="1:3" x14ac:dyDescent="0.3">
      <c r="A28" s="239"/>
      <c r="B28" s="8"/>
      <c r="C28" s="15"/>
    </row>
    <row r="29" spans="1:3" x14ac:dyDescent="0.3">
      <c r="A29" s="239"/>
      <c r="B29" s="8"/>
      <c r="C29" s="15"/>
    </row>
    <row r="30" spans="1:3" x14ac:dyDescent="0.3">
      <c r="A30" s="239"/>
      <c r="B30" s="8"/>
      <c r="C30" s="15"/>
    </row>
    <row r="31" spans="1:3" x14ac:dyDescent="0.3">
      <c r="A31" s="239"/>
      <c r="B31" s="8"/>
      <c r="C31" s="15"/>
    </row>
    <row r="32" spans="1:3" x14ac:dyDescent="0.3">
      <c r="A32" s="239"/>
      <c r="B32" s="8"/>
      <c r="C32" s="15"/>
    </row>
    <row r="33" spans="1:3" x14ac:dyDescent="0.3">
      <c r="A33" s="239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3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198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355</v>
      </c>
      <c r="C3" s="271" t="s">
        <v>218</v>
      </c>
    </row>
    <row r="4" spans="1:7" x14ac:dyDescent="0.3">
      <c r="C4" s="47" t="s">
        <v>654</v>
      </c>
    </row>
    <row r="5" spans="1:7" x14ac:dyDescent="0.3">
      <c r="A5" s="4" t="s">
        <v>199</v>
      </c>
      <c r="B5" s="2">
        <f>'Total Orgs'!B116</f>
        <v>8000</v>
      </c>
      <c r="C5" s="47" t="s">
        <v>746</v>
      </c>
    </row>
    <row r="6" spans="1:7" x14ac:dyDescent="0.3">
      <c r="A6" s="4" t="s">
        <v>5</v>
      </c>
      <c r="C6" s="47"/>
      <c r="E6" s="10"/>
      <c r="F6" s="10"/>
      <c r="G6" s="10"/>
    </row>
    <row r="7" spans="1:7" x14ac:dyDescent="0.3">
      <c r="A7" s="4" t="s">
        <v>6</v>
      </c>
      <c r="C7" s="47"/>
      <c r="E7" s="10"/>
      <c r="F7" s="10"/>
      <c r="G7" s="10"/>
    </row>
    <row r="8" spans="1:7" x14ac:dyDescent="0.3">
      <c r="A8" s="4" t="s">
        <v>7</v>
      </c>
      <c r="B8" s="2">
        <f>SUM(B12:B103)</f>
        <v>2442.61</v>
      </c>
      <c r="C8" s="47"/>
      <c r="E8" s="10"/>
      <c r="F8" s="10"/>
      <c r="G8" s="10"/>
    </row>
    <row r="9" spans="1:7" x14ac:dyDescent="0.3">
      <c r="A9" s="4" t="s">
        <v>200</v>
      </c>
      <c r="B9" s="2">
        <f>SUM(B5+B6-B8)</f>
        <v>5557.3899999999994</v>
      </c>
    </row>
    <row r="11" spans="1:7" s="1" customFormat="1" x14ac:dyDescent="0.3">
      <c r="A11" s="7" t="s">
        <v>201</v>
      </c>
      <c r="B11" s="3" t="s">
        <v>202</v>
      </c>
      <c r="C11" s="1" t="s">
        <v>203</v>
      </c>
    </row>
    <row r="12" spans="1:7" x14ac:dyDescent="0.3">
      <c r="A12" s="4" t="s">
        <v>747</v>
      </c>
      <c r="B12" s="2">
        <v>150</v>
      </c>
      <c r="C12" t="s">
        <v>748</v>
      </c>
    </row>
    <row r="13" spans="1:7" x14ac:dyDescent="0.3">
      <c r="C13" t="s">
        <v>749</v>
      </c>
    </row>
    <row r="15" spans="1:7" x14ac:dyDescent="0.3">
      <c r="A15" s="4" t="s">
        <v>780</v>
      </c>
      <c r="B15" s="2">
        <v>150</v>
      </c>
      <c r="C15" t="s">
        <v>791</v>
      </c>
    </row>
    <row r="16" spans="1:7" x14ac:dyDescent="0.3">
      <c r="C16" t="s">
        <v>792</v>
      </c>
    </row>
    <row r="18" spans="1:4" x14ac:dyDescent="0.3">
      <c r="A18" s="4" t="s">
        <v>835</v>
      </c>
      <c r="B18" s="2">
        <v>487.5</v>
      </c>
      <c r="C18" t="s">
        <v>836</v>
      </c>
    </row>
    <row r="19" spans="1:4" x14ac:dyDescent="0.3">
      <c r="C19" t="s">
        <v>837</v>
      </c>
    </row>
    <row r="21" spans="1:4" x14ac:dyDescent="0.3">
      <c r="A21" s="4" t="s">
        <v>860</v>
      </c>
      <c r="B21" s="2">
        <v>863.46</v>
      </c>
      <c r="C21" t="s">
        <v>880</v>
      </c>
    </row>
    <row r="22" spans="1:4" x14ac:dyDescent="0.3">
      <c r="C22" t="s">
        <v>882</v>
      </c>
      <c r="D22">
        <v>602.36</v>
      </c>
    </row>
    <row r="23" spans="1:4" x14ac:dyDescent="0.3">
      <c r="C23" t="s">
        <v>881</v>
      </c>
      <c r="D23">
        <v>261.10000000000002</v>
      </c>
    </row>
    <row r="24" spans="1:4" x14ac:dyDescent="0.3">
      <c r="D24">
        <f>SUM(D22:D23)</f>
        <v>863.46</v>
      </c>
    </row>
    <row r="25" spans="1:4" x14ac:dyDescent="0.3">
      <c r="A25" s="4" t="s">
        <v>955</v>
      </c>
      <c r="B25" s="2">
        <v>387</v>
      </c>
      <c r="C25" t="s">
        <v>956</v>
      </c>
    </row>
    <row r="26" spans="1:4" x14ac:dyDescent="0.3">
      <c r="C26" t="s">
        <v>957</v>
      </c>
    </row>
    <row r="27" spans="1:4" x14ac:dyDescent="0.3">
      <c r="C27" t="s">
        <v>958</v>
      </c>
    </row>
    <row r="28" spans="1:4" x14ac:dyDescent="0.3">
      <c r="B28" s="2">
        <v>119.9</v>
      </c>
      <c r="C28" t="s">
        <v>964</v>
      </c>
    </row>
    <row r="29" spans="1:4" x14ac:dyDescent="0.3">
      <c r="C29" t="s">
        <v>965</v>
      </c>
    </row>
    <row r="30" spans="1:4" x14ac:dyDescent="0.3">
      <c r="C30" t="s">
        <v>969</v>
      </c>
    </row>
    <row r="32" spans="1:4" x14ac:dyDescent="0.3">
      <c r="A32" s="4" t="s">
        <v>966</v>
      </c>
      <c r="B32" s="2">
        <v>250</v>
      </c>
      <c r="C32" t="s">
        <v>967</v>
      </c>
    </row>
    <row r="33" spans="1:3" x14ac:dyDescent="0.3">
      <c r="C33" t="s">
        <v>968</v>
      </c>
    </row>
    <row r="35" spans="1:3" x14ac:dyDescent="0.3">
      <c r="A35" s="4" t="s">
        <v>966</v>
      </c>
      <c r="B35" s="2">
        <v>34.75</v>
      </c>
      <c r="C35" t="s">
        <v>988</v>
      </c>
    </row>
    <row r="36" spans="1:3" x14ac:dyDescent="0.3">
      <c r="C36" t="s">
        <v>989</v>
      </c>
    </row>
    <row r="41" spans="1:3" x14ac:dyDescent="0.3">
      <c r="B41" s="300"/>
      <c r="C41" s="301"/>
    </row>
    <row r="43" spans="1:3" x14ac:dyDescent="0.3">
      <c r="B43" s="300"/>
      <c r="C43" s="301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198</v>
      </c>
      <c r="B1" s="2"/>
      <c r="C1" s="1" t="e">
        <f>'Total Orgs'!#REF!</f>
        <v>#REF!</v>
      </c>
      <c r="D1" s="545"/>
      <c r="E1" s="546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547"/>
      <c r="E2" s="548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356</v>
      </c>
      <c r="B3" s="2"/>
      <c r="C3" s="271" t="s">
        <v>208</v>
      </c>
    </row>
    <row r="4" spans="1:12" x14ac:dyDescent="0.3">
      <c r="A4" s="4"/>
      <c r="B4" s="2"/>
      <c r="C4" s="47" t="s">
        <v>532</v>
      </c>
    </row>
    <row r="5" spans="1:12" ht="15.75" customHeight="1" x14ac:dyDescent="0.3">
      <c r="A5" s="4" t="s">
        <v>199</v>
      </c>
      <c r="B5" s="2">
        <f>'Total Orgs'!B117</f>
        <v>1150</v>
      </c>
      <c r="C5" s="47" t="s">
        <v>487</v>
      </c>
      <c r="D5" s="550"/>
      <c r="E5" s="550"/>
      <c r="F5" s="550"/>
      <c r="G5" s="550"/>
    </row>
    <row r="6" spans="1:12" x14ac:dyDescent="0.3">
      <c r="A6" s="4" t="s">
        <v>5</v>
      </c>
      <c r="B6" s="2"/>
      <c r="C6" s="47"/>
      <c r="D6" s="550"/>
      <c r="E6" s="550"/>
      <c r="F6" s="550"/>
      <c r="G6" s="550"/>
    </row>
    <row r="7" spans="1:12" x14ac:dyDescent="0.3">
      <c r="A7" s="4" t="s">
        <v>6</v>
      </c>
      <c r="B7" s="2"/>
      <c r="C7" s="397"/>
      <c r="D7" s="550"/>
      <c r="E7" s="550"/>
      <c r="F7" s="550"/>
      <c r="G7" s="550"/>
    </row>
    <row r="8" spans="1:12" x14ac:dyDescent="0.3">
      <c r="A8" s="4" t="s">
        <v>7</v>
      </c>
      <c r="B8" s="2">
        <f>SUM(B12:B103)</f>
        <v>0</v>
      </c>
      <c r="C8" s="10"/>
      <c r="D8" s="37"/>
      <c r="E8" s="37"/>
      <c r="F8" s="37"/>
      <c r="G8" s="37"/>
    </row>
    <row r="9" spans="1:12" x14ac:dyDescent="0.3">
      <c r="A9" s="4" t="s">
        <v>200</v>
      </c>
      <c r="B9" s="2">
        <f>SUM(B5+B6-B7-B8)</f>
        <v>1150</v>
      </c>
    </row>
    <row r="10" spans="1:12" x14ac:dyDescent="0.3">
      <c r="A10" s="4"/>
      <c r="B10" s="2"/>
    </row>
    <row r="11" spans="1:12" x14ac:dyDescent="0.3">
      <c r="A11" s="7" t="s">
        <v>201</v>
      </c>
      <c r="B11" s="3" t="s">
        <v>202</v>
      </c>
      <c r="C11" s="1" t="s">
        <v>203</v>
      </c>
    </row>
    <row r="12" spans="1:12" x14ac:dyDescent="0.3">
      <c r="A12" s="4"/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127</v>
      </c>
    </row>
    <row r="4" spans="1:3" x14ac:dyDescent="0.3">
      <c r="A4" s="4"/>
      <c r="C4" s="271" t="s">
        <v>233</v>
      </c>
    </row>
    <row r="5" spans="1:3" x14ac:dyDescent="0.3">
      <c r="A5" s="4" t="s">
        <v>199</v>
      </c>
      <c r="B5" s="2">
        <f>'Total Orgs'!B118</f>
        <v>0</v>
      </c>
      <c r="C5" s="271" t="s">
        <v>357</v>
      </c>
    </row>
    <row r="6" spans="1:3" x14ac:dyDescent="0.3">
      <c r="A6" s="4" t="s">
        <v>5</v>
      </c>
      <c r="C6" s="271"/>
    </row>
    <row r="7" spans="1:3" s="15" customFormat="1" x14ac:dyDescent="0.3">
      <c r="A7" s="20" t="s">
        <v>6</v>
      </c>
      <c r="B7" s="32"/>
      <c r="C7" s="272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5" t="s">
        <v>141</v>
      </c>
    </row>
    <row r="5" spans="1:3" x14ac:dyDescent="0.3">
      <c r="A5" s="4" t="s">
        <v>199</v>
      </c>
      <c r="B5" s="2">
        <f>'Total Orgs'!B132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358</v>
      </c>
    </row>
    <row r="5" spans="1:3" x14ac:dyDescent="0.3">
      <c r="A5" s="4" t="s">
        <v>199</v>
      </c>
      <c r="B5" s="2">
        <f>'Total Orgs'!B133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200</v>
      </c>
      <c r="B9" s="2">
        <f>SUM(B5+B6-B8)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F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198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128</v>
      </c>
    </row>
    <row r="4" spans="1:6" x14ac:dyDescent="0.3">
      <c r="C4" s="271" t="s">
        <v>213</v>
      </c>
    </row>
    <row r="5" spans="1:6" x14ac:dyDescent="0.3">
      <c r="A5" s="4" t="s">
        <v>199</v>
      </c>
      <c r="B5" s="2">
        <f>'Total Orgs'!B119</f>
        <v>4800</v>
      </c>
      <c r="C5" s="271" t="s">
        <v>767</v>
      </c>
    </row>
    <row r="6" spans="1:6" x14ac:dyDescent="0.3">
      <c r="A6" s="4" t="s">
        <v>5</v>
      </c>
      <c r="C6" s="271" t="s">
        <v>768</v>
      </c>
    </row>
    <row r="7" spans="1:6" x14ac:dyDescent="0.3">
      <c r="A7" s="4" t="s">
        <v>6</v>
      </c>
      <c r="C7" s="271"/>
    </row>
    <row r="8" spans="1:6" x14ac:dyDescent="0.3">
      <c r="A8" s="4" t="s">
        <v>7</v>
      </c>
      <c r="B8" s="2">
        <f>SUM(B12:B105)</f>
        <v>3406.85</v>
      </c>
      <c r="C8" s="271"/>
    </row>
    <row r="9" spans="1:6" x14ac:dyDescent="0.3">
      <c r="A9" s="4" t="s">
        <v>200</v>
      </c>
      <c r="B9" s="2">
        <f>SUM(B5+B6+B7-B8)</f>
        <v>1393.15</v>
      </c>
      <c r="C9" s="271"/>
    </row>
    <row r="11" spans="1:6" s="1" customFormat="1" x14ac:dyDescent="0.3">
      <c r="A11" s="7" t="s">
        <v>201</v>
      </c>
      <c r="B11" s="3" t="s">
        <v>202</v>
      </c>
      <c r="C11" s="1" t="s">
        <v>203</v>
      </c>
    </row>
    <row r="12" spans="1:6" x14ac:dyDescent="0.3">
      <c r="B12" s="2">
        <v>3406.85</v>
      </c>
      <c r="C12" t="s">
        <v>822</v>
      </c>
      <c r="D12" s="99"/>
      <c r="E12" t="s">
        <v>1042</v>
      </c>
    </row>
    <row r="13" spans="1:6" x14ac:dyDescent="0.3">
      <c r="C13" t="s">
        <v>1040</v>
      </c>
      <c r="D13" s="190"/>
      <c r="E13">
        <v>5175</v>
      </c>
      <c r="F13">
        <v>14587</v>
      </c>
    </row>
    <row r="14" spans="1:6" x14ac:dyDescent="0.3">
      <c r="C14" t="s">
        <v>821</v>
      </c>
      <c r="D14" s="190"/>
      <c r="E14">
        <v>4260.4399999999996</v>
      </c>
      <c r="F14">
        <v>3400</v>
      </c>
    </row>
    <row r="15" spans="1:6" x14ac:dyDescent="0.3">
      <c r="C15" t="s">
        <v>830</v>
      </c>
      <c r="D15" s="190"/>
      <c r="E15">
        <v>4152.33</v>
      </c>
      <c r="F15">
        <f>F13-F14</f>
        <v>11187</v>
      </c>
    </row>
    <row r="16" spans="1:6" x14ac:dyDescent="0.3">
      <c r="C16" t="s">
        <v>1038</v>
      </c>
      <c r="D16" s="190">
        <v>2506.85</v>
      </c>
    </row>
    <row r="17" spans="1:4" x14ac:dyDescent="0.3">
      <c r="C17" t="s">
        <v>1039</v>
      </c>
      <c r="D17" s="100">
        <v>900</v>
      </c>
    </row>
    <row r="18" spans="1:4" x14ac:dyDescent="0.3">
      <c r="C18" t="s">
        <v>1041</v>
      </c>
      <c r="D18" s="99">
        <f>SUM(D16:D17)</f>
        <v>3406.85</v>
      </c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3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J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10" x14ac:dyDescent="0.3">
      <c r="A1" s="5" t="s">
        <v>198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129</v>
      </c>
    </row>
    <row r="4" spans="1:10" x14ac:dyDescent="0.3">
      <c r="C4" s="271" t="s">
        <v>208</v>
      </c>
    </row>
    <row r="5" spans="1:10" x14ac:dyDescent="0.3">
      <c r="A5" s="4" t="s">
        <v>199</v>
      </c>
      <c r="B5" s="2">
        <f>'Total Orgs'!B120</f>
        <v>14000</v>
      </c>
      <c r="C5" s="271" t="s">
        <v>591</v>
      </c>
    </row>
    <row r="6" spans="1:10" x14ac:dyDescent="0.3">
      <c r="A6" s="4" t="s">
        <v>5</v>
      </c>
      <c r="C6" s="271" t="s">
        <v>359</v>
      </c>
    </row>
    <row r="7" spans="1:10" x14ac:dyDescent="0.3">
      <c r="A7" s="4" t="s">
        <v>6</v>
      </c>
      <c r="C7" s="271" t="s">
        <v>360</v>
      </c>
    </row>
    <row r="8" spans="1:10" x14ac:dyDescent="0.3">
      <c r="A8" s="4" t="s">
        <v>7</v>
      </c>
      <c r="B8" s="2">
        <f>SUM(B12:B109)</f>
        <v>8932.15</v>
      </c>
      <c r="C8" s="47" t="s">
        <v>594</v>
      </c>
    </row>
    <row r="9" spans="1:10" x14ac:dyDescent="0.3">
      <c r="A9" s="4" t="s">
        <v>200</v>
      </c>
      <c r="B9" s="2">
        <f>SUM(B5+B6-B8)</f>
        <v>5067.8500000000004</v>
      </c>
      <c r="C9" s="271"/>
    </row>
    <row r="11" spans="1:10" s="1" customFormat="1" x14ac:dyDescent="0.3">
      <c r="A11" s="7" t="s">
        <v>201</v>
      </c>
      <c r="B11" s="3" t="s">
        <v>202</v>
      </c>
      <c r="C11" s="1" t="s">
        <v>203</v>
      </c>
    </row>
    <row r="12" spans="1:10" s="21" customFormat="1" x14ac:dyDescent="0.3">
      <c r="A12" s="13" t="s">
        <v>797</v>
      </c>
      <c r="B12" s="14">
        <v>8932.15</v>
      </c>
      <c r="C12" s="15" t="s">
        <v>925</v>
      </c>
      <c r="F12" s="21" t="s">
        <v>934</v>
      </c>
      <c r="I12" s="21" t="s">
        <v>934</v>
      </c>
    </row>
    <row r="13" spans="1:10" x14ac:dyDescent="0.3">
      <c r="C13" t="s">
        <v>935</v>
      </c>
      <c r="D13" s="197">
        <v>5348.65</v>
      </c>
      <c r="E13" s="21"/>
      <c r="F13" s="21" t="s">
        <v>931</v>
      </c>
      <c r="G13" s="99">
        <v>482.81</v>
      </c>
      <c r="H13" s="99"/>
      <c r="I13" t="s">
        <v>932</v>
      </c>
      <c r="J13" s="99">
        <v>50.56</v>
      </c>
    </row>
    <row r="14" spans="1:10" x14ac:dyDescent="0.3">
      <c r="D14" s="14"/>
      <c r="E14" s="21"/>
      <c r="F14" s="14"/>
      <c r="G14" s="99">
        <v>482.81</v>
      </c>
      <c r="H14" s="99"/>
      <c r="J14" s="99">
        <v>48.44</v>
      </c>
    </row>
    <row r="15" spans="1:10" x14ac:dyDescent="0.3">
      <c r="C15" t="s">
        <v>926</v>
      </c>
      <c r="D15" s="14">
        <v>2683.9</v>
      </c>
      <c r="E15" s="21"/>
      <c r="F15" s="21"/>
      <c r="G15" s="99">
        <v>482.81</v>
      </c>
      <c r="H15" s="99"/>
      <c r="J15" s="100">
        <v>99</v>
      </c>
    </row>
    <row r="16" spans="1:10" x14ac:dyDescent="0.3">
      <c r="C16" t="s">
        <v>927</v>
      </c>
      <c r="D16" s="14">
        <v>298.27</v>
      </c>
      <c r="E16" s="21"/>
      <c r="F16" s="21"/>
      <c r="G16" s="99">
        <v>482.81</v>
      </c>
      <c r="H16" s="99"/>
      <c r="J16" s="99">
        <f>SUM(J13:J15)</f>
        <v>198</v>
      </c>
    </row>
    <row r="17" spans="1:10" x14ac:dyDescent="0.3">
      <c r="C17" t="s">
        <v>928</v>
      </c>
      <c r="D17" s="14">
        <v>180.78</v>
      </c>
      <c r="E17" s="21"/>
      <c r="F17" s="21"/>
      <c r="G17" s="99">
        <v>482.81</v>
      </c>
      <c r="H17" s="99"/>
    </row>
    <row r="18" spans="1:10" x14ac:dyDescent="0.3">
      <c r="C18" t="s">
        <v>929</v>
      </c>
      <c r="D18" s="14">
        <v>97.76</v>
      </c>
      <c r="E18" s="21"/>
      <c r="F18" s="21"/>
      <c r="G18" s="99">
        <v>482.81</v>
      </c>
      <c r="H18" s="99"/>
    </row>
    <row r="19" spans="1:10" x14ac:dyDescent="0.3">
      <c r="C19" t="s">
        <v>930</v>
      </c>
      <c r="D19" s="14">
        <v>94.92</v>
      </c>
      <c r="E19" s="21"/>
      <c r="F19" s="21"/>
      <c r="G19" s="99">
        <v>482.81</v>
      </c>
      <c r="H19" s="99"/>
      <c r="J19">
        <v>8734.15</v>
      </c>
    </row>
    <row r="20" spans="1:10" x14ac:dyDescent="0.3">
      <c r="C20" t="s">
        <v>933</v>
      </c>
      <c r="D20" s="483">
        <v>30</v>
      </c>
      <c r="E20" s="21"/>
      <c r="F20" s="21"/>
      <c r="G20" s="99">
        <v>520.54999999999995</v>
      </c>
      <c r="H20" s="99"/>
      <c r="J20">
        <v>5348.65</v>
      </c>
    </row>
    <row r="21" spans="1:10" x14ac:dyDescent="0.3">
      <c r="D21" s="2">
        <f>SUM(D13:D20)</f>
        <v>8734.2800000000007</v>
      </c>
      <c r="G21" s="99">
        <v>482.81</v>
      </c>
      <c r="H21" s="99"/>
      <c r="J21">
        <f>J19-J20</f>
        <v>3385.5</v>
      </c>
    </row>
    <row r="22" spans="1:10" s="21" customFormat="1" x14ac:dyDescent="0.3">
      <c r="A22" s="13"/>
      <c r="B22" s="14"/>
      <c r="C22" s="15" t="s">
        <v>954</v>
      </c>
      <c r="D22" s="193">
        <v>198</v>
      </c>
      <c r="G22" s="197">
        <v>482.81</v>
      </c>
      <c r="H22" s="197"/>
    </row>
    <row r="23" spans="1:10" x14ac:dyDescent="0.3">
      <c r="C23" t="s">
        <v>992</v>
      </c>
      <c r="D23" s="14">
        <f>D21+D22</f>
        <v>8932.2800000000007</v>
      </c>
      <c r="E23" s="21"/>
      <c r="F23" s="21"/>
      <c r="G23" s="100">
        <v>482.81</v>
      </c>
      <c r="H23" s="190"/>
    </row>
    <row r="24" spans="1:10" x14ac:dyDescent="0.3">
      <c r="D24" s="21"/>
      <c r="E24" s="21"/>
      <c r="F24" s="21"/>
      <c r="G24" s="99">
        <f>SUM(G13:G23)</f>
        <v>5348.6500000000015</v>
      </c>
      <c r="H24" s="99"/>
    </row>
    <row r="25" spans="1:10" x14ac:dyDescent="0.3">
      <c r="C25" t="s">
        <v>796</v>
      </c>
      <c r="D25" s="21"/>
      <c r="E25" s="21"/>
      <c r="F25" s="21"/>
    </row>
    <row r="26" spans="1:10" s="26" customFormat="1" x14ac:dyDescent="0.3">
      <c r="A26" s="126"/>
      <c r="B26" s="124"/>
      <c r="D26" s="484"/>
      <c r="E26" s="484"/>
      <c r="F26" s="484"/>
    </row>
    <row r="27" spans="1:10" x14ac:dyDescent="0.3">
      <c r="D27" s="21"/>
      <c r="E27" s="21"/>
      <c r="F27" s="21"/>
    </row>
    <row r="30" spans="1:10" ht="17.25" customHeight="1" x14ac:dyDescent="0.3"/>
    <row r="31" spans="1:10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198</v>
      </c>
      <c r="B1" s="229"/>
      <c r="C1" s="1" t="e">
        <f>'Total Orgs'!#REF!</f>
        <v>#REF!</v>
      </c>
      <c r="D1" s="8"/>
      <c r="E1" s="8"/>
    </row>
    <row r="2" spans="1:5" x14ac:dyDescent="0.3">
      <c r="A2" s="5"/>
      <c r="B2" s="229"/>
      <c r="C2" s="8"/>
      <c r="D2" s="8"/>
      <c r="E2" s="8"/>
    </row>
    <row r="3" spans="1:5" x14ac:dyDescent="0.3">
      <c r="A3" s="6" t="s">
        <v>130</v>
      </c>
      <c r="B3" s="229"/>
      <c r="C3" s="8"/>
      <c r="D3" s="8"/>
      <c r="E3" s="8"/>
    </row>
    <row r="4" spans="1:5" x14ac:dyDescent="0.3">
      <c r="A4" s="228"/>
      <c r="B4" s="229"/>
      <c r="C4" s="271" t="s">
        <v>213</v>
      </c>
      <c r="D4" s="8"/>
      <c r="E4" s="8"/>
    </row>
    <row r="5" spans="1:5" x14ac:dyDescent="0.3">
      <c r="A5" s="228" t="s">
        <v>199</v>
      </c>
      <c r="B5" s="229">
        <f>'Total Orgs'!B121</f>
        <v>9500</v>
      </c>
      <c r="C5" s="47" t="s">
        <v>361</v>
      </c>
      <c r="D5" s="8"/>
      <c r="E5" s="8"/>
    </row>
    <row r="6" spans="1:5" x14ac:dyDescent="0.3">
      <c r="A6" s="228" t="s">
        <v>5</v>
      </c>
      <c r="B6" s="229"/>
      <c r="C6" s="47" t="s">
        <v>362</v>
      </c>
      <c r="D6" s="8"/>
      <c r="E6" s="8"/>
    </row>
    <row r="7" spans="1:5" x14ac:dyDescent="0.3">
      <c r="A7" s="228" t="s">
        <v>6</v>
      </c>
      <c r="B7" s="229"/>
      <c r="C7" s="47" t="s">
        <v>497</v>
      </c>
      <c r="D7" s="8"/>
      <c r="E7" s="8"/>
    </row>
    <row r="8" spans="1:5" x14ac:dyDescent="0.3">
      <c r="A8" s="228" t="s">
        <v>7</v>
      </c>
      <c r="B8" s="229">
        <f>SUM(B12:B118)</f>
        <v>9500</v>
      </c>
      <c r="C8" s="47" t="s">
        <v>520</v>
      </c>
      <c r="D8" s="8"/>
      <c r="E8" s="8"/>
    </row>
    <row r="9" spans="1:5" x14ac:dyDescent="0.3">
      <c r="A9" s="228" t="s">
        <v>200</v>
      </c>
      <c r="B9" s="229">
        <f>SUM(B5+B6-B8)</f>
        <v>0</v>
      </c>
      <c r="C9" s="47"/>
      <c r="D9" s="8"/>
      <c r="E9" s="8"/>
    </row>
    <row r="11" spans="1:5" s="1" customFormat="1" x14ac:dyDescent="0.3">
      <c r="A11" s="7" t="s">
        <v>201</v>
      </c>
      <c r="B11" s="3" t="s">
        <v>202</v>
      </c>
      <c r="C11" s="1" t="s">
        <v>203</v>
      </c>
    </row>
    <row r="12" spans="1:5" x14ac:dyDescent="0.3">
      <c r="A12" s="228" t="s">
        <v>609</v>
      </c>
      <c r="B12" s="229">
        <v>7200</v>
      </c>
      <c r="C12" s="97" t="s">
        <v>610</v>
      </c>
      <c r="D12" s="213">
        <v>7200</v>
      </c>
      <c r="E12"/>
    </row>
    <row r="13" spans="1:5" x14ac:dyDescent="0.3">
      <c r="A13" s="228"/>
      <c r="B13" s="229"/>
      <c r="C13" s="97" t="s">
        <v>611</v>
      </c>
      <c r="D13" s="441">
        <v>5830.56</v>
      </c>
      <c r="E13"/>
    </row>
    <row r="14" spans="1:5" x14ac:dyDescent="0.3">
      <c r="A14" s="228"/>
      <c r="B14" s="229"/>
      <c r="C14" s="97" t="s">
        <v>612</v>
      </c>
      <c r="D14" s="213">
        <f>D12-D13</f>
        <v>1369.4399999999996</v>
      </c>
      <c r="E14"/>
    </row>
    <row r="15" spans="1:5" x14ac:dyDescent="0.3">
      <c r="A15" s="228"/>
      <c r="B15" s="229"/>
      <c r="C15"/>
      <c r="D15" s="213"/>
      <c r="E15" s="8"/>
    </row>
    <row r="16" spans="1:5" x14ac:dyDescent="0.3">
      <c r="A16" s="228"/>
      <c r="B16" s="229"/>
      <c r="C16" s="97" t="s">
        <v>811</v>
      </c>
      <c r="D16" s="213">
        <v>5830.56</v>
      </c>
      <c r="E16" s="8"/>
    </row>
    <row r="17" spans="1:8" x14ac:dyDescent="0.3">
      <c r="A17" s="228"/>
      <c r="B17" s="229"/>
      <c r="C17" s="136"/>
      <c r="D17" s="246"/>
      <c r="E17" s="8"/>
      <c r="F17" s="8"/>
      <c r="G17" s="8"/>
      <c r="H17" s="8"/>
    </row>
    <row r="18" spans="1:8" x14ac:dyDescent="0.3">
      <c r="A18" s="228"/>
      <c r="B18" s="213">
        <v>2300</v>
      </c>
      <c r="C18" s="97" t="s">
        <v>1190</v>
      </c>
      <c r="D18" s="213"/>
      <c r="E18" s="8"/>
      <c r="F18" s="8"/>
      <c r="G18" s="8"/>
      <c r="H18" s="8"/>
    </row>
    <row r="19" spans="1:8" x14ac:dyDescent="0.3">
      <c r="A19" s="228"/>
      <c r="B19" s="242"/>
      <c r="C19" s="97" t="s">
        <v>1158</v>
      </c>
      <c r="D19" s="242"/>
      <c r="E19"/>
      <c r="F19" s="8"/>
      <c r="G19" s="8"/>
      <c r="H19" s="8"/>
    </row>
    <row r="20" spans="1:8" x14ac:dyDescent="0.3">
      <c r="A20" s="4"/>
      <c r="B20" s="99"/>
      <c r="C20" s="97" t="s">
        <v>1045</v>
      </c>
      <c r="D20" s="24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28"/>
      <c r="B23" s="213"/>
      <c r="C23"/>
      <c r="D23"/>
      <c r="E23" s="8"/>
      <c r="F23" s="8"/>
      <c r="G23" s="8"/>
      <c r="H23"/>
    </row>
    <row r="24" spans="1:8" x14ac:dyDescent="0.3">
      <c r="A24" s="228"/>
      <c r="B24" s="213"/>
      <c r="C24"/>
      <c r="D24"/>
      <c r="E24" s="8"/>
      <c r="F24" s="8"/>
      <c r="G24" s="8"/>
      <c r="H24"/>
    </row>
    <row r="25" spans="1:8" x14ac:dyDescent="0.3">
      <c r="A25" s="228"/>
      <c r="B25" s="213"/>
      <c r="C25"/>
      <c r="D25"/>
      <c r="E25" s="8"/>
      <c r="F25" s="8"/>
      <c r="G25" s="8"/>
      <c r="H25"/>
    </row>
    <row r="26" spans="1:8" x14ac:dyDescent="0.3">
      <c r="A26" s="228"/>
      <c r="B26" s="213"/>
      <c r="C26"/>
      <c r="D26"/>
      <c r="E26" s="8"/>
      <c r="F26" s="8"/>
      <c r="G26" s="8"/>
      <c r="H26" s="8"/>
    </row>
    <row r="27" spans="1:8" x14ac:dyDescent="0.3">
      <c r="A27" s="228"/>
      <c r="B27" s="213"/>
      <c r="C27"/>
      <c r="D27" s="8"/>
      <c r="E27" s="8"/>
      <c r="F27" s="8"/>
      <c r="G27" s="8"/>
      <c r="H27" s="8"/>
    </row>
    <row r="28" spans="1:8" x14ac:dyDescent="0.3">
      <c r="A28" s="228"/>
      <c r="B28" s="213"/>
      <c r="C28" s="8"/>
      <c r="D28" s="8"/>
      <c r="E28" s="8"/>
      <c r="F28" s="8"/>
      <c r="G28" s="8"/>
      <c r="H28" s="8"/>
    </row>
    <row r="29" spans="1:8" x14ac:dyDescent="0.3">
      <c r="A29" s="228"/>
      <c r="B29" s="213"/>
      <c r="C29" s="8"/>
      <c r="D29" s="8"/>
      <c r="E29" s="8"/>
      <c r="F29" s="8"/>
      <c r="G29" s="8"/>
      <c r="H29" s="8"/>
    </row>
    <row r="30" spans="1:8" x14ac:dyDescent="0.3">
      <c r="A30" s="228"/>
      <c r="B30" s="213"/>
      <c r="C30" s="8"/>
      <c r="D30" s="8"/>
      <c r="E30" s="8"/>
      <c r="F30" s="8"/>
      <c r="G30" s="8"/>
      <c r="H30" s="8"/>
    </row>
    <row r="31" spans="1:8" x14ac:dyDescent="0.3">
      <c r="A31" s="228"/>
      <c r="B31" s="213"/>
      <c r="C31" s="8"/>
      <c r="D31" s="8"/>
      <c r="E31" s="8"/>
      <c r="F31" s="8"/>
      <c r="G31" s="8"/>
      <c r="H31" s="8"/>
    </row>
    <row r="32" spans="1:8" x14ac:dyDescent="0.3">
      <c r="A32" s="228"/>
      <c r="B32" s="213"/>
      <c r="C32" s="8"/>
      <c r="D32" s="8"/>
      <c r="E32" s="8"/>
      <c r="F32" s="8"/>
      <c r="G32" s="8"/>
      <c r="H32" s="8"/>
    </row>
    <row r="33" spans="1:8" x14ac:dyDescent="0.3">
      <c r="A33" s="228"/>
      <c r="B33" s="213"/>
      <c r="C33" s="8"/>
      <c r="D33" s="8"/>
      <c r="E33" s="8"/>
      <c r="F33" s="8"/>
      <c r="G33" s="8"/>
      <c r="H33" s="8"/>
    </row>
    <row r="34" spans="1:8" x14ac:dyDescent="0.3">
      <c r="A34" s="228"/>
      <c r="B34" s="213"/>
      <c r="C34" s="8"/>
      <c r="D34" s="8"/>
      <c r="E34" s="8"/>
      <c r="F34" s="8"/>
      <c r="G34" s="8"/>
      <c r="H34" s="8"/>
    </row>
    <row r="35" spans="1:8" x14ac:dyDescent="0.3">
      <c r="A35" s="228"/>
      <c r="B35" s="213"/>
      <c r="C35" s="8"/>
      <c r="D35" s="8"/>
      <c r="E35" s="8"/>
      <c r="F35" s="8"/>
      <c r="G35" s="8"/>
      <c r="H35" s="8"/>
    </row>
    <row r="36" spans="1:8" x14ac:dyDescent="0.3">
      <c r="A36" s="228"/>
      <c r="B36" s="213"/>
      <c r="C36" s="8"/>
      <c r="D36" s="8"/>
      <c r="E36" s="8"/>
      <c r="F36" s="8"/>
      <c r="G36" s="8"/>
      <c r="H36" s="8"/>
    </row>
    <row r="41" spans="1:8" x14ac:dyDescent="0.3">
      <c r="A41" s="245"/>
      <c r="B41" s="8"/>
      <c r="C41" s="8"/>
      <c r="D41" s="8"/>
      <c r="E41" s="8"/>
      <c r="F41" s="8"/>
      <c r="G41" s="8"/>
      <c r="H41" s="8"/>
    </row>
    <row r="42" spans="1:8" x14ac:dyDescent="0.3">
      <c r="A42" s="228"/>
      <c r="B42" s="248"/>
      <c r="C42" s="8"/>
      <c r="D42" s="8"/>
      <c r="E42" s="8"/>
      <c r="F42" s="8"/>
      <c r="G42" s="8"/>
      <c r="H42" s="8"/>
    </row>
    <row r="43" spans="1:8" x14ac:dyDescent="0.3">
      <c r="A43" s="228"/>
      <c r="B43" s="248"/>
      <c r="C43" s="8"/>
      <c r="D43" s="8"/>
      <c r="E43" s="8"/>
      <c r="F43" s="8"/>
      <c r="G43" s="8"/>
      <c r="H43" s="8"/>
    </row>
    <row r="44" spans="1:8" x14ac:dyDescent="0.3">
      <c r="A44" s="228"/>
      <c r="B44" s="248"/>
      <c r="C44" s="8"/>
      <c r="D44" s="8"/>
      <c r="E44" s="8"/>
      <c r="F44" s="8"/>
      <c r="G44" s="8"/>
      <c r="H44" s="8"/>
    </row>
    <row r="45" spans="1:8" x14ac:dyDescent="0.3">
      <c r="A45" s="228"/>
      <c r="B45" s="248"/>
      <c r="C45" s="8"/>
      <c r="D45" s="8"/>
      <c r="E45" s="8"/>
      <c r="F45" s="8"/>
      <c r="G45" s="8"/>
      <c r="H45" s="8"/>
    </row>
    <row r="46" spans="1:8" x14ac:dyDescent="0.3">
      <c r="A46" s="228"/>
      <c r="B46" s="24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29"/>
    </row>
    <row r="70" spans="3:3" x14ac:dyDescent="0.3">
      <c r="C70" s="231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01252-0CAF-459C-9F60-66D216CFC98F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198</v>
      </c>
      <c r="B1" s="229"/>
      <c r="C1" s="1" t="e">
        <f>'Total Orgs'!#REF!</f>
        <v>#REF!</v>
      </c>
      <c r="D1" s="8"/>
      <c r="E1" s="8"/>
    </row>
    <row r="2" spans="1:5" x14ac:dyDescent="0.3">
      <c r="A2" s="5"/>
      <c r="B2" s="229"/>
      <c r="C2" s="8"/>
      <c r="D2" s="8"/>
      <c r="E2" s="8"/>
    </row>
    <row r="3" spans="1:5" x14ac:dyDescent="0.3">
      <c r="A3" s="6" t="s">
        <v>127</v>
      </c>
      <c r="B3" s="229"/>
      <c r="C3" s="8"/>
      <c r="D3" s="8"/>
      <c r="E3" s="8"/>
    </row>
    <row r="4" spans="1:5" x14ac:dyDescent="0.3">
      <c r="A4" s="228"/>
      <c r="B4" s="229"/>
      <c r="C4" s="271" t="s">
        <v>213</v>
      </c>
      <c r="D4" s="8"/>
      <c r="E4" s="8"/>
    </row>
    <row r="5" spans="1:5" x14ac:dyDescent="0.3">
      <c r="A5" s="228" t="s">
        <v>199</v>
      </c>
      <c r="B5" s="229">
        <f>'Total Orgs'!B122</f>
        <v>500</v>
      </c>
      <c r="C5" s="47"/>
      <c r="D5" s="8"/>
      <c r="E5" s="8"/>
    </row>
    <row r="6" spans="1:5" x14ac:dyDescent="0.3">
      <c r="A6" s="228" t="s">
        <v>5</v>
      </c>
      <c r="B6" s="229"/>
      <c r="C6" s="47"/>
      <c r="D6" s="8"/>
      <c r="E6" s="8"/>
    </row>
    <row r="7" spans="1:5" x14ac:dyDescent="0.3">
      <c r="A7" s="228" t="s">
        <v>6</v>
      </c>
      <c r="B7" s="229"/>
      <c r="C7" s="47"/>
      <c r="D7" s="8"/>
      <c r="E7" s="8"/>
    </row>
    <row r="8" spans="1:5" x14ac:dyDescent="0.3">
      <c r="A8" s="228" t="s">
        <v>7</v>
      </c>
      <c r="B8" s="229">
        <f>SUM(B12:B118)</f>
        <v>0</v>
      </c>
      <c r="C8" s="47"/>
      <c r="D8" s="8"/>
      <c r="E8" s="8"/>
    </row>
    <row r="9" spans="1:5" x14ac:dyDescent="0.3">
      <c r="A9" s="228" t="s">
        <v>200</v>
      </c>
      <c r="B9" s="229">
        <f>SUM(B5+B6-B7-B8)</f>
        <v>500</v>
      </c>
      <c r="C9" s="47"/>
      <c r="D9" s="8"/>
      <c r="E9" s="8"/>
    </row>
    <row r="11" spans="1:5" s="1" customFormat="1" x14ac:dyDescent="0.3">
      <c r="A11" s="7" t="s">
        <v>201</v>
      </c>
      <c r="B11" s="3" t="s">
        <v>202</v>
      </c>
      <c r="C11" s="1" t="s">
        <v>203</v>
      </c>
    </row>
    <row r="12" spans="1:5" x14ac:dyDescent="0.3">
      <c r="A12" s="228"/>
      <c r="B12" s="229"/>
      <c r="C12" s="97"/>
      <c r="D12" s="213"/>
      <c r="E12"/>
    </row>
    <row r="13" spans="1:5" x14ac:dyDescent="0.3">
      <c r="A13" s="228"/>
      <c r="B13" s="229"/>
      <c r="C13" s="97"/>
      <c r="D13" s="441"/>
      <c r="E13"/>
    </row>
    <row r="14" spans="1:5" x14ac:dyDescent="0.3">
      <c r="A14" s="228"/>
      <c r="B14" s="229"/>
      <c r="C14" s="97"/>
      <c r="D14" s="213"/>
      <c r="E14"/>
    </row>
    <row r="15" spans="1:5" x14ac:dyDescent="0.3">
      <c r="A15" s="228"/>
      <c r="B15" s="229"/>
      <c r="C15"/>
      <c r="D15" s="213"/>
      <c r="E15" s="8"/>
    </row>
    <row r="16" spans="1:5" x14ac:dyDescent="0.3">
      <c r="A16" s="228"/>
      <c r="B16" s="229"/>
      <c r="C16" s="97"/>
      <c r="D16" s="213"/>
      <c r="E16" s="8"/>
    </row>
    <row r="17" spans="1:8" x14ac:dyDescent="0.3">
      <c r="A17" s="228"/>
      <c r="B17" s="229"/>
      <c r="C17" s="136"/>
      <c r="D17" s="246"/>
      <c r="E17" s="8"/>
      <c r="F17" s="8"/>
      <c r="G17" s="8"/>
      <c r="H17" s="8"/>
    </row>
    <row r="18" spans="1:8" x14ac:dyDescent="0.3">
      <c r="A18" s="228"/>
      <c r="B18" s="213"/>
      <c r="C18"/>
      <c r="D18" s="213"/>
      <c r="E18" s="8"/>
      <c r="F18" s="8"/>
      <c r="G18" s="8"/>
      <c r="H18" s="8"/>
    </row>
    <row r="19" spans="1:8" s="294" customFormat="1" x14ac:dyDescent="0.3">
      <c r="A19" s="292"/>
      <c r="B19" s="293"/>
      <c r="C19" s="26"/>
      <c r="D19" s="293"/>
      <c r="E19" s="26"/>
      <c r="F19" s="230"/>
      <c r="G19" s="230"/>
      <c r="H19" s="230"/>
    </row>
    <row r="20" spans="1:8" x14ac:dyDescent="0.3">
      <c r="A20" s="4"/>
      <c r="B20" s="99"/>
      <c r="C20"/>
      <c r="D20" s="24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28"/>
      <c r="B23" s="213"/>
      <c r="C23"/>
      <c r="D23"/>
      <c r="E23" s="8"/>
      <c r="F23" s="8"/>
      <c r="G23" s="8"/>
      <c r="H23"/>
    </row>
    <row r="24" spans="1:8" x14ac:dyDescent="0.3">
      <c r="A24" s="228"/>
      <c r="B24" s="213"/>
      <c r="C24"/>
      <c r="D24"/>
      <c r="E24" s="8"/>
      <c r="F24" s="8"/>
      <c r="G24" s="8"/>
      <c r="H24"/>
    </row>
    <row r="25" spans="1:8" x14ac:dyDescent="0.3">
      <c r="A25" s="228"/>
      <c r="B25" s="213"/>
      <c r="C25"/>
      <c r="D25"/>
      <c r="E25" s="8"/>
      <c r="F25" s="8"/>
      <c r="G25" s="8"/>
      <c r="H25"/>
    </row>
    <row r="26" spans="1:8" x14ac:dyDescent="0.3">
      <c r="A26" s="228"/>
      <c r="B26" s="213"/>
      <c r="C26"/>
      <c r="D26"/>
      <c r="E26" s="8"/>
      <c r="F26" s="8"/>
      <c r="G26" s="8"/>
      <c r="H26" s="8"/>
    </row>
    <row r="27" spans="1:8" x14ac:dyDescent="0.3">
      <c r="A27" s="228"/>
      <c r="B27" s="213"/>
      <c r="C27"/>
      <c r="D27" s="8"/>
      <c r="E27" s="8"/>
      <c r="F27" s="8"/>
      <c r="G27" s="8"/>
      <c r="H27" s="8"/>
    </row>
    <row r="28" spans="1:8" x14ac:dyDescent="0.3">
      <c r="A28" s="228"/>
      <c r="B28" s="213"/>
      <c r="C28" s="8"/>
      <c r="D28" s="8"/>
      <c r="E28" s="8"/>
      <c r="F28" s="8"/>
      <c r="G28" s="8"/>
      <c r="H28" s="8"/>
    </row>
    <row r="29" spans="1:8" x14ac:dyDescent="0.3">
      <c r="A29" s="228"/>
      <c r="B29" s="213"/>
      <c r="C29" s="8"/>
      <c r="D29" s="8"/>
      <c r="E29" s="8"/>
      <c r="F29" s="8"/>
      <c r="G29" s="8"/>
      <c r="H29" s="8"/>
    </row>
    <row r="30" spans="1:8" x14ac:dyDescent="0.3">
      <c r="A30" s="228"/>
      <c r="B30" s="213"/>
      <c r="C30" s="8"/>
      <c r="D30" s="8"/>
      <c r="E30" s="8"/>
      <c r="F30" s="8"/>
      <c r="G30" s="8"/>
      <c r="H30" s="8"/>
    </row>
    <row r="31" spans="1:8" x14ac:dyDescent="0.3">
      <c r="A31" s="228"/>
      <c r="B31" s="213"/>
      <c r="C31" s="8"/>
      <c r="D31" s="8"/>
      <c r="E31" s="8"/>
      <c r="F31" s="8"/>
      <c r="G31" s="8"/>
      <c r="H31" s="8"/>
    </row>
    <row r="32" spans="1:8" x14ac:dyDescent="0.3">
      <c r="A32" s="228"/>
      <c r="B32" s="213"/>
      <c r="C32" s="8"/>
      <c r="D32" s="8"/>
      <c r="E32" s="8"/>
      <c r="F32" s="8"/>
      <c r="G32" s="8"/>
      <c r="H32" s="8"/>
    </row>
    <row r="33" spans="1:8" x14ac:dyDescent="0.3">
      <c r="A33" s="228"/>
      <c r="B33" s="213"/>
      <c r="C33" s="8"/>
      <c r="D33" s="8"/>
      <c r="E33" s="8"/>
      <c r="F33" s="8"/>
      <c r="G33" s="8"/>
      <c r="H33" s="8"/>
    </row>
    <row r="34" spans="1:8" x14ac:dyDescent="0.3">
      <c r="A34" s="228"/>
      <c r="B34" s="213"/>
      <c r="C34" s="8"/>
      <c r="D34" s="8"/>
      <c r="E34" s="8"/>
      <c r="F34" s="8"/>
      <c r="G34" s="8"/>
      <c r="H34" s="8"/>
    </row>
    <row r="35" spans="1:8" x14ac:dyDescent="0.3">
      <c r="A35" s="228"/>
      <c r="B35" s="213"/>
      <c r="C35" s="8"/>
      <c r="D35" s="8"/>
      <c r="E35" s="8"/>
      <c r="F35" s="8"/>
      <c r="G35" s="8"/>
      <c r="H35" s="8"/>
    </row>
    <row r="36" spans="1:8" x14ac:dyDescent="0.3">
      <c r="A36" s="228"/>
      <c r="B36" s="213"/>
      <c r="C36" s="8"/>
      <c r="D36" s="8"/>
      <c r="E36" s="8"/>
      <c r="F36" s="8"/>
      <c r="G36" s="8"/>
      <c r="H36" s="8"/>
    </row>
    <row r="41" spans="1:8" x14ac:dyDescent="0.3">
      <c r="A41" s="245"/>
      <c r="B41" s="8"/>
      <c r="C41" s="8"/>
      <c r="D41" s="8"/>
      <c r="E41" s="8"/>
      <c r="F41" s="8"/>
      <c r="G41" s="8"/>
      <c r="H41" s="8"/>
    </row>
    <row r="42" spans="1:8" x14ac:dyDescent="0.3">
      <c r="A42" s="228"/>
      <c r="B42" s="248"/>
      <c r="C42" s="8"/>
      <c r="D42" s="8"/>
      <c r="E42" s="8"/>
      <c r="F42" s="8"/>
      <c r="G42" s="8"/>
      <c r="H42" s="8"/>
    </row>
    <row r="43" spans="1:8" x14ac:dyDescent="0.3">
      <c r="A43" s="228"/>
      <c r="B43" s="248"/>
      <c r="C43" s="8"/>
      <c r="D43" s="8"/>
      <c r="E43" s="8"/>
      <c r="F43" s="8"/>
      <c r="G43" s="8"/>
      <c r="H43" s="8"/>
    </row>
    <row r="44" spans="1:8" x14ac:dyDescent="0.3">
      <c r="A44" s="228"/>
      <c r="B44" s="248"/>
      <c r="C44" s="8"/>
      <c r="D44" s="8"/>
      <c r="E44" s="8"/>
      <c r="F44" s="8"/>
      <c r="G44" s="8"/>
      <c r="H44" s="8"/>
    </row>
    <row r="45" spans="1:8" x14ac:dyDescent="0.3">
      <c r="A45" s="228"/>
      <c r="B45" s="248"/>
      <c r="C45" s="8"/>
      <c r="D45" s="8"/>
      <c r="E45" s="8"/>
      <c r="F45" s="8"/>
      <c r="G45" s="8"/>
      <c r="H45" s="8"/>
    </row>
    <row r="46" spans="1:8" x14ac:dyDescent="0.3">
      <c r="A46" s="228"/>
      <c r="B46" s="24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29"/>
    </row>
    <row r="70" spans="3:3" x14ac:dyDescent="0.3">
      <c r="C70" s="231"/>
    </row>
  </sheetData>
  <hyperlinks>
    <hyperlink ref="A1" location="'Total Orgs'!A1" display="Total Organizations" xr:uid="{7CA5B1F1-0A78-4165-B413-21AC590E289E}"/>
  </hyperlinks>
  <pageMargins left="0.75" right="0.75" top="1" bottom="1" header="0.5" footer="0.5"/>
  <pageSetup orientation="portrait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3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132</v>
      </c>
      <c r="C3" s="271" t="s">
        <v>218</v>
      </c>
    </row>
    <row r="4" spans="1:4" x14ac:dyDescent="0.3">
      <c r="C4" s="47" t="s">
        <v>518</v>
      </c>
    </row>
    <row r="5" spans="1:4" x14ac:dyDescent="0.3">
      <c r="A5" s="4" t="s">
        <v>199</v>
      </c>
      <c r="B5" s="2">
        <f>'Total Orgs'!B123</f>
        <v>10000</v>
      </c>
      <c r="C5" s="47" t="s">
        <v>523</v>
      </c>
    </row>
    <row r="6" spans="1:4" x14ac:dyDescent="0.3">
      <c r="A6" s="4" t="s">
        <v>5</v>
      </c>
      <c r="C6" s="98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4246.7299999999996</v>
      </c>
    </row>
    <row r="9" spans="1:4" x14ac:dyDescent="0.3">
      <c r="A9" s="4" t="s">
        <v>200</v>
      </c>
      <c r="B9" s="2">
        <f>SUM(B5+B6-B7-B8)</f>
        <v>5753.27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646</v>
      </c>
      <c r="B12" s="2">
        <v>450</v>
      </c>
      <c r="C12" t="s">
        <v>647</v>
      </c>
      <c r="D12" s="99"/>
    </row>
    <row r="13" spans="1:4" x14ac:dyDescent="0.3">
      <c r="C13" s="4" t="s">
        <v>648</v>
      </c>
      <c r="D13" s="99"/>
    </row>
    <row r="14" spans="1:4" x14ac:dyDescent="0.3">
      <c r="D14" s="99"/>
    </row>
    <row r="15" spans="1:4" x14ac:dyDescent="0.3">
      <c r="A15" s="4" t="s">
        <v>646</v>
      </c>
      <c r="B15" s="2">
        <v>14.94</v>
      </c>
      <c r="C15" s="4" t="s">
        <v>649</v>
      </c>
      <c r="D15" s="99"/>
    </row>
    <row r="16" spans="1:4" x14ac:dyDescent="0.3">
      <c r="D16" s="99"/>
    </row>
    <row r="17" spans="1:7" x14ac:dyDescent="0.3">
      <c r="A17" s="4" t="s">
        <v>813</v>
      </c>
      <c r="B17" s="2">
        <v>3632.2</v>
      </c>
      <c r="C17" s="4" t="s">
        <v>814</v>
      </c>
      <c r="D17" s="99"/>
      <c r="E17" s="2"/>
    </row>
    <row r="18" spans="1:7" x14ac:dyDescent="0.3">
      <c r="C18" t="s">
        <v>866</v>
      </c>
      <c r="D18" s="99"/>
    </row>
    <row r="19" spans="1:7" x14ac:dyDescent="0.3">
      <c r="C19" s="4" t="s">
        <v>815</v>
      </c>
      <c r="D19" s="99"/>
    </row>
    <row r="20" spans="1:7" x14ac:dyDescent="0.3">
      <c r="C20" s="4" t="s">
        <v>1003</v>
      </c>
      <c r="D20" s="99">
        <v>543.47</v>
      </c>
    </row>
    <row r="21" spans="1:7" x14ac:dyDescent="0.3">
      <c r="C21" s="4" t="s">
        <v>1004</v>
      </c>
      <c r="D21" s="99">
        <v>112.13</v>
      </c>
    </row>
    <row r="22" spans="1:7" x14ac:dyDescent="0.3">
      <c r="C22" s="4" t="s">
        <v>1005</v>
      </c>
      <c r="D22" s="99">
        <v>2731.55</v>
      </c>
    </row>
    <row r="23" spans="1:7" x14ac:dyDescent="0.3">
      <c r="C23" s="4" t="s">
        <v>1006</v>
      </c>
      <c r="D23" s="99">
        <v>245.05</v>
      </c>
    </row>
    <row r="24" spans="1:7" x14ac:dyDescent="0.3">
      <c r="C24" s="4"/>
      <c r="D24" s="99">
        <f>SUM(D20:D23)</f>
        <v>3632.2000000000003</v>
      </c>
    </row>
    <row r="25" spans="1:7" x14ac:dyDescent="0.3">
      <c r="D25" s="190"/>
    </row>
    <row r="26" spans="1:7" x14ac:dyDescent="0.3">
      <c r="A26" s="4" t="s">
        <v>816</v>
      </c>
      <c r="B26" s="2">
        <v>149.59</v>
      </c>
      <c r="C26" s="4" t="s">
        <v>817</v>
      </c>
      <c r="D26" s="127"/>
    </row>
    <row r="27" spans="1:7" x14ac:dyDescent="0.3">
      <c r="C27" t="s">
        <v>820</v>
      </c>
      <c r="D27" s="99">
        <v>50</v>
      </c>
      <c r="F27" s="134"/>
    </row>
    <row r="28" spans="1:7" x14ac:dyDescent="0.3">
      <c r="C28" s="4" t="s">
        <v>818</v>
      </c>
      <c r="D28" s="99">
        <v>113.66</v>
      </c>
      <c r="G28" s="134"/>
    </row>
    <row r="29" spans="1:7" x14ac:dyDescent="0.3">
      <c r="C29" t="s">
        <v>819</v>
      </c>
      <c r="D29" s="99">
        <v>24.9</v>
      </c>
    </row>
    <row r="30" spans="1:7" x14ac:dyDescent="0.3">
      <c r="C30" s="4"/>
      <c r="D30" s="99">
        <f>SUM(D27:D29)</f>
        <v>188.56</v>
      </c>
    </row>
    <row r="32" spans="1:7" x14ac:dyDescent="0.3">
      <c r="A32" s="4" t="s">
        <v>1160</v>
      </c>
      <c r="C32" s="4" t="s">
        <v>1165</v>
      </c>
    </row>
    <row r="33" spans="3:4" x14ac:dyDescent="0.3">
      <c r="C33" t="s">
        <v>1166</v>
      </c>
      <c r="D33">
        <v>235.72</v>
      </c>
    </row>
    <row r="34" spans="3:4" x14ac:dyDescent="0.3">
      <c r="C34" s="4" t="s">
        <v>1167</v>
      </c>
      <c r="D34">
        <v>125</v>
      </c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3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</v>
      </c>
      <c r="C3" s="271" t="s">
        <v>218</v>
      </c>
    </row>
    <row r="4" spans="1:3" x14ac:dyDescent="0.3">
      <c r="C4" s="47" t="s">
        <v>563</v>
      </c>
    </row>
    <row r="5" spans="1:3" x14ac:dyDescent="0.3">
      <c r="A5" s="4" t="s">
        <v>199</v>
      </c>
      <c r="B5" s="2">
        <f>'Total Orgs'!B17</f>
        <v>4450</v>
      </c>
      <c r="C5" s="47" t="s">
        <v>590</v>
      </c>
    </row>
    <row r="6" spans="1:3" x14ac:dyDescent="0.3">
      <c r="A6" s="4" t="s">
        <v>5</v>
      </c>
      <c r="C6" s="47" t="s">
        <v>596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4058.1600000000003</v>
      </c>
      <c r="C8" s="47"/>
    </row>
    <row r="9" spans="1:3" x14ac:dyDescent="0.3">
      <c r="A9" s="4" t="s">
        <v>200</v>
      </c>
      <c r="B9" s="2">
        <f>SUM(B5+B6+B7-B8)</f>
        <v>391.83999999999969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738</v>
      </c>
      <c r="B12" s="2">
        <v>1025</v>
      </c>
      <c r="C12" t="s">
        <v>739</v>
      </c>
    </row>
    <row r="13" spans="1:3" x14ac:dyDescent="0.3">
      <c r="C13" t="s">
        <v>740</v>
      </c>
    </row>
    <row r="15" spans="1:3" x14ac:dyDescent="0.3">
      <c r="A15" s="4" t="s">
        <v>738</v>
      </c>
      <c r="B15" s="2">
        <v>586.36</v>
      </c>
      <c r="C15" t="s">
        <v>741</v>
      </c>
    </row>
    <row r="16" spans="1:3" x14ac:dyDescent="0.3">
      <c r="C16" t="s">
        <v>742</v>
      </c>
    </row>
    <row r="18" spans="1:3" x14ac:dyDescent="0.3">
      <c r="A18" s="4" t="s">
        <v>738</v>
      </c>
      <c r="B18" s="2">
        <v>110</v>
      </c>
      <c r="C18" t="s">
        <v>743</v>
      </c>
    </row>
    <row r="19" spans="1:3" x14ac:dyDescent="0.3">
      <c r="C19" t="s">
        <v>744</v>
      </c>
    </row>
    <row r="20" spans="1:3" x14ac:dyDescent="0.3">
      <c r="C20" t="s">
        <v>745</v>
      </c>
    </row>
    <row r="22" spans="1:3" x14ac:dyDescent="0.3">
      <c r="A22" s="4" t="s">
        <v>825</v>
      </c>
      <c r="B22" s="2">
        <v>2336.8000000000002</v>
      </c>
      <c r="C22" t="s">
        <v>831</v>
      </c>
    </row>
    <row r="23" spans="1:3" x14ac:dyDescent="0.3">
      <c r="C23" t="s">
        <v>832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133</v>
      </c>
      <c r="B3" s="2"/>
      <c r="C3" s="271" t="s">
        <v>363</v>
      </c>
    </row>
    <row r="4" spans="1:3" x14ac:dyDescent="0.3">
      <c r="A4" s="4"/>
      <c r="B4" s="2"/>
      <c r="C4" s="271" t="s">
        <v>364</v>
      </c>
    </row>
    <row r="5" spans="1:3" x14ac:dyDescent="0.3">
      <c r="A5" s="4" t="s">
        <v>199</v>
      </c>
      <c r="B5" s="2">
        <f>'Total Orgs'!B124</f>
        <v>0</v>
      </c>
      <c r="C5" s="271" t="s">
        <v>365</v>
      </c>
    </row>
    <row r="6" spans="1:3" x14ac:dyDescent="0.3">
      <c r="A6" s="4" t="s">
        <v>5</v>
      </c>
      <c r="B6" s="2"/>
      <c r="C6" s="271" t="s">
        <v>366</v>
      </c>
    </row>
    <row r="7" spans="1:3" x14ac:dyDescent="0.3">
      <c r="A7" s="4" t="s">
        <v>6</v>
      </c>
      <c r="B7" s="2"/>
      <c r="C7" s="271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3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367</v>
      </c>
      <c r="C3" s="271" t="s">
        <v>218</v>
      </c>
    </row>
    <row r="4" spans="1:3" x14ac:dyDescent="0.3">
      <c r="C4" s="47" t="s">
        <v>613</v>
      </c>
    </row>
    <row r="5" spans="1:3" x14ac:dyDescent="0.3">
      <c r="A5" s="4" t="s">
        <v>199</v>
      </c>
      <c r="B5" s="2">
        <f>'Total Orgs'!B125</f>
        <v>15000</v>
      </c>
      <c r="C5" s="47" t="s">
        <v>614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SUM(B12:B103)</f>
        <v>1152</v>
      </c>
      <c r="C8" s="47"/>
    </row>
    <row r="9" spans="1:3" x14ac:dyDescent="0.3">
      <c r="A9" s="4" t="s">
        <v>200</v>
      </c>
      <c r="B9" s="2">
        <f>SUM(B5+B6-B7-B8)</f>
        <v>13848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1146</v>
      </c>
      <c r="B12" s="2">
        <v>1152</v>
      </c>
      <c r="C12" t="s">
        <v>1150</v>
      </c>
    </row>
    <row r="13" spans="1:3" x14ac:dyDescent="0.3">
      <c r="C13" t="s">
        <v>1151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508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Orgs'!B128</f>
        <v>500</v>
      </c>
      <c r="C5" s="47" t="s">
        <v>509</v>
      </c>
    </row>
    <row r="6" spans="1:3" x14ac:dyDescent="0.3">
      <c r="A6" s="4" t="s">
        <v>5</v>
      </c>
      <c r="C6" s="47" t="s">
        <v>524</v>
      </c>
    </row>
    <row r="7" spans="1:3" x14ac:dyDescent="0.3">
      <c r="A7" s="4" t="s">
        <v>6</v>
      </c>
      <c r="C7" s="47" t="s">
        <v>527</v>
      </c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200</v>
      </c>
      <c r="B9" s="2">
        <f>SUM(B5+B6-B7-B8)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BB44-5C41-4712-8EDB-1CCEF9A194B1}">
  <sheetPr>
    <tabColor rgb="FFC00000"/>
  </sheetPr>
  <dimension ref="A1:C13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1101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Orgs'!B129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v>500</v>
      </c>
      <c r="C7" s="47"/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200</v>
      </c>
      <c r="B9" s="2">
        <f>SUM(B5+B6-B7-B8)</f>
        <v>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1099</v>
      </c>
    </row>
    <row r="13" spans="1:3" x14ac:dyDescent="0.3">
      <c r="C13" t="s">
        <v>1100</v>
      </c>
    </row>
  </sheetData>
  <hyperlinks>
    <hyperlink ref="A1" location="'Total Orgs'!A1" display="Total Organizations" xr:uid="{80A67369-1A8F-4E45-A2AC-FC4613BC6CC9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136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Orgs'!B127</f>
        <v>575</v>
      </c>
      <c r="C5" s="47" t="s">
        <v>368</v>
      </c>
    </row>
    <row r="6" spans="1:3" x14ac:dyDescent="0.3">
      <c r="A6" s="4" t="s">
        <v>5</v>
      </c>
      <c r="C6" s="47" t="s">
        <v>369</v>
      </c>
    </row>
    <row r="7" spans="1:3" x14ac:dyDescent="0.3">
      <c r="A7" s="4" t="s">
        <v>6</v>
      </c>
      <c r="C7" s="47" t="s">
        <v>370</v>
      </c>
    </row>
    <row r="8" spans="1:3" x14ac:dyDescent="0.3">
      <c r="A8" s="4" t="s">
        <v>7</v>
      </c>
      <c r="B8" s="2">
        <f>SUM(B12:B102)</f>
        <v>0</v>
      </c>
      <c r="C8" s="47" t="s">
        <v>667</v>
      </c>
    </row>
    <row r="9" spans="1:3" x14ac:dyDescent="0.3">
      <c r="A9" s="4" t="s">
        <v>200</v>
      </c>
      <c r="B9" s="2">
        <f>SUM(B5+B6-B7-B8)</f>
        <v>575</v>
      </c>
      <c r="C9" s="47" t="s">
        <v>674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371</v>
      </c>
    </row>
    <row r="5" spans="1:3" x14ac:dyDescent="0.3">
      <c r="A5" s="4" t="s">
        <v>199</v>
      </c>
      <c r="B5" s="2">
        <f>'Total Orgs'!B126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372</v>
      </c>
    </row>
    <row r="5" spans="1:3" x14ac:dyDescent="0.3">
      <c r="A5" s="4" t="s">
        <v>199</v>
      </c>
      <c r="B5" s="2">
        <f>'Total Orgs'!B130</f>
        <v>665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200</v>
      </c>
      <c r="B9" s="2">
        <f>SUM(B5+B6-B7-B8)</f>
        <v>665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373</v>
      </c>
      <c r="B3" s="2"/>
    </row>
    <row r="4" spans="1:3" x14ac:dyDescent="0.3">
      <c r="A4" s="4"/>
      <c r="B4" s="2"/>
    </row>
    <row r="5" spans="1:3" x14ac:dyDescent="0.3">
      <c r="A5" s="4" t="s">
        <v>199</v>
      </c>
      <c r="B5" s="2">
        <f>'Total Orgs'!B76</f>
        <v>0</v>
      </c>
    </row>
    <row r="6" spans="1:3" x14ac:dyDescent="0.3">
      <c r="A6" s="4" t="s">
        <v>5</v>
      </c>
      <c r="B6" s="2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374</v>
      </c>
      <c r="B3" s="2"/>
    </row>
    <row r="4" spans="1:3" x14ac:dyDescent="0.3">
      <c r="A4" s="4"/>
      <c r="B4" s="2"/>
    </row>
    <row r="5" spans="1:3" x14ac:dyDescent="0.3">
      <c r="A5" s="4" t="s">
        <v>199</v>
      </c>
      <c r="B5" s="2">
        <f>'Total Orgs'!B137</f>
        <v>500</v>
      </c>
    </row>
    <row r="6" spans="1:3" x14ac:dyDescent="0.3">
      <c r="A6" s="4" t="s">
        <v>5</v>
      </c>
      <c r="B6" s="2"/>
    </row>
    <row r="7" spans="1:3" x14ac:dyDescent="0.3">
      <c r="A7" s="4" t="s">
        <v>6</v>
      </c>
      <c r="B7" s="2">
        <f>INACTIVE!D39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147</v>
      </c>
    </row>
    <row r="4" spans="1:4" x14ac:dyDescent="0.3">
      <c r="C4" s="271" t="s">
        <v>218</v>
      </c>
    </row>
    <row r="5" spans="1:4" x14ac:dyDescent="0.3">
      <c r="A5" s="4" t="s">
        <v>199</v>
      </c>
      <c r="B5" s="2">
        <f>'Total Orgs'!B138</f>
        <v>9200</v>
      </c>
      <c r="C5" s="47" t="s">
        <v>375</v>
      </c>
    </row>
    <row r="6" spans="1:4" x14ac:dyDescent="0.3">
      <c r="A6" s="4" t="s">
        <v>5</v>
      </c>
      <c r="C6" s="47" t="s">
        <v>673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SUM(B12:B121)</f>
        <v>8668.69</v>
      </c>
      <c r="C8" s="47"/>
    </row>
    <row r="9" spans="1:4" x14ac:dyDescent="0.3">
      <c r="A9" s="4" t="s">
        <v>200</v>
      </c>
      <c r="B9" s="2">
        <f>SUM(B5+B6-B8)</f>
        <v>531.30999999999949</v>
      </c>
      <c r="C9" s="47"/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s="1" customFormat="1" x14ac:dyDescent="0.3">
      <c r="A12" s="130" t="s">
        <v>858</v>
      </c>
      <c r="B12" s="209">
        <v>8668.69</v>
      </c>
      <c r="C12" s="97" t="s">
        <v>862</v>
      </c>
    </row>
    <row r="13" spans="1:4" s="1" customFormat="1" x14ac:dyDescent="0.3">
      <c r="A13" s="7"/>
      <c r="B13" s="3"/>
      <c r="C13" s="97" t="s">
        <v>863</v>
      </c>
    </row>
    <row r="14" spans="1:4" s="1" customFormat="1" x14ac:dyDescent="0.3">
      <c r="A14" s="7"/>
      <c r="B14" s="209"/>
      <c r="C14" s="97" t="s">
        <v>864</v>
      </c>
      <c r="D14" s="296">
        <v>3171.33</v>
      </c>
    </row>
    <row r="15" spans="1:4" s="1" customFormat="1" x14ac:dyDescent="0.3">
      <c r="A15" s="7"/>
      <c r="B15" s="3"/>
      <c r="C15" s="97" t="s">
        <v>864</v>
      </c>
      <c r="D15" s="296">
        <v>352.37</v>
      </c>
    </row>
    <row r="16" spans="1:4" x14ac:dyDescent="0.3">
      <c r="C16" s="97" t="s">
        <v>865</v>
      </c>
      <c r="D16" s="297">
        <v>1410.75</v>
      </c>
    </row>
    <row r="17" spans="3:4" x14ac:dyDescent="0.3">
      <c r="C17" s="97" t="s">
        <v>922</v>
      </c>
      <c r="D17" s="296">
        <f>SUM(D14:D16)</f>
        <v>4934.45</v>
      </c>
    </row>
    <row r="18" spans="3:4" x14ac:dyDescent="0.3">
      <c r="C18" s="97"/>
      <c r="D18" s="296"/>
    </row>
    <row r="19" spans="3:4" x14ac:dyDescent="0.3">
      <c r="C19" s="97" t="s">
        <v>1037</v>
      </c>
      <c r="D19" s="296">
        <v>3734.24</v>
      </c>
    </row>
    <row r="20" spans="3:4" x14ac:dyDescent="0.3">
      <c r="C20" s="97"/>
      <c r="D20" s="296">
        <f>SUM(D17:D19)</f>
        <v>8668.6899999999987</v>
      </c>
    </row>
    <row r="21" spans="3:4" x14ac:dyDescent="0.3">
      <c r="C21" s="97"/>
      <c r="D21" s="297"/>
    </row>
    <row r="22" spans="3:4" x14ac:dyDescent="0.3">
      <c r="D22" s="296"/>
    </row>
    <row r="23" spans="3:4" x14ac:dyDescent="0.3">
      <c r="C23" s="97"/>
      <c r="D23" s="296"/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</v>
      </c>
    </row>
    <row r="4" spans="1:3" x14ac:dyDescent="0.3">
      <c r="C4" s="271" t="s">
        <v>233</v>
      </c>
    </row>
    <row r="5" spans="1:3" x14ac:dyDescent="0.3">
      <c r="A5" s="4" t="s">
        <v>199</v>
      </c>
      <c r="B5" s="2">
        <f>'Total Orgs'!B18</f>
        <v>11000</v>
      </c>
      <c r="C5" s="47" t="s">
        <v>234</v>
      </c>
    </row>
    <row r="6" spans="1:3" x14ac:dyDescent="0.3">
      <c r="A6" s="4" t="s">
        <v>5</v>
      </c>
      <c r="C6" s="47" t="s">
        <v>235</v>
      </c>
    </row>
    <row r="7" spans="1:3" x14ac:dyDescent="0.3">
      <c r="A7" s="4" t="s">
        <v>6</v>
      </c>
      <c r="C7" s="47" t="s">
        <v>236</v>
      </c>
    </row>
    <row r="8" spans="1:3" x14ac:dyDescent="0.3">
      <c r="A8" s="4" t="s">
        <v>7</v>
      </c>
      <c r="B8" s="2">
        <f>SUM(B12:B110)</f>
        <v>1131.49</v>
      </c>
      <c r="C8" s="47" t="s">
        <v>537</v>
      </c>
    </row>
    <row r="9" spans="1:3" x14ac:dyDescent="0.3">
      <c r="A9" s="4" t="s">
        <v>200</v>
      </c>
      <c r="B9" s="2">
        <f>SUM(B5+B6-B8)</f>
        <v>9868.51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639</v>
      </c>
      <c r="C12" s="97" t="s">
        <v>640</v>
      </c>
    </row>
    <row r="13" spans="1:3" x14ac:dyDescent="0.3">
      <c r="C13" s="97" t="s">
        <v>641</v>
      </c>
    </row>
    <row r="14" spans="1:3" x14ac:dyDescent="0.3">
      <c r="C14" s="97" t="s">
        <v>642</v>
      </c>
    </row>
    <row r="15" spans="1:3" x14ac:dyDescent="0.3">
      <c r="C15" s="97" t="s">
        <v>643</v>
      </c>
    </row>
    <row r="16" spans="1:3" x14ac:dyDescent="0.3">
      <c r="C16" s="97" t="s">
        <v>644</v>
      </c>
    </row>
    <row r="17" spans="1:4" x14ac:dyDescent="0.3">
      <c r="C17" s="97" t="s">
        <v>833</v>
      </c>
    </row>
    <row r="18" spans="1:4" x14ac:dyDescent="0.3">
      <c r="C18" s="97" t="s">
        <v>834</v>
      </c>
    </row>
    <row r="19" spans="1:4" x14ac:dyDescent="0.3">
      <c r="C19" s="97"/>
    </row>
    <row r="20" spans="1:4" x14ac:dyDescent="0.3">
      <c r="A20" s="4" t="s">
        <v>706</v>
      </c>
      <c r="B20" s="2">
        <v>220</v>
      </c>
      <c r="C20" s="97" t="s">
        <v>709</v>
      </c>
    </row>
    <row r="21" spans="1:4" x14ac:dyDescent="0.3">
      <c r="C21" s="97" t="s">
        <v>724</v>
      </c>
    </row>
    <row r="22" spans="1:4" x14ac:dyDescent="0.3">
      <c r="C22" s="97" t="s">
        <v>723</v>
      </c>
    </row>
    <row r="23" spans="1:4" x14ac:dyDescent="0.3">
      <c r="C23" s="97"/>
      <c r="D23" s="134"/>
    </row>
    <row r="24" spans="1:4" x14ac:dyDescent="0.3">
      <c r="A24" s="4" t="s">
        <v>874</v>
      </c>
      <c r="B24" s="2">
        <v>911.49</v>
      </c>
      <c r="C24" s="97" t="s">
        <v>959</v>
      </c>
    </row>
    <row r="25" spans="1:4" x14ac:dyDescent="0.3">
      <c r="C25" s="97" t="s">
        <v>960</v>
      </c>
    </row>
    <row r="26" spans="1:4" x14ac:dyDescent="0.3">
      <c r="C26" s="97" t="s">
        <v>974</v>
      </c>
      <c r="D26">
        <v>809.04</v>
      </c>
    </row>
    <row r="27" spans="1:4" x14ac:dyDescent="0.3">
      <c r="C27" s="97" t="s">
        <v>975</v>
      </c>
      <c r="D27">
        <v>76.44</v>
      </c>
    </row>
    <row r="28" spans="1:4" x14ac:dyDescent="0.3">
      <c r="C28" s="97" t="s">
        <v>993</v>
      </c>
      <c r="D28" s="134">
        <v>26.01</v>
      </c>
    </row>
    <row r="29" spans="1:4" x14ac:dyDescent="0.3">
      <c r="C29" s="97"/>
      <c r="D29">
        <f>SUM(D26:D28)</f>
        <v>911.49</v>
      </c>
    </row>
    <row r="30" spans="1:4" x14ac:dyDescent="0.3">
      <c r="C30" s="442"/>
    </row>
    <row r="31" spans="1:4" x14ac:dyDescent="0.3">
      <c r="C31" s="97"/>
    </row>
    <row r="32" spans="1:4" x14ac:dyDescent="0.3">
      <c r="C32" s="97"/>
    </row>
    <row r="33" spans="3:3" x14ac:dyDescent="0.3">
      <c r="C33" s="97"/>
    </row>
    <row r="34" spans="3:3" x14ac:dyDescent="0.3">
      <c r="C34" s="97"/>
    </row>
    <row r="35" spans="3:3" x14ac:dyDescent="0.3">
      <c r="C35" s="97"/>
    </row>
    <row r="36" spans="3:3" x14ac:dyDescent="0.3">
      <c r="C36" s="97"/>
    </row>
    <row r="37" spans="3:3" x14ac:dyDescent="0.3">
      <c r="C37" s="97"/>
    </row>
    <row r="38" spans="3:3" x14ac:dyDescent="0.3">
      <c r="C38" s="97"/>
    </row>
    <row r="39" spans="3:3" x14ac:dyDescent="0.3">
      <c r="C39" s="97"/>
    </row>
    <row r="55" spans="2:18" x14ac:dyDescent="0.3">
      <c r="B55" s="132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</row>
    <row r="56" spans="2:18" x14ac:dyDescent="0.3">
      <c r="B56"/>
      <c r="C56" s="299"/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299"/>
      <c r="Q56" s="299"/>
      <c r="R56" s="299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198</v>
      </c>
      <c r="C1" s="12" t="e">
        <f>'Total Orgs'!#REF!</f>
        <v>#REF!</v>
      </c>
    </row>
    <row r="2" spans="1:3" x14ac:dyDescent="0.3">
      <c r="A2" s="5"/>
      <c r="C2" s="281" t="s">
        <v>208</v>
      </c>
    </row>
    <row r="3" spans="1:3" x14ac:dyDescent="0.3">
      <c r="A3" s="5"/>
      <c r="C3" s="281" t="s">
        <v>376</v>
      </c>
    </row>
    <row r="4" spans="1:3" x14ac:dyDescent="0.3">
      <c r="A4" s="5"/>
      <c r="C4" s="281" t="s">
        <v>380</v>
      </c>
    </row>
    <row r="5" spans="1:3" x14ac:dyDescent="0.3">
      <c r="A5" s="5"/>
      <c r="C5" s="281" t="s">
        <v>377</v>
      </c>
    </row>
    <row r="6" spans="1:3" x14ac:dyDescent="0.3">
      <c r="A6" s="6" t="s">
        <v>148</v>
      </c>
      <c r="C6" s="281" t="s">
        <v>378</v>
      </c>
    </row>
    <row r="7" spans="1:3" x14ac:dyDescent="0.3">
      <c r="C7" s="281" t="s">
        <v>379</v>
      </c>
    </row>
    <row r="8" spans="1:3" x14ac:dyDescent="0.3">
      <c r="A8" s="4" t="s">
        <v>199</v>
      </c>
      <c r="B8" s="2">
        <f>'Total Orgs'!B139</f>
        <v>15000</v>
      </c>
      <c r="C8" s="281" t="s">
        <v>514</v>
      </c>
    </row>
    <row r="9" spans="1:3" x14ac:dyDescent="0.3">
      <c r="A9" s="4" t="s">
        <v>5</v>
      </c>
      <c r="C9" s="273" t="s">
        <v>213</v>
      </c>
    </row>
    <row r="10" spans="1:3" x14ac:dyDescent="0.3">
      <c r="A10" s="4" t="s">
        <v>6</v>
      </c>
      <c r="C10" s="281" t="s">
        <v>488</v>
      </c>
    </row>
    <row r="11" spans="1:3" x14ac:dyDescent="0.3">
      <c r="A11" s="4" t="s">
        <v>7</v>
      </c>
      <c r="B11" s="2">
        <f>SUM(B13:B117)</f>
        <v>6874.38</v>
      </c>
      <c r="C11" s="273"/>
    </row>
    <row r="12" spans="1:3" x14ac:dyDescent="0.3">
      <c r="A12" s="4" t="s">
        <v>200</v>
      </c>
      <c r="B12" s="2">
        <f>SUM(B8+B9-B11)</f>
        <v>8125.62</v>
      </c>
      <c r="C12" s="273" t="s">
        <v>381</v>
      </c>
    </row>
    <row r="14" spans="1:3" s="1" customFormat="1" x14ac:dyDescent="0.3">
      <c r="A14" s="7" t="s">
        <v>201</v>
      </c>
      <c r="B14" s="3" t="s">
        <v>202</v>
      </c>
      <c r="C14" s="12" t="s">
        <v>203</v>
      </c>
    </row>
    <row r="15" spans="1:3" x14ac:dyDescent="0.3">
      <c r="A15" s="4" t="s">
        <v>706</v>
      </c>
      <c r="B15" s="2">
        <v>1176.53</v>
      </c>
      <c r="C15" s="10" t="s">
        <v>712</v>
      </c>
    </row>
    <row r="16" spans="1:3" x14ac:dyDescent="0.3">
      <c r="C16" s="10" t="s">
        <v>823</v>
      </c>
    </row>
    <row r="17" spans="1:5" x14ac:dyDescent="0.3">
      <c r="C17" s="10" t="s">
        <v>824</v>
      </c>
    </row>
    <row r="18" spans="1:5" x14ac:dyDescent="0.3">
      <c r="C18" s="10" t="s">
        <v>961</v>
      </c>
    </row>
    <row r="20" spans="1:5" x14ac:dyDescent="0.3">
      <c r="A20" s="4" t="s">
        <v>825</v>
      </c>
      <c r="B20" s="2">
        <v>2676.58</v>
      </c>
      <c r="C20" s="10" t="s">
        <v>826</v>
      </c>
      <c r="D20" s="99">
        <f>7+25+16.64+14.29+15+10+15+469.69+469.69+469.69+469.69+469.69+25+20+28.2+25+36+36+25+30</f>
        <v>2676.58</v>
      </c>
    </row>
    <row r="21" spans="1:5" x14ac:dyDescent="0.3">
      <c r="C21" s="10" t="s">
        <v>827</v>
      </c>
      <c r="D21" s="99">
        <f>25+20+28.2+25+36+36+25+30+15+10+15+14.29+16.64+25+7</f>
        <v>328.13</v>
      </c>
      <c r="E21" t="s">
        <v>919</v>
      </c>
    </row>
    <row r="22" spans="1:5" x14ac:dyDescent="0.3">
      <c r="C22" s="10" t="s">
        <v>828</v>
      </c>
      <c r="D22" s="190">
        <f>469.69*5</f>
        <v>2348.4499999999998</v>
      </c>
      <c r="E22" t="s">
        <v>920</v>
      </c>
    </row>
    <row r="23" spans="1:5" x14ac:dyDescent="0.3">
      <c r="C23" s="10" t="s">
        <v>901</v>
      </c>
      <c r="D23" s="99"/>
    </row>
    <row r="24" spans="1:5" x14ac:dyDescent="0.3">
      <c r="C24" s="10" t="s">
        <v>921</v>
      </c>
      <c r="D24" s="99"/>
    </row>
    <row r="25" spans="1:5" x14ac:dyDescent="0.3">
      <c r="D25" s="99"/>
    </row>
    <row r="26" spans="1:5" x14ac:dyDescent="0.3">
      <c r="A26" s="4" t="s">
        <v>892</v>
      </c>
      <c r="B26" s="2">
        <v>2398.17</v>
      </c>
      <c r="C26" s="10" t="s">
        <v>898</v>
      </c>
    </row>
    <row r="27" spans="1:5" ht="16.5" customHeight="1" x14ac:dyDescent="0.3">
      <c r="C27" s="10" t="s">
        <v>899</v>
      </c>
    </row>
    <row r="28" spans="1:5" s="21" customFormat="1" x14ac:dyDescent="0.3">
      <c r="A28" s="13"/>
      <c r="B28" s="14"/>
      <c r="C28" s="20" t="s">
        <v>900</v>
      </c>
    </row>
    <row r="29" spans="1:5" s="21" customFormat="1" x14ac:dyDescent="0.3">
      <c r="A29" s="13"/>
      <c r="B29" s="14"/>
      <c r="C29" s="20" t="s">
        <v>1001</v>
      </c>
    </row>
    <row r="30" spans="1:5" s="21" customFormat="1" x14ac:dyDescent="0.3">
      <c r="A30" s="13"/>
      <c r="B30" s="14"/>
      <c r="C30" s="10"/>
    </row>
    <row r="31" spans="1:5" x14ac:dyDescent="0.3">
      <c r="A31" s="4" t="s">
        <v>940</v>
      </c>
      <c r="B31" s="2">
        <v>623.1</v>
      </c>
      <c r="C31" s="10" t="s">
        <v>640</v>
      </c>
    </row>
    <row r="32" spans="1:5" x14ac:dyDescent="0.3">
      <c r="C32" s="10" t="s">
        <v>1035</v>
      </c>
    </row>
    <row r="33" spans="3:3" x14ac:dyDescent="0.3">
      <c r="C33" s="10" t="s">
        <v>950</v>
      </c>
    </row>
    <row r="34" spans="3:3" x14ac:dyDescent="0.3">
      <c r="C34" s="10" t="s">
        <v>1036</v>
      </c>
    </row>
    <row r="42" spans="3:3" x14ac:dyDescent="0.3">
      <c r="C42" s="11"/>
    </row>
    <row r="43" spans="3:3" x14ac:dyDescent="0.3">
      <c r="C43" s="11"/>
    </row>
    <row r="49" spans="1:3" x14ac:dyDescent="0.3">
      <c r="A49" s="13"/>
      <c r="B49" s="14"/>
      <c r="C49" s="15"/>
    </row>
    <row r="50" spans="1:3" x14ac:dyDescent="0.3">
      <c r="A50" s="13"/>
      <c r="B50" s="14"/>
      <c r="C50" s="15"/>
    </row>
    <row r="51" spans="1:3" s="21" customFormat="1" x14ac:dyDescent="0.3">
      <c r="A51" s="13"/>
      <c r="B51" s="14"/>
      <c r="C51" s="15"/>
    </row>
    <row r="53" spans="1:3" s="21" customFormat="1" x14ac:dyDescent="0.3">
      <c r="A53" s="13"/>
      <c r="B53" s="14"/>
      <c r="C53" s="15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1" spans="1:3" x14ac:dyDescent="0.3">
      <c r="A61" s="13"/>
      <c r="B61" s="14"/>
      <c r="C61" s="22"/>
    </row>
    <row r="68" spans="1:3" x14ac:dyDescent="0.3">
      <c r="C68" s="11"/>
    </row>
    <row r="69" spans="1:3" x14ac:dyDescent="0.3">
      <c r="C69" s="11"/>
    </row>
    <row r="73" spans="1:3" x14ac:dyDescent="0.3">
      <c r="C73" s="11"/>
    </row>
    <row r="74" spans="1:3" s="21" customFormat="1" x14ac:dyDescent="0.3">
      <c r="A74" s="13"/>
      <c r="B74" s="14"/>
      <c r="C74" s="15"/>
    </row>
    <row r="76" spans="1:3" x14ac:dyDescent="0.3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198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149</v>
      </c>
      <c r="B3" s="2"/>
      <c r="C3" s="273" t="s">
        <v>218</v>
      </c>
    </row>
    <row r="4" spans="1:3" x14ac:dyDescent="0.3">
      <c r="A4" s="4"/>
      <c r="B4" s="2"/>
      <c r="C4" s="281" t="s">
        <v>687</v>
      </c>
    </row>
    <row r="5" spans="1:3" x14ac:dyDescent="0.3">
      <c r="A5" s="4" t="s">
        <v>199</v>
      </c>
      <c r="B5" s="2">
        <f>'Total Orgs'!B140</f>
        <v>800</v>
      </c>
      <c r="C5" s="281" t="s">
        <v>697</v>
      </c>
    </row>
    <row r="6" spans="1:3" x14ac:dyDescent="0.3">
      <c r="A6" s="4" t="s">
        <v>5</v>
      </c>
      <c r="B6" s="2"/>
      <c r="C6" s="281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SUM(B12:B102)</f>
        <v>800</v>
      </c>
      <c r="C8" s="10"/>
    </row>
    <row r="9" spans="1:3" x14ac:dyDescent="0.3">
      <c r="A9" s="4" t="s">
        <v>200</v>
      </c>
      <c r="B9" s="2">
        <f>SUM(B5+B6-B7-B8)</f>
        <v>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201</v>
      </c>
      <c r="B11" s="3" t="s">
        <v>202</v>
      </c>
      <c r="C11" s="12" t="s">
        <v>203</v>
      </c>
    </row>
    <row r="12" spans="1:3" x14ac:dyDescent="0.3">
      <c r="A12" s="4" t="s">
        <v>860</v>
      </c>
      <c r="B12">
        <v>800</v>
      </c>
      <c r="C12" t="s">
        <v>885</v>
      </c>
    </row>
    <row r="13" spans="1:3" x14ac:dyDescent="0.3">
      <c r="C13" t="s">
        <v>886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C42"/>
  <sheetViews>
    <sheetView workbookViewId="0"/>
  </sheetViews>
  <sheetFormatPr defaultRowHeight="15.6" x14ac:dyDescent="0.3"/>
  <cols>
    <col min="1" max="1" width="18" customWidth="1"/>
    <col min="2" max="2" width="11.19921875" customWidth="1"/>
    <col min="3" max="3" width="33.5976562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150</v>
      </c>
      <c r="B3" s="2"/>
    </row>
    <row r="4" spans="1:3" x14ac:dyDescent="0.3">
      <c r="A4" s="4"/>
      <c r="B4" s="2"/>
      <c r="C4" s="271" t="s">
        <v>213</v>
      </c>
    </row>
    <row r="5" spans="1:3" x14ac:dyDescent="0.3">
      <c r="A5" s="4" t="s">
        <v>199</v>
      </c>
      <c r="B5" s="2">
        <f>'Total Orgs'!B141</f>
        <v>2500</v>
      </c>
      <c r="C5" s="47" t="s">
        <v>703</v>
      </c>
    </row>
    <row r="6" spans="1:3" x14ac:dyDescent="0.3">
      <c r="A6" s="4" t="s">
        <v>5</v>
      </c>
      <c r="B6" s="2"/>
      <c r="C6" s="47" t="s">
        <v>704</v>
      </c>
    </row>
    <row r="7" spans="1:3" s="21" customFormat="1" x14ac:dyDescent="0.3">
      <c r="A7" s="13" t="s">
        <v>6</v>
      </c>
      <c r="B7" s="14"/>
      <c r="C7" s="272"/>
    </row>
    <row r="8" spans="1:3" x14ac:dyDescent="0.3">
      <c r="A8" s="4" t="s">
        <v>7</v>
      </c>
      <c r="B8" s="2">
        <f>SUM(B12:B101)</f>
        <v>1024</v>
      </c>
      <c r="C8" s="271"/>
    </row>
    <row r="9" spans="1:3" x14ac:dyDescent="0.3">
      <c r="A9" s="4" t="s">
        <v>200</v>
      </c>
      <c r="B9" s="2">
        <f>SUM(B5+B6-B7-B8)</f>
        <v>1476</v>
      </c>
      <c r="C9" s="271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87" t="s">
        <v>1043</v>
      </c>
      <c r="B12" s="493">
        <v>1024</v>
      </c>
      <c r="C12" s="488" t="s">
        <v>1047</v>
      </c>
    </row>
    <row r="13" spans="1:3" x14ac:dyDescent="0.3">
      <c r="A13" s="489"/>
      <c r="B13" s="494"/>
      <c r="C13" s="490" t="s">
        <v>1048</v>
      </c>
    </row>
    <row r="14" spans="1:3" x14ac:dyDescent="0.3">
      <c r="A14" s="489"/>
      <c r="B14" s="494"/>
      <c r="C14" s="490" t="s">
        <v>1049</v>
      </c>
    </row>
    <row r="15" spans="1:3" x14ac:dyDescent="0.3">
      <c r="A15" s="489"/>
      <c r="B15" s="494"/>
      <c r="C15" s="490"/>
    </row>
    <row r="16" spans="1:3" x14ac:dyDescent="0.3">
      <c r="A16" s="489"/>
      <c r="B16" s="494"/>
      <c r="C16" s="490"/>
    </row>
    <row r="17" spans="1:3" x14ac:dyDescent="0.3">
      <c r="A17" s="489"/>
      <c r="B17" s="494"/>
      <c r="C17" s="490"/>
    </row>
    <row r="18" spans="1:3" x14ac:dyDescent="0.3">
      <c r="A18" s="491"/>
      <c r="B18" s="495"/>
      <c r="C18" s="492"/>
    </row>
    <row r="19" spans="1:3" x14ac:dyDescent="0.3">
      <c r="A19" s="27"/>
      <c r="B19" s="99"/>
    </row>
    <row r="20" spans="1:3" x14ac:dyDescent="0.3">
      <c r="A20" s="27"/>
      <c r="B20" s="99"/>
    </row>
    <row r="21" spans="1:3" x14ac:dyDescent="0.3">
      <c r="A21" s="27"/>
      <c r="B21" s="99"/>
    </row>
    <row r="22" spans="1:3" x14ac:dyDescent="0.3">
      <c r="A22" s="27"/>
      <c r="B22" s="99"/>
    </row>
    <row r="23" spans="1:3" x14ac:dyDescent="0.3">
      <c r="A23" s="27"/>
      <c r="B23" s="99"/>
    </row>
    <row r="24" spans="1:3" x14ac:dyDescent="0.3">
      <c r="A24" s="27"/>
      <c r="B24" s="99"/>
    </row>
    <row r="25" spans="1:3" x14ac:dyDescent="0.3">
      <c r="A25" s="27"/>
      <c r="B25" s="99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4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198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151</v>
      </c>
      <c r="C3" t="s">
        <v>382</v>
      </c>
    </row>
    <row r="4" spans="1:6" x14ac:dyDescent="0.3">
      <c r="C4" s="271" t="s">
        <v>218</v>
      </c>
    </row>
    <row r="5" spans="1:6" x14ac:dyDescent="0.3">
      <c r="A5" s="4" t="s">
        <v>199</v>
      </c>
      <c r="B5" s="2">
        <f>'Total Orgs'!B142</f>
        <v>15000</v>
      </c>
      <c r="C5" s="47" t="s">
        <v>383</v>
      </c>
    </row>
    <row r="6" spans="1:6" x14ac:dyDescent="0.3">
      <c r="A6" s="4" t="s">
        <v>5</v>
      </c>
      <c r="C6" s="47" t="s">
        <v>604</v>
      </c>
    </row>
    <row r="7" spans="1:6" x14ac:dyDescent="0.3">
      <c r="A7" s="4" t="s">
        <v>6</v>
      </c>
      <c r="C7" s="47" t="s">
        <v>664</v>
      </c>
    </row>
    <row r="8" spans="1:6" x14ac:dyDescent="0.3">
      <c r="A8" s="4" t="s">
        <v>7</v>
      </c>
      <c r="B8" s="2">
        <f>SUM(B12:B138)</f>
        <v>13883.03</v>
      </c>
    </row>
    <row r="9" spans="1:6" x14ac:dyDescent="0.3">
      <c r="A9" s="4" t="s">
        <v>200</v>
      </c>
      <c r="B9" s="2">
        <f>SUM(B5+B6-B8)</f>
        <v>1116.9699999999993</v>
      </c>
    </row>
    <row r="11" spans="1:6" s="1" customFormat="1" x14ac:dyDescent="0.3">
      <c r="A11" s="7" t="s">
        <v>201</v>
      </c>
      <c r="B11" s="3" t="s">
        <v>202</v>
      </c>
      <c r="C11" s="1" t="s">
        <v>203</v>
      </c>
    </row>
    <row r="12" spans="1:6" s="21" customFormat="1" x14ac:dyDescent="0.3">
      <c r="A12" s="4" t="s">
        <v>706</v>
      </c>
      <c r="B12" s="2">
        <v>1348.47</v>
      </c>
      <c r="C12" s="10" t="s">
        <v>1014</v>
      </c>
      <c r="D12" s="13"/>
      <c r="E12" s="14"/>
      <c r="F12" s="15"/>
    </row>
    <row r="13" spans="1:6" x14ac:dyDescent="0.3">
      <c r="C13" s="10" t="s">
        <v>707</v>
      </c>
      <c r="D13" s="4"/>
      <c r="E13" s="2"/>
      <c r="F13" s="86"/>
    </row>
    <row r="14" spans="1:6" x14ac:dyDescent="0.3">
      <c r="A14" s="75"/>
      <c r="C14" s="16" t="s">
        <v>708</v>
      </c>
      <c r="E14" s="25"/>
    </row>
    <row r="15" spans="1:6" x14ac:dyDescent="0.3">
      <c r="A15" s="75"/>
      <c r="C15" s="16" t="s">
        <v>1007</v>
      </c>
      <c r="E15" s="25"/>
    </row>
    <row r="16" spans="1:6" x14ac:dyDescent="0.3">
      <c r="A16" s="75"/>
      <c r="C16" s="16"/>
      <c r="E16" s="25"/>
    </row>
    <row r="17" spans="1:4" x14ac:dyDescent="0.3">
      <c r="A17" s="75"/>
      <c r="C17" s="16"/>
    </row>
    <row r="18" spans="1:4" x14ac:dyDescent="0.3">
      <c r="A18" s="75" t="s">
        <v>780</v>
      </c>
      <c r="B18" s="2">
        <v>7864.57</v>
      </c>
      <c r="C18" s="16" t="s">
        <v>1013</v>
      </c>
    </row>
    <row r="19" spans="1:4" x14ac:dyDescent="0.3">
      <c r="A19" s="75"/>
      <c r="C19" s="16" t="s">
        <v>781</v>
      </c>
    </row>
    <row r="20" spans="1:4" x14ac:dyDescent="0.3">
      <c r="A20" s="75"/>
      <c r="C20" s="16" t="s">
        <v>782</v>
      </c>
    </row>
    <row r="21" spans="1:4" x14ac:dyDescent="0.3">
      <c r="A21" s="75"/>
      <c r="C21" s="16" t="s">
        <v>953</v>
      </c>
    </row>
    <row r="22" spans="1:4" x14ac:dyDescent="0.3">
      <c r="A22" s="75"/>
      <c r="C22" s="16" t="s">
        <v>1012</v>
      </c>
    </row>
    <row r="23" spans="1:4" x14ac:dyDescent="0.3">
      <c r="A23" s="75"/>
      <c r="C23" s="16"/>
    </row>
    <row r="24" spans="1:4" x14ac:dyDescent="0.3">
      <c r="A24" s="75" t="s">
        <v>1011</v>
      </c>
      <c r="B24" s="2">
        <v>1505.96</v>
      </c>
      <c r="C24" s="16" t="s">
        <v>1008</v>
      </c>
      <c r="D24" s="134"/>
    </row>
    <row r="25" spans="1:4" x14ac:dyDescent="0.3">
      <c r="A25" s="75"/>
      <c r="C25" s="16" t="s">
        <v>1009</v>
      </c>
    </row>
    <row r="26" spans="1:4" x14ac:dyDescent="0.3">
      <c r="A26" s="75"/>
      <c r="C26" s="16" t="s">
        <v>1010</v>
      </c>
    </row>
    <row r="27" spans="1:4" x14ac:dyDescent="0.3">
      <c r="A27" s="75"/>
      <c r="C27" s="16"/>
    </row>
    <row r="28" spans="1:4" x14ac:dyDescent="0.3">
      <c r="A28" s="75" t="s">
        <v>1129</v>
      </c>
      <c r="B28" s="2">
        <v>1084.03</v>
      </c>
      <c r="C28" s="16" t="s">
        <v>1008</v>
      </c>
    </row>
    <row r="29" spans="1:4" x14ac:dyDescent="0.3">
      <c r="A29" s="75"/>
      <c r="C29" s="16" t="s">
        <v>1130</v>
      </c>
    </row>
    <row r="30" spans="1:4" x14ac:dyDescent="0.3">
      <c r="A30" s="75"/>
      <c r="C30" s="16" t="s">
        <v>1131</v>
      </c>
    </row>
    <row r="31" spans="1:4" x14ac:dyDescent="0.3">
      <c r="A31" s="75"/>
      <c r="C31" s="16"/>
    </row>
    <row r="32" spans="1:4" x14ac:dyDescent="0.3">
      <c r="A32" s="75" t="s">
        <v>1168</v>
      </c>
      <c r="B32" s="2">
        <v>2080</v>
      </c>
      <c r="C32" s="16" t="s">
        <v>1176</v>
      </c>
    </row>
    <row r="33" spans="1:3" x14ac:dyDescent="0.3">
      <c r="A33" s="75"/>
      <c r="C33" s="16" t="s">
        <v>1158</v>
      </c>
    </row>
    <row r="34" spans="1:3" x14ac:dyDescent="0.3">
      <c r="A34" s="75"/>
      <c r="C34" s="16" t="s">
        <v>1177</v>
      </c>
    </row>
    <row r="35" spans="1:3" x14ac:dyDescent="0.3">
      <c r="A35" s="75"/>
    </row>
    <row r="36" spans="1:3" x14ac:dyDescent="0.3">
      <c r="A36" s="75"/>
    </row>
    <row r="38" spans="1:3" s="21" customFormat="1" x14ac:dyDescent="0.3">
      <c r="A38" s="80"/>
      <c r="B38" s="14"/>
      <c r="C38" s="15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s="21" customFormat="1" x14ac:dyDescent="0.3">
      <c r="A46" s="13"/>
      <c r="B46" s="285"/>
      <c r="C46" s="22"/>
    </row>
    <row r="47" spans="1:3" s="21" customFormat="1" x14ac:dyDescent="0.3">
      <c r="A47" s="13"/>
      <c r="B47" s="285"/>
      <c r="C47" s="22"/>
    </row>
    <row r="48" spans="1:3" s="21" customFormat="1" x14ac:dyDescent="0.3">
      <c r="A48" s="13"/>
      <c r="B48" s="14"/>
      <c r="C48" s="22"/>
    </row>
    <row r="49" spans="1:3" x14ac:dyDescent="0.3">
      <c r="C49" s="16"/>
    </row>
    <row r="50" spans="1:3" x14ac:dyDescent="0.3">
      <c r="C50" s="16"/>
    </row>
    <row r="51" spans="1:3" s="21" customFormat="1" x14ac:dyDescent="0.3">
      <c r="A51" s="13"/>
      <c r="B51" s="14"/>
      <c r="C51" s="15"/>
    </row>
    <row r="53" spans="1:3" x14ac:dyDescent="0.3">
      <c r="B53" s="286"/>
    </row>
    <row r="54" spans="1:3" x14ac:dyDescent="0.3">
      <c r="B54" s="286"/>
    </row>
    <row r="55" spans="1:3" s="21" customFormat="1" x14ac:dyDescent="0.3">
      <c r="A55" s="13"/>
      <c r="B55" s="14"/>
      <c r="C55" s="15"/>
    </row>
    <row r="59" spans="1:3" s="21" customFormat="1" x14ac:dyDescent="0.3">
      <c r="A59" s="287"/>
      <c r="B59" s="288"/>
      <c r="C59" s="289"/>
    </row>
    <row r="60" spans="1:3" x14ac:dyDescent="0.3">
      <c r="A60" s="75"/>
      <c r="C60" s="76"/>
    </row>
    <row r="61" spans="1:3" x14ac:dyDescent="0.3">
      <c r="A61" s="75"/>
      <c r="C61" s="76"/>
    </row>
    <row r="62" spans="1:3" x14ac:dyDescent="0.3">
      <c r="A62" s="75"/>
      <c r="C62" s="76"/>
    </row>
    <row r="63" spans="1:3" s="21" customFormat="1" x14ac:dyDescent="0.3">
      <c r="A63" s="80"/>
      <c r="B63" s="14"/>
      <c r="C63" s="81"/>
    </row>
    <row r="64" spans="1:3" x14ac:dyDescent="0.3">
      <c r="A64" s="75"/>
      <c r="C64" s="76"/>
    </row>
    <row r="65" spans="1:3" x14ac:dyDescent="0.3">
      <c r="A65" s="75"/>
      <c r="C65" s="76"/>
    </row>
    <row r="66" spans="1:3" x14ac:dyDescent="0.3">
      <c r="A66" s="75"/>
      <c r="C66" s="76"/>
    </row>
    <row r="67" spans="1:3" x14ac:dyDescent="0.3">
      <c r="A67" s="78"/>
      <c r="B67" s="79"/>
      <c r="C67" s="5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  <row r="73" spans="1:3" x14ac:dyDescent="0.3">
      <c r="C73" s="76"/>
    </row>
    <row r="74" spans="1:3" x14ac:dyDescent="0.3">
      <c r="C74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152</v>
      </c>
      <c r="C3" s="271" t="s">
        <v>218</v>
      </c>
    </row>
    <row r="4" spans="1:3" x14ac:dyDescent="0.3">
      <c r="C4" s="47" t="s">
        <v>618</v>
      </c>
    </row>
    <row r="5" spans="1:3" x14ac:dyDescent="0.3">
      <c r="A5" s="4" t="s">
        <v>199</v>
      </c>
      <c r="B5" s="2">
        <f>'Total Orgs'!B144</f>
        <v>1650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200</v>
      </c>
      <c r="B9" s="2">
        <f>SUM(B5+B6-B8)</f>
        <v>1650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384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Orgs'!B144</f>
        <v>1650</v>
      </c>
      <c r="C5" s="47" t="s">
        <v>586</v>
      </c>
    </row>
    <row r="6" spans="1:3" x14ac:dyDescent="0.3">
      <c r="A6" s="4" t="s">
        <v>5</v>
      </c>
      <c r="C6" s="47" t="s">
        <v>587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200</v>
      </c>
      <c r="B9" s="2">
        <f>SUM(B5+B6-B8)</f>
        <v>1650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154</v>
      </c>
    </row>
    <row r="5" spans="1:3" x14ac:dyDescent="0.3">
      <c r="A5" s="4" t="s">
        <v>199</v>
      </c>
      <c r="B5" s="2">
        <f>'Total Orgs'!B145</f>
        <v>0</v>
      </c>
    </row>
    <row r="6" spans="1:3" x14ac:dyDescent="0.3">
      <c r="A6" s="4" t="s">
        <v>5</v>
      </c>
    </row>
    <row r="7" spans="1:3" s="15" customFormat="1" x14ac:dyDescent="0.3">
      <c r="A7" s="20" t="s">
        <v>385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155</v>
      </c>
    </row>
    <row r="5" spans="1:3" x14ac:dyDescent="0.3">
      <c r="A5" s="4" t="s">
        <v>199</v>
      </c>
      <c r="B5" s="2">
        <f>'Total Orgs'!B146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  <c r="C2" s="271" t="s">
        <v>218</v>
      </c>
    </row>
    <row r="3" spans="1:3" x14ac:dyDescent="0.3">
      <c r="A3" s="6" t="s">
        <v>156</v>
      </c>
      <c r="C3" s="47" t="s">
        <v>652</v>
      </c>
    </row>
    <row r="4" spans="1:3" x14ac:dyDescent="0.3">
      <c r="C4" s="47" t="s">
        <v>653</v>
      </c>
    </row>
    <row r="5" spans="1:3" x14ac:dyDescent="0.3">
      <c r="A5" s="4" t="s">
        <v>199</v>
      </c>
      <c r="B5" s="2">
        <f>'Total Orgs'!B147</f>
        <v>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157</v>
      </c>
    </row>
    <row r="5" spans="1:3" x14ac:dyDescent="0.3">
      <c r="A5" s="4" t="s">
        <v>199</v>
      </c>
      <c r="B5" s="2">
        <f>'Total Orgs'!B148</f>
        <v>500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500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198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28</v>
      </c>
      <c r="B3" s="229"/>
      <c r="C3" s="8"/>
    </row>
    <row r="4" spans="1:3" x14ac:dyDescent="0.3">
      <c r="A4" s="228"/>
      <c r="B4" s="229"/>
      <c r="C4" s="271" t="s">
        <v>213</v>
      </c>
    </row>
    <row r="5" spans="1:3" x14ac:dyDescent="0.3">
      <c r="A5" s="228" t="s">
        <v>199</v>
      </c>
      <c r="B5" s="229">
        <f>'Total Orgs'!B19</f>
        <v>600</v>
      </c>
      <c r="C5" s="271" t="s">
        <v>237</v>
      </c>
    </row>
    <row r="6" spans="1:3" x14ac:dyDescent="0.3">
      <c r="A6" s="228" t="s">
        <v>5</v>
      </c>
      <c r="B6" s="229"/>
      <c r="C6" s="271" t="s">
        <v>769</v>
      </c>
    </row>
    <row r="7" spans="1:3" s="44" customFormat="1" x14ac:dyDescent="0.3">
      <c r="A7" s="243" t="s">
        <v>6</v>
      </c>
      <c r="B7" s="244"/>
      <c r="C7" s="272" t="s">
        <v>770</v>
      </c>
    </row>
    <row r="8" spans="1:3" x14ac:dyDescent="0.3">
      <c r="A8" s="228" t="s">
        <v>7</v>
      </c>
      <c r="B8" s="229">
        <f>SUM(B12:B101)</f>
        <v>0</v>
      </c>
      <c r="C8" s="271"/>
    </row>
    <row r="9" spans="1:3" x14ac:dyDescent="0.3">
      <c r="A9" s="228" t="s">
        <v>200</v>
      </c>
      <c r="B9" s="229">
        <f>SUM(B5+B6-B7-B8)</f>
        <v>600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160</v>
      </c>
    </row>
    <row r="5" spans="1:3" x14ac:dyDescent="0.3">
      <c r="A5" s="4" t="s">
        <v>199</v>
      </c>
      <c r="B5" s="2">
        <f>'Total Orgs'!B151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386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Orgs'!B152</f>
        <v>575</v>
      </c>
      <c r="C5" s="47" t="s">
        <v>504</v>
      </c>
    </row>
    <row r="6" spans="1:3" x14ac:dyDescent="0.3">
      <c r="A6" s="4" t="s">
        <v>5</v>
      </c>
      <c r="C6" s="47" t="s">
        <v>522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557.17999999999995</v>
      </c>
      <c r="C8" s="281"/>
    </row>
    <row r="9" spans="1:3" x14ac:dyDescent="0.3">
      <c r="A9" s="4" t="s">
        <v>200</v>
      </c>
      <c r="B9" s="2">
        <f>SUM(B5+B6-B7-B8)</f>
        <v>17.82000000000005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1221</v>
      </c>
      <c r="B12" s="2">
        <v>557.17999999999995</v>
      </c>
      <c r="C12" t="s">
        <v>1225</v>
      </c>
    </row>
    <row r="13" spans="1:3" x14ac:dyDescent="0.3">
      <c r="C13" t="s">
        <v>1226</v>
      </c>
    </row>
    <row r="14" spans="1:3" x14ac:dyDescent="0.3">
      <c r="C14" t="s">
        <v>1227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162</v>
      </c>
      <c r="C3" s="47" t="s">
        <v>218</v>
      </c>
    </row>
    <row r="4" spans="1:3" x14ac:dyDescent="0.3">
      <c r="C4" s="47" t="s">
        <v>775</v>
      </c>
    </row>
    <row r="5" spans="1:3" x14ac:dyDescent="0.3">
      <c r="A5" s="4" t="s">
        <v>199</v>
      </c>
      <c r="B5" s="2">
        <f>'Total Orgs'!B153</f>
        <v>750</v>
      </c>
      <c r="C5" s="47" t="s">
        <v>776</v>
      </c>
    </row>
    <row r="6" spans="1:3" x14ac:dyDescent="0.3">
      <c r="A6" s="4" t="s">
        <v>5</v>
      </c>
      <c r="B6" s="2">
        <v>500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SUM(B12:B143)</f>
        <v>748</v>
      </c>
    </row>
    <row r="9" spans="1:3" x14ac:dyDescent="0.3">
      <c r="A9" s="4" t="s">
        <v>200</v>
      </c>
      <c r="B9" s="2">
        <f>SUM(B5+B6-B7-B8)</f>
        <v>502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971</v>
      </c>
      <c r="B12" s="2">
        <v>748</v>
      </c>
      <c r="C12" s="125" t="s">
        <v>831</v>
      </c>
    </row>
    <row r="13" spans="1:3" x14ac:dyDescent="0.3">
      <c r="C13" s="15" t="s">
        <v>972</v>
      </c>
    </row>
    <row r="14" spans="1:3" x14ac:dyDescent="0.3">
      <c r="C14" s="125" t="s">
        <v>973</v>
      </c>
    </row>
    <row r="16" spans="1:3" x14ac:dyDescent="0.3">
      <c r="C16" s="9"/>
    </row>
    <row r="17" spans="1:13" x14ac:dyDescent="0.3">
      <c r="A17"/>
      <c r="B17"/>
    </row>
    <row r="18" spans="1:13" s="17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x14ac:dyDescent="0.3">
      <c r="A22"/>
      <c r="B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s="17" customFormat="1" x14ac:dyDescent="0.3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387</v>
      </c>
      <c r="C3" t="s">
        <v>388</v>
      </c>
    </row>
    <row r="4" spans="1:3" x14ac:dyDescent="0.3">
      <c r="C4" t="s">
        <v>389</v>
      </c>
    </row>
    <row r="5" spans="1:3" x14ac:dyDescent="0.3">
      <c r="A5" s="4" t="s">
        <v>199</v>
      </c>
      <c r="B5" s="2">
        <f>'Total Orgs'!B154</f>
        <v>15000</v>
      </c>
      <c r="C5" t="s">
        <v>390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15000</v>
      </c>
    </row>
    <row r="8" spans="1:3" x14ac:dyDescent="0.3">
      <c r="A8" s="4" t="s">
        <v>7</v>
      </c>
      <c r="B8" s="2">
        <f>SUM(B12:B99)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0" t="s">
        <v>1102</v>
      </c>
    </row>
    <row r="13" spans="1:3" x14ac:dyDescent="0.3">
      <c r="C13" s="10" t="s">
        <v>1103</v>
      </c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391</v>
      </c>
      <c r="C3" t="s">
        <v>327</v>
      </c>
    </row>
    <row r="5" spans="1:3" x14ac:dyDescent="0.3">
      <c r="A5" s="4" t="s">
        <v>199</v>
      </c>
      <c r="B5" s="2">
        <f>'Total Orgs'!B155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165</v>
      </c>
      <c r="C3" s="271" t="s">
        <v>218</v>
      </c>
    </row>
    <row r="4" spans="1:3" x14ac:dyDescent="0.3">
      <c r="C4" s="47" t="s">
        <v>794</v>
      </c>
    </row>
    <row r="5" spans="1:3" x14ac:dyDescent="0.3">
      <c r="A5" s="4" t="s">
        <v>199</v>
      </c>
      <c r="B5" s="2">
        <f>'Total Orgs'!B156</f>
        <v>575</v>
      </c>
      <c r="C5" s="47" t="s">
        <v>795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575</v>
      </c>
      <c r="C8" s="47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1168</v>
      </c>
      <c r="B12" s="2">
        <v>575</v>
      </c>
      <c r="C12" t="s">
        <v>959</v>
      </c>
    </row>
    <row r="13" spans="1:3" x14ac:dyDescent="0.3">
      <c r="C13" t="s">
        <v>1173</v>
      </c>
    </row>
    <row r="14" spans="1:3" x14ac:dyDescent="0.3">
      <c r="C14" t="s">
        <v>1174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392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Orgs'!B157</f>
        <v>390</v>
      </c>
      <c r="C5" s="47" t="s">
        <v>393</v>
      </c>
    </row>
    <row r="6" spans="1:3" x14ac:dyDescent="0.3">
      <c r="A6" s="4" t="s">
        <v>5</v>
      </c>
      <c r="C6" s="47" t="s">
        <v>394</v>
      </c>
    </row>
    <row r="7" spans="1:3" x14ac:dyDescent="0.3">
      <c r="A7" s="4" t="s">
        <v>6</v>
      </c>
      <c r="C7" s="47" t="s">
        <v>602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390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198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395</v>
      </c>
      <c r="C3" s="271" t="s">
        <v>218</v>
      </c>
    </row>
    <row r="4" spans="1:9" x14ac:dyDescent="0.3">
      <c r="C4" s="47" t="s">
        <v>576</v>
      </c>
    </row>
    <row r="5" spans="1:9" x14ac:dyDescent="0.3">
      <c r="A5" s="4" t="s">
        <v>199</v>
      </c>
      <c r="B5" s="2">
        <f>'Total Orgs'!B158</f>
        <v>0</v>
      </c>
      <c r="C5" s="47"/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x14ac:dyDescent="0.3">
      <c r="A8" s="4" t="s">
        <v>7</v>
      </c>
      <c r="B8" s="2">
        <f>SUM(B12:B101)</f>
        <v>0</v>
      </c>
      <c r="C8" s="47"/>
    </row>
    <row r="9" spans="1:9" x14ac:dyDescent="0.3">
      <c r="A9" s="4" t="s">
        <v>200</v>
      </c>
      <c r="B9" s="2">
        <f>SUM(B5+B6-B7-B8)</f>
        <v>0</v>
      </c>
    </row>
    <row r="11" spans="1:9" s="1" customFormat="1" x14ac:dyDescent="0.3">
      <c r="A11" s="7" t="s">
        <v>201</v>
      </c>
      <c r="B11" s="3" t="s">
        <v>202</v>
      </c>
      <c r="C11" s="1" t="s">
        <v>203</v>
      </c>
    </row>
    <row r="13" spans="1:9" x14ac:dyDescent="0.3">
      <c r="C13" s="195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168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Orgs'!B159</f>
        <v>900</v>
      </c>
      <c r="C5" s="47" t="s">
        <v>396</v>
      </c>
    </row>
    <row r="6" spans="1:3" x14ac:dyDescent="0.3">
      <c r="A6" s="4" t="s">
        <v>5</v>
      </c>
      <c r="C6" s="47" t="s">
        <v>562</v>
      </c>
    </row>
    <row r="7" spans="1:3" x14ac:dyDescent="0.3">
      <c r="A7" s="4" t="s">
        <v>6</v>
      </c>
      <c r="C7" s="47" t="s">
        <v>568</v>
      </c>
    </row>
    <row r="8" spans="1:3" x14ac:dyDescent="0.3">
      <c r="A8" s="4" t="s">
        <v>7</v>
      </c>
      <c r="B8" s="2">
        <f>SUM(B12:B143)</f>
        <v>0</v>
      </c>
      <c r="C8" s="271"/>
    </row>
    <row r="9" spans="1:3" x14ac:dyDescent="0.3">
      <c r="A9" s="4" t="s">
        <v>200</v>
      </c>
      <c r="B9" s="2">
        <f>SUM(B5+B6-B7-B8)</f>
        <v>900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169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Orgs'!B160</f>
        <v>500</v>
      </c>
      <c r="C5" s="271" t="s">
        <v>505</v>
      </c>
    </row>
    <row r="6" spans="1:3" x14ac:dyDescent="0.3">
      <c r="A6" s="4" t="s">
        <v>5</v>
      </c>
      <c r="C6" s="271"/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SUM(B12:B143)</f>
        <v>0</v>
      </c>
      <c r="C8" s="271"/>
    </row>
    <row r="9" spans="1:3" x14ac:dyDescent="0.3">
      <c r="A9" s="4" t="s">
        <v>200</v>
      </c>
      <c r="B9" s="2">
        <f>SUM(B5+B6-B7- B8)</f>
        <v>500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198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29</v>
      </c>
      <c r="B3" s="229"/>
      <c r="C3" s="271" t="s">
        <v>218</v>
      </c>
    </row>
    <row r="4" spans="1:3" x14ac:dyDescent="0.3">
      <c r="A4" s="228"/>
      <c r="B4" s="229"/>
      <c r="C4" s="401" t="s">
        <v>573</v>
      </c>
    </row>
    <row r="5" spans="1:3" x14ac:dyDescent="0.3">
      <c r="A5" s="228" t="s">
        <v>199</v>
      </c>
      <c r="B5" s="229">
        <f>'Total Orgs'!B20</f>
        <v>350</v>
      </c>
      <c r="C5" s="401" t="s">
        <v>579</v>
      </c>
    </row>
    <row r="6" spans="1:3" x14ac:dyDescent="0.3">
      <c r="A6" s="228" t="s">
        <v>5</v>
      </c>
      <c r="B6" s="229"/>
      <c r="C6" s="401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343.2</v>
      </c>
      <c r="C8" s="401"/>
    </row>
    <row r="9" spans="1:3" x14ac:dyDescent="0.3">
      <c r="A9" s="228" t="s">
        <v>200</v>
      </c>
      <c r="B9" s="229">
        <f>SUM(B5+B6-B7-B8)</f>
        <v>6.8000000000000114</v>
      </c>
      <c r="C9" s="401"/>
    </row>
    <row r="10" spans="1:3" x14ac:dyDescent="0.3">
      <c r="A10" s="228"/>
      <c r="B10" s="229"/>
      <c r="C10" s="8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228" t="s">
        <v>706</v>
      </c>
      <c r="B12" s="8">
        <v>343.2</v>
      </c>
      <c r="C12" t="s">
        <v>709</v>
      </c>
    </row>
    <row r="13" spans="1:3" x14ac:dyDescent="0.3">
      <c r="A13" s="8"/>
      <c r="B13" s="8"/>
      <c r="C13" t="s">
        <v>710</v>
      </c>
    </row>
    <row r="14" spans="1:3" x14ac:dyDescent="0.3">
      <c r="A14" s="245"/>
      <c r="B14" s="8"/>
      <c r="C14" t="s">
        <v>711</v>
      </c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397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Orgs'!B161</f>
        <v>300</v>
      </c>
      <c r="C5" s="47" t="s">
        <v>398</v>
      </c>
    </row>
    <row r="6" spans="1:3" x14ac:dyDescent="0.3">
      <c r="A6" s="4" t="s">
        <v>5</v>
      </c>
      <c r="C6" s="47" t="s">
        <v>399</v>
      </c>
    </row>
    <row r="7" spans="1:3" x14ac:dyDescent="0.3">
      <c r="A7" s="4" t="s">
        <v>6</v>
      </c>
      <c r="C7" s="138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200</v>
      </c>
      <c r="B9" s="2">
        <f>SUM(B5+B6+B7-B8)</f>
        <v>300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171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Orgs'!B162</f>
        <v>0</v>
      </c>
      <c r="C5" s="271" t="s">
        <v>400</v>
      </c>
    </row>
    <row r="6" spans="1:3" x14ac:dyDescent="0.3">
      <c r="A6" s="4" t="s">
        <v>5</v>
      </c>
      <c r="C6" s="271" t="s">
        <v>401</v>
      </c>
    </row>
    <row r="7" spans="1:3" x14ac:dyDescent="0.3">
      <c r="A7" s="4" t="s">
        <v>6</v>
      </c>
      <c r="C7" s="138" t="s">
        <v>595</v>
      </c>
    </row>
    <row r="8" spans="1:3" x14ac:dyDescent="0.3">
      <c r="A8" s="4" t="s">
        <v>7</v>
      </c>
      <c r="B8" s="2">
        <f>SUM(B12:B99)</f>
        <v>0</v>
      </c>
      <c r="C8" s="271"/>
    </row>
    <row r="9" spans="1:3" x14ac:dyDescent="0.3">
      <c r="A9" s="4" t="s">
        <v>200</v>
      </c>
      <c r="B9" s="2">
        <f>SUM(B5+B6+B7-B8)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22FD-9FA7-4700-BD22-759BB7E30F74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172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Orgs'!B163</f>
        <v>500</v>
      </c>
      <c r="C5" s="271"/>
    </row>
    <row r="6" spans="1:3" x14ac:dyDescent="0.3">
      <c r="A6" s="4" t="s">
        <v>5</v>
      </c>
      <c r="C6" s="271"/>
    </row>
    <row r="7" spans="1:3" x14ac:dyDescent="0.3">
      <c r="A7" s="4" t="s">
        <v>6</v>
      </c>
      <c r="B7" s="2">
        <v>500</v>
      </c>
      <c r="C7" s="138"/>
    </row>
    <row r="8" spans="1:3" x14ac:dyDescent="0.3">
      <c r="A8" s="4" t="s">
        <v>7</v>
      </c>
      <c r="B8" s="2">
        <f>SUM(B12:B99)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1104</v>
      </c>
    </row>
    <row r="13" spans="1:3" x14ac:dyDescent="0.3">
      <c r="C13" t="s">
        <v>1105</v>
      </c>
    </row>
  </sheetData>
  <hyperlinks>
    <hyperlink ref="A1" location="'Total Orgs'!A1" display="Total Organizations" xr:uid="{23DDB724-46EB-4D33-9793-D9B6182C7F42}"/>
  </hyperlinks>
  <pageMargins left="0.75" right="0.75" top="1" bottom="1" header="0.5" footer="0.5"/>
  <pageSetup orientation="portrait" r:id="rId1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175</v>
      </c>
      <c r="B3" s="2"/>
      <c r="C3" s="271" t="s">
        <v>218</v>
      </c>
    </row>
    <row r="4" spans="1:3" x14ac:dyDescent="0.3">
      <c r="A4" s="4"/>
      <c r="B4" s="2"/>
      <c r="C4" s="271" t="s">
        <v>402</v>
      </c>
    </row>
    <row r="5" spans="1:3" x14ac:dyDescent="0.3">
      <c r="A5" s="4" t="s">
        <v>199</v>
      </c>
      <c r="B5" s="2">
        <f>'Total Orgs'!B166</f>
        <v>780</v>
      </c>
      <c r="C5" s="271" t="s">
        <v>403</v>
      </c>
    </row>
    <row r="6" spans="1:3" x14ac:dyDescent="0.3">
      <c r="A6" s="4" t="s">
        <v>5</v>
      </c>
      <c r="B6" s="2"/>
      <c r="C6" s="271" t="s">
        <v>857</v>
      </c>
    </row>
    <row r="7" spans="1:3" x14ac:dyDescent="0.3">
      <c r="A7" s="4" t="s">
        <v>6</v>
      </c>
      <c r="B7" s="2"/>
      <c r="C7" s="271"/>
    </row>
    <row r="8" spans="1:3" x14ac:dyDescent="0.3">
      <c r="A8" s="4" t="s">
        <v>7</v>
      </c>
      <c r="B8" s="2">
        <f>SUM(B12:B112)</f>
        <v>749.1400000000001</v>
      </c>
      <c r="C8" s="271"/>
    </row>
    <row r="9" spans="1:3" x14ac:dyDescent="0.3">
      <c r="A9" s="4" t="s">
        <v>200</v>
      </c>
      <c r="B9" s="2">
        <f>SUM(B5+B6-B7-B8)</f>
        <v>30.8599999999999</v>
      </c>
      <c r="C9" s="271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27" t="s">
        <v>716</v>
      </c>
      <c r="B12">
        <v>178.58</v>
      </c>
      <c r="C12" t="s">
        <v>713</v>
      </c>
    </row>
    <row r="13" spans="1:3" x14ac:dyDescent="0.3">
      <c r="A13" s="27"/>
      <c r="C13" t="s">
        <v>714</v>
      </c>
    </row>
    <row r="14" spans="1:3" x14ac:dyDescent="0.3">
      <c r="A14" s="27"/>
      <c r="C14" t="s">
        <v>715</v>
      </c>
    </row>
    <row r="15" spans="1:3" x14ac:dyDescent="0.3">
      <c r="A15" s="27"/>
    </row>
    <row r="16" spans="1:3" x14ac:dyDescent="0.3">
      <c r="A16" s="27" t="s">
        <v>858</v>
      </c>
      <c r="B16">
        <v>210.63</v>
      </c>
      <c r="C16" t="s">
        <v>859</v>
      </c>
    </row>
    <row r="17" spans="1:3" x14ac:dyDescent="0.3">
      <c r="A17" s="27"/>
      <c r="C17" t="s">
        <v>714</v>
      </c>
    </row>
    <row r="18" spans="1:3" x14ac:dyDescent="0.3">
      <c r="A18" s="27"/>
      <c r="C18" t="s">
        <v>860</v>
      </c>
    </row>
    <row r="19" spans="1:3" x14ac:dyDescent="0.3">
      <c r="A19" s="27"/>
    </row>
    <row r="20" spans="1:3" x14ac:dyDescent="0.3">
      <c r="A20" s="27" t="s">
        <v>980</v>
      </c>
      <c r="B20">
        <v>78.459999999999994</v>
      </c>
      <c r="C20" t="s">
        <v>713</v>
      </c>
    </row>
    <row r="21" spans="1:3" x14ac:dyDescent="0.3">
      <c r="A21" s="27"/>
      <c r="C21" t="s">
        <v>714</v>
      </c>
    </row>
    <row r="22" spans="1:3" x14ac:dyDescent="0.3">
      <c r="A22" s="27"/>
      <c r="B22">
        <v>73.25</v>
      </c>
      <c r="C22" t="s">
        <v>981</v>
      </c>
    </row>
    <row r="23" spans="1:3" x14ac:dyDescent="0.3">
      <c r="A23" s="27"/>
    </row>
    <row r="24" spans="1:3" x14ac:dyDescent="0.3">
      <c r="A24" s="27" t="s">
        <v>1224</v>
      </c>
      <c r="B24">
        <v>208.22</v>
      </c>
      <c r="C24" t="s">
        <v>713</v>
      </c>
    </row>
    <row r="25" spans="1:3" x14ac:dyDescent="0.3">
      <c r="A25" s="27"/>
      <c r="C25" t="s">
        <v>714</v>
      </c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628</v>
      </c>
      <c r="B3" s="2"/>
      <c r="C3" s="271" t="s">
        <v>218</v>
      </c>
    </row>
    <row r="4" spans="1:3" x14ac:dyDescent="0.3">
      <c r="A4" s="4"/>
      <c r="B4" s="2"/>
      <c r="C4" s="271" t="s">
        <v>629</v>
      </c>
    </row>
    <row r="5" spans="1:3" x14ac:dyDescent="0.3">
      <c r="A5" s="4" t="s">
        <v>199</v>
      </c>
      <c r="B5" s="2">
        <f>'Total Orgs'!B167</f>
        <v>500</v>
      </c>
      <c r="C5" s="271" t="s">
        <v>636</v>
      </c>
    </row>
    <row r="6" spans="1:3" x14ac:dyDescent="0.3">
      <c r="A6" s="4" t="s">
        <v>5</v>
      </c>
      <c r="B6" s="2"/>
      <c r="C6" s="271"/>
    </row>
    <row r="7" spans="1:3" x14ac:dyDescent="0.3">
      <c r="A7" s="4" t="s">
        <v>6</v>
      </c>
      <c r="B7" s="2"/>
      <c r="C7" s="271"/>
    </row>
    <row r="8" spans="1:3" x14ac:dyDescent="0.3">
      <c r="A8" s="4" t="s">
        <v>7</v>
      </c>
      <c r="B8" s="2">
        <f>SUM(B12:B112)</f>
        <v>498.75</v>
      </c>
      <c r="C8" s="271"/>
    </row>
    <row r="9" spans="1:3" x14ac:dyDescent="0.3">
      <c r="A9" s="4" t="s">
        <v>200</v>
      </c>
      <c r="B9" s="2">
        <f>SUM(B5+B6+B7-B8)</f>
        <v>1.25</v>
      </c>
      <c r="C9" s="271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27" t="s">
        <v>1216</v>
      </c>
      <c r="B12">
        <v>498.75</v>
      </c>
      <c r="C12" t="s">
        <v>709</v>
      </c>
    </row>
    <row r="13" spans="1:3" x14ac:dyDescent="0.3">
      <c r="A13" s="27"/>
      <c r="C13" t="s">
        <v>1220</v>
      </c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174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Orgs'!B165</f>
        <v>0</v>
      </c>
      <c r="C5" s="47" t="s">
        <v>637</v>
      </c>
    </row>
    <row r="6" spans="1:3" x14ac:dyDescent="0.3">
      <c r="A6" s="4" t="s">
        <v>5</v>
      </c>
      <c r="C6" s="47" t="s">
        <v>638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200</v>
      </c>
      <c r="B9" s="2">
        <f>SUM(B5+B6-B7-B8)</f>
        <v>0</v>
      </c>
      <c r="C9" s="271"/>
    </row>
    <row r="10" spans="1:3" x14ac:dyDescent="0.3">
      <c r="C10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173</v>
      </c>
    </row>
    <row r="4" spans="1:3" x14ac:dyDescent="0.3">
      <c r="C4" s="271" t="s">
        <v>233</v>
      </c>
    </row>
    <row r="5" spans="1:3" x14ac:dyDescent="0.3">
      <c r="A5" s="4" t="s">
        <v>199</v>
      </c>
      <c r="B5" s="2">
        <f>'Total Orgs'!B164</f>
        <v>0</v>
      </c>
      <c r="C5" s="271" t="s">
        <v>404</v>
      </c>
    </row>
    <row r="6" spans="1:3" x14ac:dyDescent="0.3">
      <c r="A6" s="4" t="s">
        <v>5</v>
      </c>
      <c r="C6" s="271"/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SUM(B12:B143)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0" spans="1:3" x14ac:dyDescent="0.3">
      <c r="C10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198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178</v>
      </c>
      <c r="B3" s="2"/>
      <c r="C3" s="271" t="s">
        <v>218</v>
      </c>
    </row>
    <row r="4" spans="1:14" x14ac:dyDescent="0.3">
      <c r="A4" s="4"/>
      <c r="B4" s="2"/>
      <c r="C4" s="47" t="s">
        <v>692</v>
      </c>
    </row>
    <row r="5" spans="1:14" x14ac:dyDescent="0.3">
      <c r="A5" s="4" t="s">
        <v>199</v>
      </c>
      <c r="B5" s="2">
        <f>'Total Orgs'!B169</f>
        <v>575</v>
      </c>
      <c r="C5" s="47" t="s">
        <v>693</v>
      </c>
    </row>
    <row r="6" spans="1:14" x14ac:dyDescent="0.3">
      <c r="A6" s="4" t="s">
        <v>5</v>
      </c>
      <c r="B6" s="2"/>
      <c r="C6" s="47"/>
    </row>
    <row r="7" spans="1:14" x14ac:dyDescent="0.3">
      <c r="A7" s="20" t="s">
        <v>6</v>
      </c>
      <c r="B7" s="32"/>
      <c r="C7" s="138"/>
      <c r="N7" s="93"/>
    </row>
    <row r="8" spans="1:14" x14ac:dyDescent="0.3">
      <c r="A8" s="4" t="s">
        <v>7</v>
      </c>
      <c r="B8" s="2">
        <f>SUM(B12:B101)</f>
        <v>0</v>
      </c>
      <c r="C8" s="47"/>
    </row>
    <row r="9" spans="1:14" x14ac:dyDescent="0.3">
      <c r="A9" s="4" t="s">
        <v>200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201</v>
      </c>
      <c r="B11" s="3" t="s">
        <v>202</v>
      </c>
      <c r="C11" s="1" t="s">
        <v>203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198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177</v>
      </c>
      <c r="B3" s="2"/>
    </row>
    <row r="4" spans="1:14" x14ac:dyDescent="0.3">
      <c r="A4" s="4"/>
      <c r="B4" s="2"/>
    </row>
    <row r="5" spans="1:14" x14ac:dyDescent="0.3">
      <c r="A5" s="4" t="s">
        <v>199</v>
      </c>
      <c r="B5" s="2">
        <f>'Total Orgs'!B168</f>
        <v>0</v>
      </c>
    </row>
    <row r="6" spans="1:14" x14ac:dyDescent="0.3">
      <c r="A6" s="4" t="s">
        <v>5</v>
      </c>
      <c r="B6" s="2"/>
    </row>
    <row r="7" spans="1:14" x14ac:dyDescent="0.3">
      <c r="A7" s="20" t="s">
        <v>6</v>
      </c>
      <c r="B7" s="32"/>
      <c r="C7" s="15"/>
      <c r="N7" s="93"/>
    </row>
    <row r="8" spans="1:14" x14ac:dyDescent="0.3">
      <c r="A8" s="4" t="s">
        <v>7</v>
      </c>
      <c r="B8" s="2">
        <f>SUM(B12:B101)</f>
        <v>0</v>
      </c>
    </row>
    <row r="9" spans="1:14" x14ac:dyDescent="0.3">
      <c r="A9" s="4" t="s">
        <v>200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201</v>
      </c>
      <c r="B11" s="3" t="s">
        <v>202</v>
      </c>
      <c r="C11" s="1" t="s">
        <v>203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 cm="1">
        <f t="array" ref="C1">'Total Orgs'!Techtones</f>
        <v>#NAME?</v>
      </c>
    </row>
    <row r="2" spans="1:3" x14ac:dyDescent="0.3">
      <c r="A2" s="5"/>
      <c r="C2" t="s">
        <v>405</v>
      </c>
    </row>
    <row r="3" spans="1:3" x14ac:dyDescent="0.3">
      <c r="A3" s="6" t="s">
        <v>406</v>
      </c>
      <c r="C3" t="s">
        <v>407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Orgs'!B51</f>
        <v>750</v>
      </c>
      <c r="C5" s="279" t="s">
        <v>408</v>
      </c>
    </row>
    <row r="6" spans="1:3" x14ac:dyDescent="0.3">
      <c r="A6" s="4" t="s">
        <v>5</v>
      </c>
      <c r="C6" s="47" t="s">
        <v>705</v>
      </c>
    </row>
    <row r="7" spans="1:3" s="21" customFormat="1" x14ac:dyDescent="0.3">
      <c r="A7" s="13" t="s">
        <v>6</v>
      </c>
      <c r="B7" s="14"/>
      <c r="C7" s="138" t="s">
        <v>757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750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198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30</v>
      </c>
      <c r="B3" s="229"/>
      <c r="C3" s="271" t="s">
        <v>218</v>
      </c>
    </row>
    <row r="4" spans="1:3" x14ac:dyDescent="0.3">
      <c r="A4" s="228"/>
      <c r="B4" s="229"/>
      <c r="C4" s="401" t="s">
        <v>650</v>
      </c>
    </row>
    <row r="5" spans="1:3" x14ac:dyDescent="0.3">
      <c r="A5" s="228" t="s">
        <v>199</v>
      </c>
      <c r="B5" s="229">
        <f>'Total Orgs'!B21</f>
        <v>500</v>
      </c>
      <c r="C5" s="401" t="s">
        <v>651</v>
      </c>
    </row>
    <row r="6" spans="1:3" x14ac:dyDescent="0.3">
      <c r="A6" s="228" t="s">
        <v>5</v>
      </c>
      <c r="B6" s="229"/>
      <c r="C6" s="401"/>
    </row>
    <row r="7" spans="1:3" s="44" customFormat="1" x14ac:dyDescent="0.3">
      <c r="A7" s="243" t="s">
        <v>6</v>
      </c>
      <c r="B7" s="244">
        <v>166</v>
      </c>
      <c r="C7" s="138"/>
    </row>
    <row r="8" spans="1:3" x14ac:dyDescent="0.3">
      <c r="A8" s="228" t="s">
        <v>7</v>
      </c>
      <c r="B8" s="229">
        <f>SUM(B12:B101)</f>
        <v>0</v>
      </c>
      <c r="C8" s="401"/>
    </row>
    <row r="9" spans="1:3" x14ac:dyDescent="0.3">
      <c r="A9" s="228" t="s">
        <v>200</v>
      </c>
      <c r="B9" s="229">
        <f>SUM(B5+B6-B7-B8)</f>
        <v>334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198</v>
      </c>
      <c r="C1" s="1"/>
    </row>
    <row r="2" spans="1:3" x14ac:dyDescent="0.3">
      <c r="A2" s="38"/>
    </row>
    <row r="3" spans="1:3" x14ac:dyDescent="0.3">
      <c r="A3" s="39" t="s">
        <v>409</v>
      </c>
      <c r="C3" t="s">
        <v>410</v>
      </c>
    </row>
    <row r="5" spans="1:3" x14ac:dyDescent="0.3">
      <c r="A5" s="40" t="s">
        <v>199</v>
      </c>
      <c r="B5" s="2">
        <f>'Total Orgs'!B170</f>
        <v>0</v>
      </c>
    </row>
    <row r="6" spans="1:3" x14ac:dyDescent="0.3">
      <c r="A6" s="40" t="s">
        <v>5</v>
      </c>
    </row>
    <row r="7" spans="1:3" x14ac:dyDescent="0.3">
      <c r="A7" s="40" t="s">
        <v>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200</v>
      </c>
      <c r="B9" s="2">
        <f>SUM(B5+B6-B7-B8)</f>
        <v>0</v>
      </c>
    </row>
    <row r="11" spans="1:3" x14ac:dyDescent="0.3">
      <c r="A11" s="41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15" zoomScaleNormal="115" workbookViewId="0"/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198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180</v>
      </c>
      <c r="B3" s="2"/>
    </row>
    <row r="4" spans="1:3" x14ac:dyDescent="0.3">
      <c r="A4" s="40"/>
      <c r="B4" s="2"/>
    </row>
    <row r="5" spans="1:3" x14ac:dyDescent="0.3">
      <c r="A5" s="40" t="s">
        <v>199</v>
      </c>
      <c r="B5" s="2">
        <f>'Total Orgs'!B171</f>
        <v>500</v>
      </c>
    </row>
    <row r="6" spans="1:3" x14ac:dyDescent="0.3">
      <c r="A6" s="40" t="s">
        <v>5</v>
      </c>
      <c r="B6" s="2"/>
    </row>
    <row r="7" spans="1:3" x14ac:dyDescent="0.3">
      <c r="A7" s="40" t="s">
        <v>6</v>
      </c>
      <c r="B7" s="2">
        <v>500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200</v>
      </c>
      <c r="B9" s="2">
        <f>SUM(B5+B6-B7-B8)</f>
        <v>0</v>
      </c>
    </row>
    <row r="10" spans="1:3" x14ac:dyDescent="0.3">
      <c r="A10" s="40"/>
      <c r="B10" s="2"/>
    </row>
    <row r="11" spans="1:3" x14ac:dyDescent="0.3">
      <c r="A11" s="41" t="s">
        <v>201</v>
      </c>
      <c r="B11" s="3" t="s">
        <v>202</v>
      </c>
      <c r="C11" s="1" t="s">
        <v>203</v>
      </c>
    </row>
    <row r="12" spans="1:3" x14ac:dyDescent="0.3">
      <c r="A12" s="40"/>
      <c r="B12" s="2"/>
      <c r="C12" t="s">
        <v>1106</v>
      </c>
    </row>
    <row r="13" spans="1:3" x14ac:dyDescent="0.3">
      <c r="A13" s="40"/>
      <c r="B13" s="2"/>
      <c r="C13" t="s">
        <v>1100</v>
      </c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411</v>
      </c>
    </row>
    <row r="5" spans="1:3" x14ac:dyDescent="0.3">
      <c r="A5" s="4" t="s">
        <v>199</v>
      </c>
      <c r="B5" s="2">
        <f>'Total Orgs'!B172</f>
        <v>575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575</v>
      </c>
    </row>
    <row r="8" spans="1:3" x14ac:dyDescent="0.3">
      <c r="A8" s="4" t="s">
        <v>7</v>
      </c>
      <c r="B8" s="2">
        <f>SUM(B12:B106)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1107</v>
      </c>
    </row>
    <row r="13" spans="1:3" x14ac:dyDescent="0.3">
      <c r="C13" t="s">
        <v>1100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412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Orgs'!B173</f>
        <v>500</v>
      </c>
      <c r="C5" s="47" t="s">
        <v>536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0</v>
      </c>
      <c r="C8" s="47"/>
    </row>
    <row r="9" spans="1:3" x14ac:dyDescent="0.3">
      <c r="A9" s="4" t="s">
        <v>200</v>
      </c>
      <c r="B9" s="2">
        <f>SUM(B5+B6-B7-B8)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923</v>
      </c>
      <c r="C12" t="s">
        <v>963</v>
      </c>
    </row>
    <row r="13" spans="1:3" x14ac:dyDescent="0.3">
      <c r="C13" t="s">
        <v>924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413</v>
      </c>
    </row>
    <row r="5" spans="1:3" x14ac:dyDescent="0.3">
      <c r="A5" s="4" t="s">
        <v>199</v>
      </c>
      <c r="B5" s="2">
        <f>'[1]Total Orgs'!B38</f>
        <v>650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650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182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Orgs'!B174</f>
        <v>250</v>
      </c>
      <c r="C5" s="271" t="s">
        <v>414</v>
      </c>
    </row>
    <row r="6" spans="1:3" x14ac:dyDescent="0.3">
      <c r="A6" s="4" t="s">
        <v>5</v>
      </c>
      <c r="C6" s="271" t="s">
        <v>415</v>
      </c>
    </row>
    <row r="7" spans="1:3" x14ac:dyDescent="0.3">
      <c r="A7" s="4" t="s">
        <v>6</v>
      </c>
      <c r="B7" s="2">
        <v>0</v>
      </c>
      <c r="C7" s="271"/>
    </row>
    <row r="8" spans="1:3" x14ac:dyDescent="0.3">
      <c r="A8" s="4" t="s">
        <v>7</v>
      </c>
      <c r="B8" s="2">
        <f>SUM(B12:B104)</f>
        <v>250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990</v>
      </c>
      <c r="B12" s="2">
        <v>250</v>
      </c>
      <c r="C12" t="s">
        <v>709</v>
      </c>
    </row>
    <row r="13" spans="1:3" x14ac:dyDescent="0.3">
      <c r="C13" t="s">
        <v>991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416</v>
      </c>
    </row>
    <row r="5" spans="1:3" x14ac:dyDescent="0.3">
      <c r="A5" s="4" t="s">
        <v>199</v>
      </c>
      <c r="B5" s="2">
        <f>'Total Orgs'!B175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184</v>
      </c>
      <c r="C3" s="271" t="s">
        <v>218</v>
      </c>
    </row>
    <row r="4" spans="1:3" x14ac:dyDescent="0.3">
      <c r="C4" s="47" t="s">
        <v>552</v>
      </c>
    </row>
    <row r="5" spans="1:3" x14ac:dyDescent="0.3">
      <c r="A5" s="4" t="s">
        <v>199</v>
      </c>
      <c r="B5" s="2">
        <f>'Total Orgs'!B176</f>
        <v>600</v>
      </c>
      <c r="C5" s="47" t="s">
        <v>426</v>
      </c>
    </row>
    <row r="6" spans="1:3" x14ac:dyDescent="0.3">
      <c r="A6" s="4" t="s">
        <v>5</v>
      </c>
      <c r="C6" s="47" t="s">
        <v>565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SUM(B12:B102)</f>
        <v>595.08000000000004</v>
      </c>
      <c r="C8" s="47"/>
    </row>
    <row r="9" spans="1:3" x14ac:dyDescent="0.3">
      <c r="A9" s="4" t="s">
        <v>200</v>
      </c>
      <c r="B9" s="2">
        <f>SUM(B5+B6-B8)</f>
        <v>4.9199999999999591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1201</v>
      </c>
      <c r="B12" s="2">
        <v>595.08000000000004</v>
      </c>
      <c r="C12" t="s">
        <v>1202</v>
      </c>
    </row>
    <row r="13" spans="1:3" x14ac:dyDescent="0.3">
      <c r="C13" t="s">
        <v>1203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185</v>
      </c>
    </row>
    <row r="5" spans="1:3" x14ac:dyDescent="0.3">
      <c r="A5" s="4" t="s">
        <v>199</v>
      </c>
      <c r="B5" s="2">
        <f>'Total Orgs'!B177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200</v>
      </c>
      <c r="B9" s="2">
        <f>SUM(B5+B6-B8)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17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198</v>
      </c>
      <c r="B1" s="2"/>
      <c r="C1" s="1"/>
    </row>
    <row r="2" spans="1:4" x14ac:dyDescent="0.3">
      <c r="A2" s="5"/>
      <c r="B2" s="2"/>
    </row>
    <row r="3" spans="1:4" x14ac:dyDescent="0.3">
      <c r="A3" s="6" t="s">
        <v>186</v>
      </c>
      <c r="B3" s="2"/>
    </row>
    <row r="4" spans="1:4" x14ac:dyDescent="0.3">
      <c r="A4" s="4"/>
      <c r="B4" s="2"/>
      <c r="C4" s="271" t="s">
        <v>213</v>
      </c>
    </row>
    <row r="5" spans="1:4" x14ac:dyDescent="0.3">
      <c r="A5" s="4" t="s">
        <v>199</v>
      </c>
      <c r="B5" s="2">
        <f>'Total Orgs'!B178</f>
        <v>1150</v>
      </c>
      <c r="C5" s="47" t="s">
        <v>417</v>
      </c>
    </row>
    <row r="6" spans="1:4" x14ac:dyDescent="0.3">
      <c r="A6" s="4" t="s">
        <v>5</v>
      </c>
      <c r="B6" s="2"/>
      <c r="C6" s="47" t="s">
        <v>503</v>
      </c>
    </row>
    <row r="7" spans="1:4" x14ac:dyDescent="0.3">
      <c r="A7" s="4" t="s">
        <v>6</v>
      </c>
      <c r="B7" s="2"/>
      <c r="C7" s="47" t="s">
        <v>521</v>
      </c>
    </row>
    <row r="8" spans="1:4" x14ac:dyDescent="0.3">
      <c r="A8" s="4" t="s">
        <v>7</v>
      </c>
      <c r="B8" s="2">
        <f>SUM(B12:B144)</f>
        <v>420.3</v>
      </c>
      <c r="C8" s="47"/>
    </row>
    <row r="9" spans="1:4" x14ac:dyDescent="0.3">
      <c r="A9" s="4" t="s">
        <v>200</v>
      </c>
      <c r="B9" s="2">
        <f>SUM(B5+B6-B7-B8)</f>
        <v>729.7</v>
      </c>
    </row>
    <row r="10" spans="1:4" x14ac:dyDescent="0.3">
      <c r="A10" s="4"/>
      <c r="B10" s="2"/>
    </row>
    <row r="11" spans="1:4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1067</v>
      </c>
      <c r="B12" s="2">
        <v>420.3</v>
      </c>
      <c r="C12" s="125" t="s">
        <v>1068</v>
      </c>
    </row>
    <row r="13" spans="1:4" x14ac:dyDescent="0.3">
      <c r="A13" s="4"/>
      <c r="B13" s="2"/>
      <c r="C13" s="15" t="s">
        <v>1069</v>
      </c>
    </row>
    <row r="14" spans="1:4" x14ac:dyDescent="0.3">
      <c r="A14" s="4"/>
      <c r="B14" s="2"/>
      <c r="C14" s="125"/>
      <c r="D14" s="99"/>
    </row>
    <row r="15" spans="1:4" x14ac:dyDescent="0.3">
      <c r="A15" s="4"/>
      <c r="B15" s="2"/>
      <c r="D15" s="100"/>
    </row>
    <row r="16" spans="1:4" x14ac:dyDescent="0.3">
      <c r="A16" s="4"/>
      <c r="B16" s="2"/>
      <c r="C16" s="123"/>
      <c r="D16" s="99"/>
    </row>
    <row r="17" spans="1:4" x14ac:dyDescent="0.3">
      <c r="A17" s="4"/>
      <c r="B17" s="2"/>
      <c r="C17" s="123"/>
      <c r="D17" s="99"/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Orgs'!B22</f>
        <v>2300</v>
      </c>
      <c r="C5" s="271" t="s">
        <v>238</v>
      </c>
    </row>
    <row r="6" spans="1:3" x14ac:dyDescent="0.3">
      <c r="A6" s="4" t="s">
        <v>5</v>
      </c>
      <c r="C6" s="271" t="s">
        <v>239</v>
      </c>
    </row>
    <row r="7" spans="1:3" s="21" customFormat="1" x14ac:dyDescent="0.3">
      <c r="A7" s="13" t="s">
        <v>6</v>
      </c>
      <c r="B7" s="14"/>
      <c r="C7" s="272" t="s">
        <v>619</v>
      </c>
    </row>
    <row r="8" spans="1:3" x14ac:dyDescent="0.3">
      <c r="A8" s="4" t="s">
        <v>7</v>
      </c>
      <c r="B8" s="2">
        <f>SUM(B12:B101)</f>
        <v>750</v>
      </c>
      <c r="C8" s="271"/>
    </row>
    <row r="9" spans="1:3" x14ac:dyDescent="0.3">
      <c r="A9" s="4" t="s">
        <v>200</v>
      </c>
      <c r="B9" s="2">
        <f>SUM(B5+B6-B7-B8)</f>
        <v>1550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1168</v>
      </c>
      <c r="B12" s="2">
        <v>750</v>
      </c>
      <c r="C12" t="s">
        <v>1180</v>
      </c>
    </row>
    <row r="13" spans="1:3" x14ac:dyDescent="0.3">
      <c r="C13" t="s">
        <v>1181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517</v>
      </c>
      <c r="B1" s="2"/>
      <c r="C1" s="1"/>
    </row>
    <row r="2" spans="1:3" x14ac:dyDescent="0.3">
      <c r="A2" s="5"/>
      <c r="B2" s="2"/>
    </row>
    <row r="3" spans="1:3" x14ac:dyDescent="0.3">
      <c r="A3" s="6" t="s">
        <v>187</v>
      </c>
      <c r="B3" s="2"/>
    </row>
    <row r="4" spans="1:3" x14ac:dyDescent="0.3">
      <c r="A4" s="4"/>
      <c r="B4" s="2"/>
      <c r="C4" s="271" t="s">
        <v>213</v>
      </c>
    </row>
    <row r="5" spans="1:3" x14ac:dyDescent="0.3">
      <c r="A5" s="4" t="s">
        <v>199</v>
      </c>
      <c r="B5" s="2">
        <f>'Total Orgs'!B179</f>
        <v>650</v>
      </c>
      <c r="C5" s="47" t="s">
        <v>418</v>
      </c>
    </row>
    <row r="6" spans="1:3" x14ac:dyDescent="0.3">
      <c r="A6" s="4" t="s">
        <v>5</v>
      </c>
      <c r="B6" s="2"/>
      <c r="C6" s="47" t="s">
        <v>419</v>
      </c>
    </row>
    <row r="7" spans="1:3" x14ac:dyDescent="0.3">
      <c r="A7" s="4" t="s">
        <v>6</v>
      </c>
      <c r="B7" s="2"/>
      <c r="C7" s="47" t="s">
        <v>516</v>
      </c>
    </row>
    <row r="8" spans="1:3" x14ac:dyDescent="0.3">
      <c r="A8" s="4" t="s">
        <v>7</v>
      </c>
      <c r="B8" s="2">
        <f>SUM(B12:B142)</f>
        <v>545.04999999999995</v>
      </c>
      <c r="C8" s="47" t="s">
        <v>521</v>
      </c>
    </row>
    <row r="9" spans="1:3" x14ac:dyDescent="0.3">
      <c r="A9" s="4" t="s">
        <v>200</v>
      </c>
      <c r="B9" s="2">
        <f>SUM(B5+B6-B8)</f>
        <v>104.95000000000005</v>
      </c>
      <c r="C9" s="271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860</v>
      </c>
      <c r="B12" s="2">
        <v>399.43</v>
      </c>
      <c r="C12" s="125" t="s">
        <v>709</v>
      </c>
    </row>
    <row r="13" spans="1:3" x14ac:dyDescent="0.3">
      <c r="A13" s="4"/>
      <c r="B13" s="2"/>
      <c r="C13" s="15" t="s">
        <v>878</v>
      </c>
    </row>
    <row r="14" spans="1:3" x14ac:dyDescent="0.3">
      <c r="A14" s="4"/>
      <c r="B14" s="2"/>
      <c r="C14" t="s">
        <v>877</v>
      </c>
    </row>
    <row r="15" spans="1:3" x14ac:dyDescent="0.3">
      <c r="A15" s="4"/>
      <c r="B15" s="2"/>
      <c r="C15" s="125"/>
    </row>
    <row r="16" spans="1:3" x14ac:dyDescent="0.3">
      <c r="B16">
        <v>145.62</v>
      </c>
      <c r="C16" s="125" t="s">
        <v>709</v>
      </c>
    </row>
    <row r="17" spans="3:3" x14ac:dyDescent="0.3">
      <c r="C17" s="125" t="s">
        <v>883</v>
      </c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J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10" x14ac:dyDescent="0.3">
      <c r="A1" s="5" t="s">
        <v>198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188</v>
      </c>
      <c r="C3" s="47" t="s">
        <v>420</v>
      </c>
    </row>
    <row r="4" spans="1:10" x14ac:dyDescent="0.3">
      <c r="C4" s="47" t="s">
        <v>421</v>
      </c>
      <c r="D4" t="s">
        <v>655</v>
      </c>
    </row>
    <row r="5" spans="1:10" x14ac:dyDescent="0.3">
      <c r="A5" s="4" t="s">
        <v>199</v>
      </c>
      <c r="B5" s="2">
        <f>'Total Orgs'!B180</f>
        <v>8000</v>
      </c>
      <c r="C5" s="47" t="s">
        <v>422</v>
      </c>
    </row>
    <row r="6" spans="1:10" x14ac:dyDescent="0.3">
      <c r="A6" s="4" t="s">
        <v>5</v>
      </c>
      <c r="C6" s="47" t="s">
        <v>423</v>
      </c>
    </row>
    <row r="7" spans="1:10" x14ac:dyDescent="0.3">
      <c r="A7" s="4" t="s">
        <v>6</v>
      </c>
      <c r="C7" s="47" t="s">
        <v>424</v>
      </c>
    </row>
    <row r="8" spans="1:10" x14ac:dyDescent="0.3">
      <c r="A8" s="4" t="s">
        <v>7</v>
      </c>
      <c r="B8" s="2">
        <f>SUM(B12:B129)</f>
        <v>7999.74</v>
      </c>
      <c r="C8" s="47" t="s">
        <v>425</v>
      </c>
    </row>
    <row r="9" spans="1:10" x14ac:dyDescent="0.3">
      <c r="A9" s="4" t="s">
        <v>200</v>
      </c>
      <c r="B9" s="2">
        <f>SUM(B5+B6-B8)</f>
        <v>0.26000000000021828</v>
      </c>
      <c r="C9" s="47" t="s">
        <v>426</v>
      </c>
    </row>
    <row r="11" spans="1:10" s="1" customFormat="1" x14ac:dyDescent="0.3">
      <c r="A11" s="7" t="s">
        <v>201</v>
      </c>
      <c r="B11" s="3" t="s">
        <v>202</v>
      </c>
      <c r="C11" s="1" t="s">
        <v>203</v>
      </c>
    </row>
    <row r="12" spans="1:10" s="1" customFormat="1" x14ac:dyDescent="0.3">
      <c r="A12" s="16" t="s">
        <v>1062</v>
      </c>
      <c r="B12" s="209">
        <v>4353.74</v>
      </c>
      <c r="C12" s="97" t="s">
        <v>1063</v>
      </c>
      <c r="D12" s="97" t="s">
        <v>1207</v>
      </c>
      <c r="E12" s="283">
        <v>412.56</v>
      </c>
      <c r="F12" s="526"/>
      <c r="G12" s="526"/>
      <c r="H12" s="526"/>
      <c r="I12" s="526"/>
      <c r="J12" s="526"/>
    </row>
    <row r="13" spans="1:10" s="1" customFormat="1" x14ac:dyDescent="0.3">
      <c r="A13" s="130"/>
      <c r="B13" s="209"/>
      <c r="C13" s="97" t="s">
        <v>1064</v>
      </c>
      <c r="D13" s="97" t="s">
        <v>1208</v>
      </c>
      <c r="E13" s="283">
        <v>952.96</v>
      </c>
      <c r="F13" s="526"/>
      <c r="G13" s="526"/>
      <c r="H13" s="526"/>
      <c r="I13" s="526"/>
      <c r="J13" s="526"/>
    </row>
    <row r="14" spans="1:10" s="1" customFormat="1" x14ac:dyDescent="0.3">
      <c r="A14" s="7"/>
      <c r="B14" s="3"/>
      <c r="C14" s="97" t="s">
        <v>1065</v>
      </c>
      <c r="D14" s="97" t="s">
        <v>919</v>
      </c>
      <c r="E14" s="283">
        <f>F14+G14+H14+I14+J14</f>
        <v>139.6</v>
      </c>
      <c r="F14" s="283">
        <v>41.87</v>
      </c>
      <c r="G14" s="283">
        <v>18.649999999999999</v>
      </c>
      <c r="H14" s="283">
        <v>21.24</v>
      </c>
      <c r="I14" s="283">
        <v>22.16</v>
      </c>
      <c r="J14" s="283">
        <v>35.68</v>
      </c>
    </row>
    <row r="15" spans="1:10" s="1" customFormat="1" x14ac:dyDescent="0.3">
      <c r="A15" s="7"/>
      <c r="B15" s="3"/>
      <c r="D15" s="97" t="s">
        <v>1209</v>
      </c>
      <c r="E15" s="283">
        <f>F15+G15+H15+I15</f>
        <v>1436.2199999999998</v>
      </c>
      <c r="F15" s="283">
        <v>320.14999999999998</v>
      </c>
      <c r="G15" s="283">
        <v>361.77</v>
      </c>
      <c r="H15" s="283">
        <v>377.15</v>
      </c>
      <c r="I15" s="283">
        <v>377.15</v>
      </c>
      <c r="J15" s="283"/>
    </row>
    <row r="16" spans="1:10" x14ac:dyDescent="0.3">
      <c r="A16" s="4" t="s">
        <v>1211</v>
      </c>
      <c r="B16" s="2">
        <v>2500</v>
      </c>
      <c r="C16" s="97" t="s">
        <v>1212</v>
      </c>
      <c r="D16" s="97" t="s">
        <v>1210</v>
      </c>
      <c r="E16" s="527">
        <v>1412.4</v>
      </c>
      <c r="F16" s="99"/>
      <c r="G16" s="99"/>
      <c r="H16" s="99"/>
      <c r="I16" s="99"/>
      <c r="J16" s="99"/>
    </row>
    <row r="17" spans="1:10" x14ac:dyDescent="0.3">
      <c r="C17" s="97" t="s">
        <v>1213</v>
      </c>
      <c r="E17" s="283">
        <f>SUM(E12:E16)</f>
        <v>4353.74</v>
      </c>
      <c r="F17" s="99"/>
      <c r="G17" s="99"/>
      <c r="H17" s="99"/>
      <c r="I17" s="99"/>
      <c r="J17" s="99"/>
    </row>
    <row r="19" spans="1:10" x14ac:dyDescent="0.3">
      <c r="A19" s="4" t="s">
        <v>1211</v>
      </c>
      <c r="B19" s="2">
        <v>1146</v>
      </c>
      <c r="C19" s="97" t="s">
        <v>1214</v>
      </c>
    </row>
    <row r="20" spans="1:10" x14ac:dyDescent="0.3">
      <c r="C20" s="97" t="s">
        <v>1215</v>
      </c>
    </row>
    <row r="30" spans="1:10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427</v>
      </c>
    </row>
    <row r="5" spans="1:3" x14ac:dyDescent="0.3">
      <c r="A5" s="4" t="s">
        <v>199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200</v>
      </c>
      <c r="B8" s="2">
        <f>SUM(B5+B6-B7)</f>
        <v>0</v>
      </c>
    </row>
    <row r="10" spans="1:3" s="1" customFormat="1" x14ac:dyDescent="0.3">
      <c r="A10" s="7" t="s">
        <v>201</v>
      </c>
      <c r="B10" s="3" t="s">
        <v>202</v>
      </c>
      <c r="C10" s="1" t="s">
        <v>203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9" t="s">
        <v>428</v>
      </c>
    </row>
    <row r="2" spans="1:13" x14ac:dyDescent="0.3">
      <c r="A2" t="s">
        <v>429</v>
      </c>
    </row>
    <row r="6" spans="1:13" s="172" customFormat="1" ht="20.100000000000001" customHeight="1" x14ac:dyDescent="0.3">
      <c r="A6" s="178" t="s">
        <v>430</v>
      </c>
      <c r="B6" s="164"/>
      <c r="C6"/>
      <c r="D6"/>
      <c r="E6"/>
      <c r="F6"/>
      <c r="G6" s="165"/>
      <c r="H6" s="180" t="s">
        <v>15</v>
      </c>
      <c r="I6" s="167" t="s">
        <v>15</v>
      </c>
      <c r="J6" s="168"/>
      <c r="K6" s="169"/>
      <c r="L6" s="170">
        <v>1</v>
      </c>
      <c r="M6" s="171"/>
    </row>
    <row r="7" spans="1:13" s="172" customFormat="1" ht="20.100000000000001" customHeight="1" x14ac:dyDescent="0.3">
      <c r="A7" s="174" t="s">
        <v>431</v>
      </c>
      <c r="B7" s="164"/>
      <c r="C7"/>
      <c r="D7"/>
      <c r="E7"/>
      <c r="F7"/>
      <c r="G7" s="165" t="s">
        <v>432</v>
      </c>
      <c r="H7" s="180"/>
      <c r="I7" s="167"/>
      <c r="J7" s="168"/>
      <c r="K7" s="169"/>
      <c r="L7" s="170">
        <v>1</v>
      </c>
      <c r="M7" s="171"/>
    </row>
    <row r="8" spans="1:13" s="172" customFormat="1" ht="20.100000000000001" customHeight="1" x14ac:dyDescent="0.3">
      <c r="A8" s="174" t="s">
        <v>217</v>
      </c>
      <c r="B8" s="164"/>
      <c r="C8"/>
      <c r="D8"/>
      <c r="E8"/>
      <c r="F8"/>
      <c r="G8" s="165" t="s">
        <v>433</v>
      </c>
      <c r="H8" s="168"/>
      <c r="I8" s="167"/>
      <c r="J8" s="168"/>
      <c r="K8" s="169"/>
      <c r="L8" s="170">
        <v>1</v>
      </c>
      <c r="M8" s="171"/>
    </row>
    <row r="9" spans="1:13" s="172" customFormat="1" ht="20.100000000000001" customHeight="1" x14ac:dyDescent="0.3">
      <c r="A9" s="178" t="s">
        <v>22</v>
      </c>
      <c r="B9" s="164"/>
      <c r="C9"/>
      <c r="D9"/>
      <c r="E9"/>
      <c r="F9"/>
      <c r="G9" s="165" t="s">
        <v>434</v>
      </c>
      <c r="H9" s="179"/>
      <c r="I9" s="167"/>
      <c r="J9" s="168"/>
      <c r="K9" s="169"/>
      <c r="L9" s="170">
        <v>1</v>
      </c>
      <c r="M9" s="171"/>
    </row>
    <row r="10" spans="1:13" s="172" customFormat="1" ht="20.100000000000001" customHeight="1" x14ac:dyDescent="0.3">
      <c r="A10" s="174" t="s">
        <v>435</v>
      </c>
      <c r="B10" s="164">
        <v>0</v>
      </c>
      <c r="C10"/>
      <c r="D10"/>
      <c r="E10"/>
      <c r="F10"/>
      <c r="G10" s="165"/>
      <c r="H10" s="179"/>
      <c r="I10" s="167"/>
      <c r="J10" s="168"/>
      <c r="K10" s="169"/>
      <c r="L10" s="170">
        <v>1</v>
      </c>
      <c r="M10" s="171" t="s">
        <v>436</v>
      </c>
    </row>
    <row r="11" spans="1:13" s="172" customFormat="1" ht="20.100000000000001" customHeight="1" x14ac:dyDescent="0.3">
      <c r="A11" s="178" t="s">
        <v>437</v>
      </c>
      <c r="B11" s="164">
        <v>0</v>
      </c>
      <c r="C11"/>
      <c r="D11"/>
      <c r="E11"/>
      <c r="F11"/>
      <c r="G11" s="165"/>
      <c r="H11" s="179"/>
      <c r="I11" s="167"/>
      <c r="J11" s="168"/>
      <c r="K11" s="169"/>
      <c r="L11" s="170">
        <v>1</v>
      </c>
      <c r="M11" s="171">
        <v>21</v>
      </c>
    </row>
    <row r="12" spans="1:13" s="172" customFormat="1" ht="20.100000000000001" customHeight="1" x14ac:dyDescent="0.3">
      <c r="A12" s="178" t="s">
        <v>39</v>
      </c>
      <c r="B12" s="164">
        <v>0</v>
      </c>
      <c r="C12"/>
      <c r="D12"/>
      <c r="E12"/>
      <c r="F12"/>
      <c r="G12" s="165"/>
      <c r="H12" s="166"/>
      <c r="I12" s="167"/>
      <c r="J12" s="168"/>
      <c r="K12" s="169"/>
      <c r="L12" s="170"/>
      <c r="M12" s="171"/>
    </row>
    <row r="13" spans="1:13" s="172" customFormat="1" ht="20.100000000000001" customHeight="1" x14ac:dyDescent="0.3">
      <c r="A13" s="181" t="s">
        <v>45</v>
      </c>
      <c r="B13" s="164">
        <v>0</v>
      </c>
      <c r="C13"/>
      <c r="D13"/>
      <c r="E13"/>
      <c r="F13"/>
      <c r="G13" s="165" t="s">
        <v>438</v>
      </c>
      <c r="H13" s="166"/>
      <c r="I13" s="167"/>
      <c r="J13" s="168"/>
      <c r="K13" s="169"/>
      <c r="L13" s="170">
        <v>1</v>
      </c>
      <c r="M13" s="171"/>
    </row>
    <row r="14" spans="1:13" s="172" customFormat="1" ht="36.75" customHeight="1" x14ac:dyDescent="0.3">
      <c r="A14" s="163" t="s">
        <v>439</v>
      </c>
      <c r="B14" s="164">
        <v>0</v>
      </c>
      <c r="C14"/>
      <c r="D14"/>
      <c r="E14"/>
      <c r="F14"/>
      <c r="G14" s="165" t="s">
        <v>440</v>
      </c>
      <c r="H14" s="166"/>
      <c r="I14" s="167"/>
      <c r="J14" s="168"/>
      <c r="K14" s="169"/>
      <c r="L14" s="170">
        <v>1</v>
      </c>
      <c r="M14" s="171"/>
    </row>
    <row r="15" spans="1:13" s="172" customFormat="1" ht="20.100000000000001" customHeight="1" x14ac:dyDescent="0.3">
      <c r="A15" s="178" t="s">
        <v>441</v>
      </c>
      <c r="B15" s="164">
        <v>0</v>
      </c>
      <c r="C15"/>
      <c r="D15"/>
      <c r="E15"/>
      <c r="F15"/>
      <c r="G15" s="165"/>
      <c r="H15" s="168"/>
      <c r="I15" s="167"/>
      <c r="J15" s="168"/>
      <c r="K15" s="169"/>
      <c r="L15" s="170">
        <v>1</v>
      </c>
      <c r="M15" s="171"/>
    </row>
    <row r="16" spans="1:13" s="172" customFormat="1" ht="20.100000000000001" customHeight="1" x14ac:dyDescent="0.3">
      <c r="A16" s="174" t="s">
        <v>52</v>
      </c>
      <c r="B16" s="164"/>
      <c r="C16"/>
      <c r="D16"/>
      <c r="E16"/>
      <c r="F16"/>
      <c r="G16" s="165" t="s">
        <v>442</v>
      </c>
      <c r="H16" s="166"/>
      <c r="I16" s="167"/>
      <c r="J16" s="168"/>
      <c r="K16" s="169"/>
      <c r="L16" s="170">
        <v>1</v>
      </c>
      <c r="M16" s="171"/>
    </row>
    <row r="17" spans="1:17" s="172" customFormat="1" ht="20.100000000000001" customHeight="1" x14ac:dyDescent="0.3">
      <c r="A17" s="178" t="s">
        <v>443</v>
      </c>
      <c r="B17" s="164">
        <v>0</v>
      </c>
      <c r="C17"/>
      <c r="D17"/>
      <c r="E17"/>
      <c r="F17"/>
      <c r="G17" s="165" t="s">
        <v>444</v>
      </c>
      <c r="H17" s="180" t="s">
        <v>15</v>
      </c>
      <c r="I17" s="167" t="s">
        <v>15</v>
      </c>
      <c r="J17" s="168"/>
      <c r="K17" s="169"/>
      <c r="L17" s="170"/>
      <c r="M17" s="171"/>
    </row>
    <row r="18" spans="1:17" s="172" customFormat="1" ht="20.100000000000001" customHeight="1" x14ac:dyDescent="0.3">
      <c r="A18" s="174" t="s">
        <v>445</v>
      </c>
      <c r="B18" s="164">
        <v>0</v>
      </c>
      <c r="C18"/>
      <c r="D18"/>
      <c r="E18"/>
      <c r="F18"/>
      <c r="G18" s="165" t="s">
        <v>446</v>
      </c>
      <c r="H18" s="176" t="s">
        <v>15</v>
      </c>
      <c r="I18" s="167" t="s">
        <v>15</v>
      </c>
      <c r="J18" s="168"/>
      <c r="K18" s="169"/>
      <c r="L18" s="170">
        <v>1</v>
      </c>
      <c r="M18" s="171"/>
    </row>
    <row r="19" spans="1:17" s="172" customFormat="1" ht="20.100000000000001" customHeight="1" x14ac:dyDescent="0.3">
      <c r="A19" s="178" t="s">
        <v>447</v>
      </c>
      <c r="B19" s="164">
        <v>0</v>
      </c>
      <c r="C19"/>
      <c r="D19"/>
      <c r="E19"/>
      <c r="F19"/>
      <c r="G19" s="165"/>
      <c r="H19" s="177" t="s">
        <v>15</v>
      </c>
      <c r="I19" s="167" t="s">
        <v>15</v>
      </c>
      <c r="J19" s="168"/>
      <c r="K19" s="169"/>
      <c r="L19" s="170">
        <v>1</v>
      </c>
      <c r="M19" s="171"/>
    </row>
    <row r="20" spans="1:17" s="172" customFormat="1" ht="20.100000000000001" customHeight="1" x14ac:dyDescent="0.3">
      <c r="A20" s="178" t="s">
        <v>448</v>
      </c>
      <c r="B20" s="164">
        <v>0</v>
      </c>
      <c r="C20"/>
      <c r="D20"/>
      <c r="E20"/>
      <c r="F20"/>
      <c r="G20" s="165"/>
      <c r="H20" s="176" t="s">
        <v>15</v>
      </c>
      <c r="I20" s="167" t="s">
        <v>15</v>
      </c>
      <c r="J20" s="168"/>
      <c r="K20" s="169"/>
      <c r="L20" s="170">
        <v>1</v>
      </c>
      <c r="M20" s="171"/>
    </row>
    <row r="21" spans="1:17" s="172" customFormat="1" ht="20.100000000000001" customHeight="1" x14ac:dyDescent="0.3">
      <c r="A21" s="174" t="s">
        <v>449</v>
      </c>
      <c r="B21" s="164">
        <v>0</v>
      </c>
      <c r="C21"/>
      <c r="D21"/>
      <c r="E21"/>
      <c r="F21"/>
      <c r="G21" s="165" t="s">
        <v>450</v>
      </c>
      <c r="H21" s="180" t="s">
        <v>15</v>
      </c>
      <c r="I21" s="167" t="s">
        <v>15</v>
      </c>
      <c r="J21" s="168"/>
      <c r="K21" s="169"/>
      <c r="L21" s="170">
        <v>1</v>
      </c>
      <c r="M21" s="171"/>
    </row>
    <row r="22" spans="1:17" s="187" customFormat="1" ht="20.100000000000001" customHeight="1" x14ac:dyDescent="0.3">
      <c r="A22" s="178" t="s">
        <v>451</v>
      </c>
      <c r="B22" s="249">
        <v>0</v>
      </c>
      <c r="C22"/>
      <c r="D22"/>
      <c r="E22"/>
      <c r="F22"/>
      <c r="G22" s="250"/>
      <c r="H22" s="179"/>
      <c r="I22" s="167"/>
      <c r="J22" s="168"/>
      <c r="K22" s="169"/>
      <c r="L22" s="170">
        <v>1</v>
      </c>
      <c r="M22" s="251"/>
      <c r="N22" s="252"/>
      <c r="O22" s="252"/>
      <c r="P22" s="252"/>
      <c r="Q22" s="252"/>
    </row>
    <row r="23" spans="1:17" s="172" customFormat="1" ht="20.100000000000001" customHeight="1" x14ac:dyDescent="0.3">
      <c r="A23" s="174" t="s">
        <v>452</v>
      </c>
      <c r="B23" s="164"/>
      <c r="C23"/>
      <c r="D23"/>
      <c r="E23"/>
      <c r="F23"/>
      <c r="G23" s="165" t="s">
        <v>453</v>
      </c>
      <c r="H23" s="176" t="s">
        <v>15</v>
      </c>
      <c r="I23" s="167" t="s">
        <v>15</v>
      </c>
      <c r="J23" s="168"/>
      <c r="K23" s="169"/>
      <c r="L23" s="170">
        <v>1</v>
      </c>
      <c r="M23" s="171"/>
    </row>
    <row r="24" spans="1:17" s="172" customFormat="1" ht="20.100000000000001" customHeight="1" x14ac:dyDescent="0.3">
      <c r="A24" s="178" t="s">
        <v>454</v>
      </c>
      <c r="B24" s="164">
        <v>0</v>
      </c>
      <c r="C24"/>
      <c r="D24"/>
      <c r="E24"/>
      <c r="F24"/>
      <c r="G24" s="165"/>
      <c r="H24" s="176" t="s">
        <v>15</v>
      </c>
      <c r="I24" s="167" t="s">
        <v>15</v>
      </c>
      <c r="J24" s="168"/>
      <c r="K24" s="169"/>
      <c r="L24" s="170">
        <v>1</v>
      </c>
      <c r="M24" s="171">
        <v>21</v>
      </c>
    </row>
    <row r="25" spans="1:17" s="172" customFormat="1" ht="20.100000000000001" customHeight="1" x14ac:dyDescent="0.3">
      <c r="A25" s="174" t="s">
        <v>331</v>
      </c>
      <c r="B25" s="164">
        <v>0</v>
      </c>
      <c r="C25"/>
      <c r="D25"/>
      <c r="E25"/>
      <c r="F25"/>
      <c r="G25" s="165" t="s">
        <v>455</v>
      </c>
      <c r="H25" s="180" t="s">
        <v>15</v>
      </c>
      <c r="I25" s="167" t="s">
        <v>15</v>
      </c>
      <c r="J25" s="168"/>
      <c r="K25" s="169"/>
      <c r="L25" s="170">
        <v>1</v>
      </c>
      <c r="M25" s="171"/>
    </row>
    <row r="26" spans="1:17" s="172" customFormat="1" ht="20.100000000000001" customHeight="1" x14ac:dyDescent="0.3">
      <c r="A26" s="178" t="s">
        <v>456</v>
      </c>
      <c r="B26" s="164">
        <v>0</v>
      </c>
      <c r="C26"/>
      <c r="D26"/>
      <c r="E26"/>
      <c r="F26"/>
      <c r="G26" s="165"/>
      <c r="H26" s="179"/>
      <c r="I26" s="167"/>
      <c r="J26" s="168"/>
      <c r="K26" s="169"/>
      <c r="L26" s="170">
        <v>1</v>
      </c>
      <c r="M26" s="171"/>
    </row>
    <row r="27" spans="1:17" s="172" customFormat="1" ht="20.100000000000001" customHeight="1" x14ac:dyDescent="0.3">
      <c r="A27" s="178" t="s">
        <v>457</v>
      </c>
      <c r="B27" s="164">
        <v>0</v>
      </c>
      <c r="C27"/>
      <c r="D27"/>
      <c r="E27"/>
      <c r="F27"/>
      <c r="G27" s="165" t="s">
        <v>458</v>
      </c>
      <c r="H27" s="176" t="s">
        <v>15</v>
      </c>
      <c r="I27" s="167" t="s">
        <v>15</v>
      </c>
      <c r="J27" s="168"/>
      <c r="K27" s="169"/>
      <c r="L27" s="170">
        <v>1</v>
      </c>
      <c r="M27" s="171" t="s">
        <v>459</v>
      </c>
    </row>
    <row r="28" spans="1:17" s="172" customFormat="1" ht="20.100000000000001" customHeight="1" x14ac:dyDescent="0.3">
      <c r="A28" s="178" t="s">
        <v>460</v>
      </c>
      <c r="B28" s="164">
        <v>0</v>
      </c>
      <c r="C28"/>
      <c r="D28"/>
      <c r="E28"/>
      <c r="F28"/>
      <c r="G28" s="165"/>
      <c r="H28" s="183"/>
      <c r="I28" s="184"/>
      <c r="J28" s="185"/>
      <c r="K28" s="186"/>
      <c r="L28" s="170">
        <v>1</v>
      </c>
      <c r="M28" s="171">
        <v>21</v>
      </c>
    </row>
    <row r="29" spans="1:17" s="172" customFormat="1" ht="20.100000000000001" customHeight="1" x14ac:dyDescent="0.3">
      <c r="A29" s="178" t="s">
        <v>461</v>
      </c>
      <c r="B29" s="164"/>
      <c r="C29"/>
      <c r="D29"/>
      <c r="E29"/>
      <c r="F29"/>
      <c r="G29" s="165"/>
      <c r="H29" s="179"/>
      <c r="I29" s="167"/>
      <c r="J29" s="168"/>
      <c r="K29" s="169"/>
      <c r="L29" s="170">
        <v>1</v>
      </c>
      <c r="M29" s="171" t="s">
        <v>462</v>
      </c>
    </row>
    <row r="30" spans="1:17" s="34" customFormat="1" x14ac:dyDescent="0.3">
      <c r="A30" s="105" t="s">
        <v>117</v>
      </c>
      <c r="B30" s="92"/>
      <c r="C30"/>
      <c r="D30"/>
      <c r="E30"/>
      <c r="F30"/>
      <c r="G30" s="116"/>
      <c r="H30" s="118" t="s">
        <v>15</v>
      </c>
      <c r="I30" s="117" t="s">
        <v>15</v>
      </c>
      <c r="J30" s="114"/>
      <c r="K30" s="144"/>
      <c r="L30" s="120">
        <v>1</v>
      </c>
      <c r="M30" s="108"/>
      <c r="N30" s="96"/>
      <c r="O30" s="96"/>
      <c r="P30" s="96"/>
      <c r="Q30" s="96"/>
    </row>
    <row r="31" spans="1:17" s="161" customFormat="1" x14ac:dyDescent="0.3">
      <c r="A31" s="173" t="s">
        <v>352</v>
      </c>
      <c r="B31" s="151">
        <v>0</v>
      </c>
      <c r="C31"/>
      <c r="D31"/>
      <c r="E31"/>
      <c r="F31"/>
      <c r="G31" s="156"/>
      <c r="H31" s="155"/>
      <c r="I31" s="156"/>
      <c r="J31" s="157"/>
      <c r="K31" s="158"/>
      <c r="L31" s="159">
        <v>1</v>
      </c>
      <c r="M31" s="160" t="s">
        <v>436</v>
      </c>
    </row>
    <row r="32" spans="1:17" s="161" customFormat="1" ht="31.2" x14ac:dyDescent="0.3">
      <c r="A32" s="188" t="s">
        <v>342</v>
      </c>
      <c r="B32" s="151">
        <v>0</v>
      </c>
      <c r="C32"/>
      <c r="D32"/>
      <c r="E32"/>
      <c r="F32"/>
      <c r="G32" s="156"/>
      <c r="H32" s="155"/>
      <c r="I32" s="156"/>
      <c r="J32" s="157"/>
      <c r="K32" s="158"/>
      <c r="L32" s="159">
        <v>1</v>
      </c>
      <c r="M32" s="160">
        <v>21</v>
      </c>
    </row>
    <row r="33" spans="1:25" s="34" customFormat="1" x14ac:dyDescent="0.3">
      <c r="A33" s="93" t="s">
        <v>463</v>
      </c>
      <c r="B33" s="92">
        <v>0</v>
      </c>
      <c r="C33" s="92"/>
      <c r="D33" s="94">
        <v>0</v>
      </c>
      <c r="E33" s="92"/>
      <c r="F33" s="115"/>
      <c r="G33" s="117" t="s">
        <v>464</v>
      </c>
      <c r="H33" s="114"/>
      <c r="I33" s="117"/>
      <c r="J33" s="114"/>
      <c r="K33" s="144"/>
      <c r="L33" s="122" t="s">
        <v>465</v>
      </c>
      <c r="M33" s="108"/>
      <c r="N33" s="96"/>
      <c r="O33" s="96"/>
      <c r="P33" s="96"/>
      <c r="Q33" s="96"/>
    </row>
    <row r="34" spans="1:25" s="172" customFormat="1" x14ac:dyDescent="0.3">
      <c r="A34" s="181" t="s">
        <v>466</v>
      </c>
      <c r="B34" s="164"/>
      <c r="C34"/>
      <c r="D34"/>
      <c r="E34"/>
      <c r="F34"/>
      <c r="G34" s="165"/>
      <c r="H34" s="168" t="s">
        <v>15</v>
      </c>
      <c r="I34" s="167"/>
      <c r="J34" s="168"/>
      <c r="K34" s="169"/>
      <c r="L34" s="170">
        <v>1</v>
      </c>
      <c r="M34" s="171"/>
    </row>
    <row r="35" spans="1:25" s="172" customFormat="1" ht="31.2" x14ac:dyDescent="0.3">
      <c r="A35" s="174" t="s">
        <v>353</v>
      </c>
      <c r="B35" s="164"/>
      <c r="C35"/>
      <c r="D35"/>
      <c r="E35"/>
      <c r="F35"/>
      <c r="G35" s="165"/>
      <c r="H35" s="176" t="s">
        <v>15</v>
      </c>
      <c r="I35" s="167" t="s">
        <v>15</v>
      </c>
      <c r="J35" s="168"/>
      <c r="K35" s="169"/>
      <c r="L35" s="170">
        <v>1</v>
      </c>
      <c r="M35" s="171"/>
    </row>
    <row r="36" spans="1:25" s="172" customFormat="1" ht="20.100000000000001" customHeight="1" x14ac:dyDescent="0.3">
      <c r="A36" s="178" t="s">
        <v>131</v>
      </c>
      <c r="B36" s="164"/>
      <c r="C36"/>
      <c r="D36"/>
      <c r="E36"/>
      <c r="F36"/>
      <c r="G36" s="165"/>
      <c r="H36" s="180" t="s">
        <v>15</v>
      </c>
      <c r="I36" s="167" t="s">
        <v>15</v>
      </c>
      <c r="J36" s="168"/>
      <c r="K36" s="169"/>
      <c r="L36" s="170">
        <v>1</v>
      </c>
      <c r="M36" s="171"/>
    </row>
    <row r="37" spans="1:25" s="172" customFormat="1" ht="31.2" x14ac:dyDescent="0.3">
      <c r="A37" s="174" t="s">
        <v>371</v>
      </c>
      <c r="B37" s="164"/>
      <c r="C37"/>
      <c r="D37"/>
      <c r="E37"/>
      <c r="F37"/>
      <c r="G37" s="165" t="s">
        <v>467</v>
      </c>
      <c r="H37" s="176" t="s">
        <v>15</v>
      </c>
      <c r="I37" s="167" t="s">
        <v>15</v>
      </c>
      <c r="J37" s="168"/>
      <c r="K37" s="169"/>
      <c r="L37" s="170">
        <v>1</v>
      </c>
      <c r="M37" s="171"/>
    </row>
    <row r="38" spans="1:25" s="172" customFormat="1" ht="20.100000000000001" customHeight="1" x14ac:dyDescent="0.3">
      <c r="A38" s="178" t="s">
        <v>468</v>
      </c>
      <c r="B38" s="164"/>
      <c r="C38"/>
      <c r="D38"/>
      <c r="E38"/>
      <c r="F38"/>
      <c r="G38" s="165"/>
      <c r="H38" s="179"/>
      <c r="I38" s="167"/>
      <c r="J38" s="168"/>
      <c r="K38" s="169"/>
      <c r="L38" s="170">
        <v>1</v>
      </c>
      <c r="M38" s="171"/>
    </row>
    <row r="39" spans="1:25" s="172" customFormat="1" ht="20.100000000000001" customHeight="1" x14ac:dyDescent="0.3">
      <c r="A39" s="178" t="s">
        <v>469</v>
      </c>
      <c r="B39" s="164"/>
      <c r="C39"/>
      <c r="D39"/>
      <c r="E39"/>
      <c r="F39"/>
      <c r="G39" s="165"/>
      <c r="H39" s="179"/>
      <c r="I39" s="167"/>
      <c r="J39" s="168"/>
      <c r="K39" s="169"/>
      <c r="L39" s="170">
        <v>1</v>
      </c>
      <c r="M39" s="171"/>
    </row>
    <row r="40" spans="1:25" s="172" customFormat="1" ht="20.100000000000001" customHeight="1" x14ac:dyDescent="0.3">
      <c r="A40" s="178" t="s">
        <v>470</v>
      </c>
      <c r="B40" s="164"/>
      <c r="C40"/>
      <c r="D40"/>
      <c r="E40"/>
      <c r="F40"/>
      <c r="G40" s="165"/>
      <c r="H40" s="176" t="s">
        <v>15</v>
      </c>
      <c r="I40" s="167" t="s">
        <v>15</v>
      </c>
      <c r="J40" s="168"/>
      <c r="K40" s="169"/>
      <c r="L40" s="170"/>
      <c r="M40" s="171"/>
    </row>
    <row r="41" spans="1:25" s="172" customFormat="1" ht="20.100000000000001" customHeight="1" x14ac:dyDescent="0.3">
      <c r="A41" s="174" t="s">
        <v>471</v>
      </c>
      <c r="B41" s="164"/>
      <c r="C41"/>
      <c r="D41"/>
      <c r="E41"/>
      <c r="F41"/>
      <c r="G41" s="165" t="s">
        <v>472</v>
      </c>
      <c r="H41" s="180" t="s">
        <v>15</v>
      </c>
      <c r="I41" s="167" t="s">
        <v>15</v>
      </c>
      <c r="J41" s="168"/>
      <c r="K41" s="169"/>
      <c r="L41" s="170">
        <v>1</v>
      </c>
      <c r="M41" s="171"/>
    </row>
    <row r="42" spans="1:25" s="172" customFormat="1" ht="20.100000000000001" customHeight="1" x14ac:dyDescent="0.3">
      <c r="A42" s="181" t="s">
        <v>473</v>
      </c>
      <c r="B42" s="164">
        <v>0</v>
      </c>
      <c r="C42"/>
      <c r="D42"/>
      <c r="E42"/>
      <c r="F42"/>
      <c r="G42" s="165" t="s">
        <v>474</v>
      </c>
      <c r="H42" s="166"/>
      <c r="I42" s="167"/>
      <c r="J42" s="168"/>
      <c r="K42" s="169"/>
      <c r="L42" s="182" t="s">
        <v>475</v>
      </c>
      <c r="M42" s="171"/>
    </row>
    <row r="43" spans="1:25" s="172" customFormat="1" ht="20.100000000000001" customHeight="1" x14ac:dyDescent="0.3">
      <c r="A43" s="178" t="s">
        <v>476</v>
      </c>
      <c r="B43" s="164"/>
      <c r="C43"/>
      <c r="D43"/>
      <c r="E43"/>
      <c r="F43"/>
      <c r="G43" s="165"/>
      <c r="H43" s="176" t="s">
        <v>15</v>
      </c>
      <c r="I43" s="167" t="s">
        <v>15</v>
      </c>
      <c r="J43" s="168"/>
      <c r="K43" s="169"/>
      <c r="L43" s="170">
        <v>1</v>
      </c>
      <c r="M43" s="171"/>
    </row>
    <row r="44" spans="1:25" s="172" customFormat="1" ht="20.100000000000001" customHeight="1" x14ac:dyDescent="0.3">
      <c r="A44" s="178" t="s">
        <v>477</v>
      </c>
      <c r="B44" s="164">
        <v>0</v>
      </c>
      <c r="C44"/>
      <c r="D44"/>
      <c r="E44"/>
      <c r="F44"/>
      <c r="G44" s="165"/>
      <c r="H44" s="179"/>
      <c r="I44" s="167"/>
      <c r="J44" s="168"/>
      <c r="K44" s="169"/>
      <c r="L44" s="170">
        <v>1</v>
      </c>
      <c r="M44" s="171">
        <v>21</v>
      </c>
    </row>
    <row r="45" spans="1:25" s="172" customFormat="1" ht="20.100000000000001" customHeight="1" x14ac:dyDescent="0.3">
      <c r="A45" s="174" t="s">
        <v>153</v>
      </c>
      <c r="B45" s="164"/>
      <c r="C45"/>
      <c r="D45"/>
      <c r="E45"/>
      <c r="F45"/>
      <c r="G45" s="165" t="s">
        <v>478</v>
      </c>
      <c r="H45" s="176" t="s">
        <v>15</v>
      </c>
      <c r="I45" s="167" t="s">
        <v>15</v>
      </c>
      <c r="J45" s="168"/>
      <c r="K45" s="169"/>
      <c r="L45" s="170">
        <v>1</v>
      </c>
      <c r="M45" s="171"/>
    </row>
    <row r="46" spans="1:25" s="34" customFormat="1" ht="20.100000000000001" customHeight="1" x14ac:dyDescent="0.3">
      <c r="A46" s="105" t="s">
        <v>479</v>
      </c>
      <c r="B46" s="92">
        <v>0</v>
      </c>
      <c r="C46"/>
      <c r="D46"/>
      <c r="E46"/>
      <c r="F46"/>
      <c r="G46" s="116"/>
      <c r="H46"/>
      <c r="I46" s="117"/>
      <c r="J46" s="114"/>
      <c r="K46" s="144"/>
      <c r="L46" s="121">
        <v>1</v>
      </c>
      <c r="M46" s="108" t="s">
        <v>480</v>
      </c>
      <c r="N46" s="96"/>
      <c r="O46" s="96"/>
      <c r="P46" s="96"/>
      <c r="Q46" s="96"/>
    </row>
    <row r="47" spans="1:25" s="172" customFormat="1" ht="20.100000000000001" customHeight="1" x14ac:dyDescent="0.3">
      <c r="A47" s="174" t="s">
        <v>162</v>
      </c>
      <c r="B47" s="164"/>
      <c r="C47"/>
      <c r="D47"/>
      <c r="E47"/>
      <c r="F47"/>
      <c r="G47" s="165"/>
      <c r="H47" s="176" t="s">
        <v>15</v>
      </c>
      <c r="I47" s="167" t="s">
        <v>15</v>
      </c>
      <c r="J47" s="168"/>
      <c r="K47" s="169"/>
      <c r="L47" s="170">
        <v>1</v>
      </c>
      <c r="M47" s="171"/>
    </row>
    <row r="48" spans="1:25" s="161" customFormat="1" ht="20.100000000000001" customHeight="1" x14ac:dyDescent="0.3">
      <c r="A48" s="173" t="s">
        <v>481</v>
      </c>
      <c r="B48" s="151"/>
      <c r="C48" s="151"/>
      <c r="D48" s="152">
        <v>0</v>
      </c>
      <c r="E48" s="151"/>
      <c r="F48" s="153"/>
      <c r="G48" s="154"/>
      <c r="H48" s="155"/>
      <c r="I48" s="156"/>
      <c r="J48" s="157"/>
      <c r="K48" s="158"/>
      <c r="L48" s="159">
        <v>1</v>
      </c>
      <c r="M48" s="160" t="s">
        <v>436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50" t="s">
        <v>157</v>
      </c>
      <c r="B49" s="151">
        <v>0</v>
      </c>
      <c r="C49" s="151">
        <f>TMP!B6</f>
        <v>0</v>
      </c>
      <c r="D49" s="152">
        <v>0</v>
      </c>
      <c r="E49" s="151">
        <f>TMP!B8</f>
        <v>0</v>
      </c>
      <c r="F49" s="153">
        <f>B49+C49-D49-E49</f>
        <v>0</v>
      </c>
      <c r="G49" s="154"/>
      <c r="H49" s="155"/>
      <c r="I49" s="156"/>
      <c r="J49" s="157"/>
      <c r="K49" s="158"/>
      <c r="L49" s="159">
        <v>1</v>
      </c>
      <c r="M49" s="160">
        <v>21</v>
      </c>
    </row>
    <row r="50" spans="1:13" s="172" customFormat="1" ht="20.100000000000001" customHeight="1" x14ac:dyDescent="0.3">
      <c r="A50" s="178" t="s">
        <v>174</v>
      </c>
      <c r="B50" s="164"/>
      <c r="C50"/>
      <c r="D50"/>
      <c r="E50"/>
      <c r="F50"/>
      <c r="G50" s="165"/>
      <c r="H50" s="176" t="s">
        <v>15</v>
      </c>
      <c r="I50" s="167" t="s">
        <v>15</v>
      </c>
      <c r="J50" s="168"/>
      <c r="K50" s="169"/>
      <c r="L50" s="170">
        <v>1</v>
      </c>
      <c r="M50" s="171"/>
    </row>
    <row r="51" spans="1:13" s="172" customFormat="1" ht="20.100000000000001" customHeight="1" x14ac:dyDescent="0.3">
      <c r="A51" s="174" t="s">
        <v>482</v>
      </c>
      <c r="B51" s="164"/>
      <c r="C51"/>
      <c r="D51"/>
      <c r="E51"/>
      <c r="F51"/>
      <c r="G51" s="165" t="s">
        <v>483</v>
      </c>
      <c r="H51" s="175"/>
      <c r="I51" s="167"/>
      <c r="J51" s="168"/>
      <c r="K51" s="169"/>
      <c r="L51" s="170">
        <v>1</v>
      </c>
      <c r="M51" s="171"/>
    </row>
    <row r="52" spans="1:13" s="172" customFormat="1" ht="20.100000000000001" customHeight="1" x14ac:dyDescent="0.3">
      <c r="A52" s="174" t="s">
        <v>185</v>
      </c>
      <c r="B52" s="164"/>
      <c r="C52"/>
      <c r="D52"/>
      <c r="E52"/>
      <c r="F52"/>
      <c r="G52" s="165"/>
      <c r="H52" s="176" t="s">
        <v>15</v>
      </c>
      <c r="I52" s="167" t="s">
        <v>15</v>
      </c>
      <c r="J52" s="168"/>
      <c r="K52" s="169"/>
      <c r="L52" s="170">
        <v>1</v>
      </c>
      <c r="M52" s="171"/>
    </row>
    <row r="53" spans="1:13" s="172" customFormat="1" ht="20.100000000000001" customHeight="1" x14ac:dyDescent="0.3">
      <c r="A53" s="174" t="s">
        <v>484</v>
      </c>
      <c r="B53" s="164"/>
      <c r="C53"/>
      <c r="D53"/>
      <c r="E53"/>
      <c r="F53"/>
      <c r="G53" s="165" t="s">
        <v>485</v>
      </c>
      <c r="H53" s="177" t="s">
        <v>15</v>
      </c>
      <c r="I53" s="167" t="s">
        <v>15</v>
      </c>
      <c r="J53" s="168"/>
      <c r="K53" s="169"/>
      <c r="L53" s="170">
        <v>1</v>
      </c>
      <c r="M53" s="171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J304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486</v>
      </c>
    </row>
    <row r="5" spans="1:4" x14ac:dyDescent="0.3">
      <c r="A5" s="4" t="s">
        <v>199</v>
      </c>
      <c r="B5" s="2">
        <f>'Total Orgs'!B181</f>
        <v>5000</v>
      </c>
    </row>
    <row r="6" spans="1:4" x14ac:dyDescent="0.3">
      <c r="A6" s="4" t="s">
        <v>5</v>
      </c>
    </row>
    <row r="7" spans="1:4" x14ac:dyDescent="0.3">
      <c r="A7" s="4" t="s">
        <v>7</v>
      </c>
      <c r="B7" s="2">
        <f>SUM(B304)</f>
        <v>3200</v>
      </c>
    </row>
    <row r="8" spans="1:4" x14ac:dyDescent="0.3">
      <c r="A8" s="4" t="s">
        <v>200</v>
      </c>
      <c r="B8" s="2">
        <f>SUM(B5+B6-B7)</f>
        <v>1800</v>
      </c>
    </row>
    <row r="10" spans="1:4" s="1" customFormat="1" x14ac:dyDescent="0.3">
      <c r="A10" s="7" t="s">
        <v>201</v>
      </c>
      <c r="B10" s="3" t="s">
        <v>202</v>
      </c>
      <c r="C10" s="1" t="s">
        <v>203</v>
      </c>
    </row>
    <row r="11" spans="1:4" x14ac:dyDescent="0.3">
      <c r="B11" s="2">
        <v>500</v>
      </c>
      <c r="C11" s="402" t="s">
        <v>510</v>
      </c>
      <c r="D11" s="99"/>
    </row>
    <row r="12" spans="1:4" x14ac:dyDescent="0.3">
      <c r="C12" s="125" t="s">
        <v>1051</v>
      </c>
      <c r="D12" s="190"/>
    </row>
    <row r="13" spans="1:4" x14ac:dyDescent="0.3">
      <c r="C13" s="125" t="s">
        <v>513</v>
      </c>
      <c r="D13" s="190"/>
    </row>
    <row r="14" spans="1:4" x14ac:dyDescent="0.3">
      <c r="C14" t="s">
        <v>511</v>
      </c>
      <c r="D14" s="190"/>
    </row>
    <row r="15" spans="1:4" x14ac:dyDescent="0.3">
      <c r="C15" s="125"/>
      <c r="D15" s="99"/>
    </row>
    <row r="16" spans="1:4" x14ac:dyDescent="0.3">
      <c r="C16" s="125"/>
    </row>
    <row r="17" spans="1:4" x14ac:dyDescent="0.3">
      <c r="C17" s="125"/>
      <c r="D17" s="127"/>
    </row>
    <row r="18" spans="1:4" x14ac:dyDescent="0.3">
      <c r="C18" s="125"/>
    </row>
    <row r="19" spans="1:4" x14ac:dyDescent="0.3">
      <c r="C19" s="125"/>
    </row>
    <row r="20" spans="1:4" x14ac:dyDescent="0.3">
      <c r="C20" s="125"/>
    </row>
    <row r="21" spans="1:4" ht="16.2" thickBot="1" x14ac:dyDescent="0.35">
      <c r="A21" s="403"/>
      <c r="B21" s="404"/>
      <c r="C21" s="405"/>
    </row>
    <row r="22" spans="1:4" x14ac:dyDescent="0.3">
      <c r="C22" s="402" t="s">
        <v>528</v>
      </c>
    </row>
    <row r="23" spans="1:4" x14ac:dyDescent="0.3">
      <c r="C23" s="125" t="s">
        <v>529</v>
      </c>
    </row>
    <row r="24" spans="1:4" x14ac:dyDescent="0.3">
      <c r="C24" s="125" t="s">
        <v>530</v>
      </c>
    </row>
    <row r="25" spans="1:4" x14ac:dyDescent="0.3">
      <c r="C25" s="125"/>
    </row>
    <row r="26" spans="1:4" x14ac:dyDescent="0.3">
      <c r="C26" s="125"/>
      <c r="D26" s="127"/>
    </row>
    <row r="27" spans="1:4" x14ac:dyDescent="0.3">
      <c r="C27" s="125"/>
    </row>
    <row r="28" spans="1:4" x14ac:dyDescent="0.3">
      <c r="C28" s="125"/>
    </row>
    <row r="29" spans="1:4" s="408" customFormat="1" x14ac:dyDescent="0.3">
      <c r="A29" s="406"/>
      <c r="B29" s="407"/>
    </row>
    <row r="30" spans="1:4" x14ac:dyDescent="0.3">
      <c r="C30" s="125"/>
    </row>
    <row r="31" spans="1:4" x14ac:dyDescent="0.3">
      <c r="A31" s="409"/>
      <c r="B31" s="410"/>
      <c r="C31" s="411" t="s">
        <v>546</v>
      </c>
    </row>
    <row r="32" spans="1:4" x14ac:dyDescent="0.3">
      <c r="C32" s="125" t="s">
        <v>547</v>
      </c>
    </row>
    <row r="33" spans="1:4" x14ac:dyDescent="0.3">
      <c r="C33" s="123" t="s">
        <v>548</v>
      </c>
    </row>
    <row r="34" spans="1:4" x14ac:dyDescent="0.3">
      <c r="C34" s="123" t="s">
        <v>549</v>
      </c>
    </row>
    <row r="35" spans="1:4" x14ac:dyDescent="0.3">
      <c r="C35" s="125"/>
    </row>
    <row r="36" spans="1:4" x14ac:dyDescent="0.3">
      <c r="C36" s="123"/>
    </row>
    <row r="37" spans="1:4" x14ac:dyDescent="0.3">
      <c r="C37" s="123"/>
    </row>
    <row r="38" spans="1:4" x14ac:dyDescent="0.3">
      <c r="C38" s="112"/>
    </row>
    <row r="39" spans="1:4" x14ac:dyDescent="0.3">
      <c r="C39" s="9"/>
    </row>
    <row r="40" spans="1:4" x14ac:dyDescent="0.3">
      <c r="C40" s="123"/>
    </row>
    <row r="41" spans="1:4" ht="16.2" thickBot="1" x14ac:dyDescent="0.35">
      <c r="C41" s="123"/>
    </row>
    <row r="42" spans="1:4" ht="16.2" thickTop="1" x14ac:dyDescent="0.3">
      <c r="A42" s="412"/>
      <c r="B42" s="413"/>
      <c r="C42" s="414" t="s">
        <v>555</v>
      </c>
      <c r="D42" s="127"/>
    </row>
    <row r="43" spans="1:4" x14ac:dyDescent="0.3">
      <c r="C43" s="125" t="s">
        <v>556</v>
      </c>
      <c r="D43" s="127"/>
    </row>
    <row r="44" spans="1:4" x14ac:dyDescent="0.3">
      <c r="C44" s="275" t="s">
        <v>558</v>
      </c>
      <c r="D44" s="127"/>
    </row>
    <row r="45" spans="1:4" x14ac:dyDescent="0.3">
      <c r="C45" s="125" t="s">
        <v>557</v>
      </c>
      <c r="D45" s="127"/>
    </row>
    <row r="46" spans="1:4" x14ac:dyDescent="0.3">
      <c r="C46" s="9"/>
      <c r="D46" s="127"/>
    </row>
    <row r="47" spans="1:4" x14ac:dyDescent="0.3">
      <c r="C47" s="123"/>
    </row>
    <row r="48" spans="1:4" x14ac:dyDescent="0.3">
      <c r="C48" s="125"/>
    </row>
    <row r="51" spans="1:10" x14ac:dyDescent="0.3">
      <c r="C51" s="9"/>
    </row>
    <row r="52" spans="1:10" ht="16.2" thickBot="1" x14ac:dyDescent="0.35">
      <c r="C52" s="9"/>
    </row>
    <row r="53" spans="1:10" x14ac:dyDescent="0.3">
      <c r="A53" s="415"/>
      <c r="B53" s="416"/>
      <c r="C53" s="417" t="s">
        <v>580</v>
      </c>
    </row>
    <row r="54" spans="1:10" x14ac:dyDescent="0.3">
      <c r="C54" s="125" t="s">
        <v>581</v>
      </c>
    </row>
    <row r="55" spans="1:10" x14ac:dyDescent="0.3">
      <c r="C55" s="125" t="s">
        <v>585</v>
      </c>
    </row>
    <row r="56" spans="1:10" x14ac:dyDescent="0.3">
      <c r="C56" t="s">
        <v>854</v>
      </c>
    </row>
    <row r="58" spans="1:10" x14ac:dyDescent="0.3">
      <c r="C58" s="9"/>
    </row>
    <row r="59" spans="1:10" x14ac:dyDescent="0.3">
      <c r="C59" s="9"/>
    </row>
    <row r="61" spans="1:10" x14ac:dyDescent="0.3">
      <c r="C61" s="125"/>
      <c r="D61" s="21"/>
      <c r="E61" s="21"/>
      <c r="F61" s="21"/>
      <c r="G61" s="21"/>
      <c r="H61" s="21"/>
      <c r="I61" s="21"/>
      <c r="J61" s="21"/>
    </row>
    <row r="62" spans="1:10" x14ac:dyDescent="0.3">
      <c r="D62" s="21"/>
      <c r="E62" s="21"/>
      <c r="F62" s="21"/>
      <c r="G62" s="21"/>
      <c r="H62" s="21"/>
      <c r="I62" s="21"/>
      <c r="J62" s="21"/>
    </row>
    <row r="63" spans="1:10" x14ac:dyDescent="0.3">
      <c r="D63" s="21"/>
      <c r="E63" s="21"/>
      <c r="F63" s="21"/>
      <c r="G63" s="21"/>
      <c r="H63" s="21"/>
      <c r="I63" s="21"/>
      <c r="J63" s="21"/>
    </row>
    <row r="64" spans="1:10" ht="16.2" thickBot="1" x14ac:dyDescent="0.35">
      <c r="C64" s="9"/>
    </row>
    <row r="65" spans="1:10" x14ac:dyDescent="0.3">
      <c r="A65" s="419"/>
      <c r="B65" s="420"/>
      <c r="C65" s="421" t="s">
        <v>582</v>
      </c>
    </row>
    <row r="66" spans="1:10" x14ac:dyDescent="0.3">
      <c r="A66" s="13"/>
      <c r="B66" s="14"/>
      <c r="C66" s="191" t="s">
        <v>583</v>
      </c>
      <c r="D66" s="99"/>
    </row>
    <row r="67" spans="1:10" x14ac:dyDescent="0.3">
      <c r="A67" s="13"/>
      <c r="B67" s="14"/>
      <c r="C67" s="191" t="s">
        <v>584</v>
      </c>
      <c r="D67" s="100"/>
    </row>
    <row r="68" spans="1:10" x14ac:dyDescent="0.3">
      <c r="A68" s="13"/>
      <c r="B68" s="14"/>
      <c r="C68" s="191" t="s">
        <v>585</v>
      </c>
      <c r="D68" s="99"/>
    </row>
    <row r="69" spans="1:10" x14ac:dyDescent="0.3">
      <c r="A69" s="13"/>
      <c r="B69" s="14"/>
      <c r="C69" s="191"/>
      <c r="D69" s="100"/>
    </row>
    <row r="70" spans="1:10" x14ac:dyDescent="0.3">
      <c r="A70" s="13"/>
      <c r="B70" s="14"/>
      <c r="C70" s="191"/>
      <c r="D70" s="99"/>
    </row>
    <row r="71" spans="1:10" x14ac:dyDescent="0.3">
      <c r="A71" s="13"/>
      <c r="B71" s="14"/>
      <c r="C71" s="191"/>
      <c r="D71" s="418"/>
    </row>
    <row r="72" spans="1:10" x14ac:dyDescent="0.3">
      <c r="A72" s="13"/>
      <c r="B72" s="14"/>
      <c r="C72" s="191"/>
      <c r="D72" s="99"/>
    </row>
    <row r="73" spans="1:10" x14ac:dyDescent="0.3">
      <c r="C73" s="274"/>
      <c r="D73" s="197"/>
      <c r="E73" s="21"/>
      <c r="F73" s="21"/>
      <c r="G73" s="21"/>
      <c r="H73" s="21"/>
      <c r="I73" s="21"/>
      <c r="J73" s="21"/>
    </row>
    <row r="74" spans="1:10" x14ac:dyDescent="0.3">
      <c r="C74" s="125"/>
      <c r="D74" s="21"/>
      <c r="E74" s="21"/>
      <c r="F74" s="21"/>
      <c r="G74" s="21"/>
      <c r="H74" s="21"/>
      <c r="I74" s="21"/>
      <c r="J74" s="21"/>
    </row>
    <row r="75" spans="1:10" x14ac:dyDescent="0.3">
      <c r="C75" s="191"/>
      <c r="D75" s="21"/>
      <c r="E75" s="21"/>
      <c r="F75" s="21"/>
      <c r="G75" s="21"/>
      <c r="H75" s="21"/>
      <c r="I75" s="21"/>
      <c r="J75" s="21"/>
    </row>
    <row r="76" spans="1:10" ht="16.2" thickBot="1" x14ac:dyDescent="0.35">
      <c r="A76" s="40"/>
      <c r="C76" s="275"/>
      <c r="D76" s="99"/>
    </row>
    <row r="77" spans="1:10" x14ac:dyDescent="0.3">
      <c r="A77" s="415"/>
      <c r="B77" s="416"/>
      <c r="C77" s="422" t="s">
        <v>598</v>
      </c>
      <c r="D77" s="100"/>
    </row>
    <row r="78" spans="1:10" x14ac:dyDescent="0.3">
      <c r="C78" s="125" t="s">
        <v>599</v>
      </c>
      <c r="D78" s="99"/>
    </row>
    <row r="79" spans="1:10" x14ac:dyDescent="0.3">
      <c r="C79" s="125"/>
    </row>
    <row r="80" spans="1:10" x14ac:dyDescent="0.3">
      <c r="C80" s="125" t="s">
        <v>549</v>
      </c>
    </row>
    <row r="81" spans="1:4" x14ac:dyDescent="0.3">
      <c r="C81" s="125"/>
    </row>
    <row r="82" spans="1:4" x14ac:dyDescent="0.3">
      <c r="C82" s="125"/>
    </row>
    <row r="83" spans="1:4" x14ac:dyDescent="0.3">
      <c r="A83" s="40"/>
      <c r="C83" s="125"/>
    </row>
    <row r="84" spans="1:4" x14ac:dyDescent="0.3">
      <c r="C84" s="125"/>
    </row>
    <row r="85" spans="1:4" x14ac:dyDescent="0.3">
      <c r="C85" s="9"/>
    </row>
    <row r="86" spans="1:4" x14ac:dyDescent="0.3">
      <c r="C86" s="125"/>
    </row>
    <row r="87" spans="1:4" x14ac:dyDescent="0.3">
      <c r="C87" s="125"/>
    </row>
    <row r="88" spans="1:4" x14ac:dyDescent="0.3">
      <c r="C88" s="125"/>
    </row>
    <row r="89" spans="1:4" ht="16.2" thickBot="1" x14ac:dyDescent="0.35">
      <c r="C89" s="125"/>
      <c r="D89" s="99"/>
    </row>
    <row r="90" spans="1:4" x14ac:dyDescent="0.3">
      <c r="A90" s="415"/>
      <c r="B90" s="416"/>
      <c r="C90" s="422" t="s">
        <v>607</v>
      </c>
      <c r="D90" s="99"/>
    </row>
    <row r="91" spans="1:4" x14ac:dyDescent="0.3">
      <c r="C91" s="125" t="s">
        <v>608</v>
      </c>
      <c r="D91" s="132"/>
    </row>
    <row r="92" spans="1:4" x14ac:dyDescent="0.3">
      <c r="C92" s="125"/>
      <c r="D92" s="100"/>
    </row>
    <row r="93" spans="1:4" x14ac:dyDescent="0.3">
      <c r="C93" s="125" t="s">
        <v>585</v>
      </c>
      <c r="D93" s="99"/>
    </row>
    <row r="94" spans="1:4" x14ac:dyDescent="0.3">
      <c r="C94" s="125"/>
    </row>
    <row r="95" spans="1:4" x14ac:dyDescent="0.3">
      <c r="C95" s="125"/>
    </row>
    <row r="96" spans="1:4" x14ac:dyDescent="0.3">
      <c r="C96" s="125"/>
      <c r="D96" s="99"/>
    </row>
    <row r="97" spans="1:4" x14ac:dyDescent="0.3">
      <c r="C97" s="125"/>
      <c r="D97" s="418"/>
    </row>
    <row r="98" spans="1:4" x14ac:dyDescent="0.3">
      <c r="C98" s="125"/>
      <c r="D98" s="99"/>
    </row>
    <row r="99" spans="1:4" x14ac:dyDescent="0.3">
      <c r="C99" s="9"/>
      <c r="D99" s="99"/>
    </row>
    <row r="100" spans="1:4" ht="16.2" thickBot="1" x14ac:dyDescent="0.35">
      <c r="C100" s="125"/>
      <c r="D100" s="99"/>
    </row>
    <row r="101" spans="1:4" x14ac:dyDescent="0.3">
      <c r="A101" s="415"/>
      <c r="B101" s="416"/>
      <c r="C101" s="422" t="s">
        <v>620</v>
      </c>
      <c r="D101" s="99"/>
    </row>
    <row r="102" spans="1:4" x14ac:dyDescent="0.3">
      <c r="C102" s="125" t="s">
        <v>621</v>
      </c>
      <c r="D102" s="99"/>
    </row>
    <row r="103" spans="1:4" x14ac:dyDescent="0.3">
      <c r="C103" t="s">
        <v>622</v>
      </c>
      <c r="D103" s="99"/>
    </row>
    <row r="104" spans="1:4" x14ac:dyDescent="0.3">
      <c r="C104" s="97"/>
      <c r="D104" s="99"/>
    </row>
    <row r="105" spans="1:4" x14ac:dyDescent="0.3">
      <c r="C105" s="125"/>
      <c r="D105" s="100"/>
    </row>
    <row r="106" spans="1:4" x14ac:dyDescent="0.3">
      <c r="C106" s="125"/>
      <c r="D106" s="99"/>
    </row>
    <row r="107" spans="1:4" x14ac:dyDescent="0.3">
      <c r="C107" s="125"/>
    </row>
    <row r="108" spans="1:4" x14ac:dyDescent="0.3">
      <c r="C108" s="125"/>
    </row>
    <row r="109" spans="1:4" x14ac:dyDescent="0.3">
      <c r="C109" s="125"/>
    </row>
    <row r="110" spans="1:4" x14ac:dyDescent="0.3">
      <c r="C110" s="9"/>
    </row>
    <row r="111" spans="1:4" ht="16.2" thickBot="1" x14ac:dyDescent="0.35">
      <c r="C111" s="125"/>
      <c r="D111" s="99"/>
    </row>
    <row r="112" spans="1:4" x14ac:dyDescent="0.3">
      <c r="A112" s="415"/>
      <c r="B112" s="416"/>
      <c r="C112" s="422" t="s">
        <v>625</v>
      </c>
      <c r="D112" s="99"/>
    </row>
    <row r="113" spans="1:4" x14ac:dyDescent="0.3">
      <c r="C113" s="125" t="s">
        <v>626</v>
      </c>
      <c r="D113" s="99"/>
    </row>
    <row r="114" spans="1:4" x14ac:dyDescent="0.3">
      <c r="C114" s="125" t="s">
        <v>622</v>
      </c>
      <c r="D114" s="99"/>
    </row>
    <row r="115" spans="1:4" x14ac:dyDescent="0.3">
      <c r="C115" s="125" t="s">
        <v>627</v>
      </c>
      <c r="D115" s="99"/>
    </row>
    <row r="116" spans="1:4" x14ac:dyDescent="0.3">
      <c r="C116" s="125"/>
      <c r="D116" s="100"/>
    </row>
    <row r="117" spans="1:4" x14ac:dyDescent="0.3">
      <c r="C117" s="125"/>
      <c r="D117" s="99"/>
    </row>
    <row r="118" spans="1:4" x14ac:dyDescent="0.3">
      <c r="C118" s="125"/>
    </row>
    <row r="119" spans="1:4" x14ac:dyDescent="0.3">
      <c r="C119" s="125"/>
    </row>
    <row r="120" spans="1:4" x14ac:dyDescent="0.3">
      <c r="C120" s="125"/>
    </row>
    <row r="121" spans="1:4" x14ac:dyDescent="0.3">
      <c r="C121" s="125"/>
    </row>
    <row r="122" spans="1:4" x14ac:dyDescent="0.3">
      <c r="C122" s="9"/>
      <c r="D122" s="99"/>
    </row>
    <row r="123" spans="1:4" x14ac:dyDescent="0.3">
      <c r="C123" s="125"/>
      <c r="D123" s="99"/>
    </row>
    <row r="124" spans="1:4" ht="16.2" thickBot="1" x14ac:dyDescent="0.35">
      <c r="C124" s="125"/>
      <c r="D124" s="99"/>
    </row>
    <row r="125" spans="1:4" x14ac:dyDescent="0.3">
      <c r="A125" s="415"/>
      <c r="B125" s="416"/>
      <c r="C125" s="422" t="s">
        <v>630</v>
      </c>
      <c r="D125" s="99"/>
    </row>
    <row r="126" spans="1:4" x14ac:dyDescent="0.3">
      <c r="C126" s="125" t="s">
        <v>631</v>
      </c>
      <c r="D126" s="99"/>
    </row>
    <row r="127" spans="1:4" x14ac:dyDescent="0.3">
      <c r="C127" s="125" t="s">
        <v>633</v>
      </c>
      <c r="D127" s="100"/>
    </row>
    <row r="128" spans="1:4" x14ac:dyDescent="0.3">
      <c r="C128" s="125" t="s">
        <v>632</v>
      </c>
      <c r="D128" s="99"/>
    </row>
    <row r="129" spans="1:4" x14ac:dyDescent="0.3">
      <c r="C129" s="125"/>
    </row>
    <row r="130" spans="1:4" x14ac:dyDescent="0.3">
      <c r="B130" s="99"/>
      <c r="C130" s="9"/>
    </row>
    <row r="131" spans="1:4" x14ac:dyDescent="0.3">
      <c r="C131" s="125"/>
      <c r="D131" s="99"/>
    </row>
    <row r="132" spans="1:4" x14ac:dyDescent="0.3">
      <c r="C132" s="125"/>
    </row>
    <row r="133" spans="1:4" x14ac:dyDescent="0.3">
      <c r="C133" s="125"/>
      <c r="D133" s="99"/>
    </row>
    <row r="134" spans="1:4" x14ac:dyDescent="0.3">
      <c r="C134" s="125"/>
      <c r="D134" s="99"/>
    </row>
    <row r="135" spans="1:4" x14ac:dyDescent="0.3">
      <c r="C135" s="125"/>
      <c r="D135" s="99"/>
    </row>
    <row r="136" spans="1:4" x14ac:dyDescent="0.3">
      <c r="C136" s="125"/>
      <c r="D136" s="100"/>
    </row>
    <row r="137" spans="1:4" x14ac:dyDescent="0.3">
      <c r="C137" s="125"/>
      <c r="D137" s="190"/>
    </row>
    <row r="138" spans="1:4" ht="16.2" thickBot="1" x14ac:dyDescent="0.35">
      <c r="C138" s="125"/>
      <c r="D138" s="99"/>
    </row>
    <row r="139" spans="1:4" x14ac:dyDescent="0.3">
      <c r="A139" s="415"/>
      <c r="B139" s="416"/>
      <c r="C139" s="422" t="s">
        <v>656</v>
      </c>
    </row>
    <row r="140" spans="1:4" x14ac:dyDescent="0.3">
      <c r="C140" s="125" t="s">
        <v>657</v>
      </c>
    </row>
    <row r="141" spans="1:4" x14ac:dyDescent="0.3">
      <c r="C141" s="125" t="s">
        <v>658</v>
      </c>
    </row>
    <row r="142" spans="1:4" x14ac:dyDescent="0.3">
      <c r="C142" s="123" t="s">
        <v>659</v>
      </c>
    </row>
    <row r="143" spans="1:4" x14ac:dyDescent="0.3">
      <c r="C143" s="280" t="s">
        <v>660</v>
      </c>
      <c r="D143" s="2"/>
    </row>
    <row r="144" spans="1:4" x14ac:dyDescent="0.3">
      <c r="C144" s="125"/>
    </row>
    <row r="145" spans="1:4" x14ac:dyDescent="0.3">
      <c r="C145" s="125"/>
    </row>
    <row r="147" spans="1:4" x14ac:dyDescent="0.3">
      <c r="C147" s="9"/>
    </row>
    <row r="149" spans="1:4" ht="16.2" thickBot="1" x14ac:dyDescent="0.35">
      <c r="D149" s="99"/>
    </row>
    <row r="150" spans="1:4" x14ac:dyDescent="0.3">
      <c r="A150" s="415"/>
      <c r="B150" s="416"/>
      <c r="C150" s="422" t="s">
        <v>661</v>
      </c>
      <c r="D150" s="99"/>
    </row>
    <row r="151" spans="1:4" x14ac:dyDescent="0.3">
      <c r="C151" t="s">
        <v>662</v>
      </c>
      <c r="D151" s="100"/>
    </row>
    <row r="152" spans="1:4" x14ac:dyDescent="0.3">
      <c r="C152" t="s">
        <v>663</v>
      </c>
      <c r="D152" s="99"/>
    </row>
    <row r="153" spans="1:4" x14ac:dyDescent="0.3">
      <c r="C153" t="s">
        <v>627</v>
      </c>
      <c r="D153" s="100"/>
    </row>
    <row r="154" spans="1:4" x14ac:dyDescent="0.3">
      <c r="D154" s="190"/>
    </row>
    <row r="155" spans="1:4" x14ac:dyDescent="0.3">
      <c r="D155" s="190"/>
    </row>
    <row r="156" spans="1:4" x14ac:dyDescent="0.3">
      <c r="D156" s="190"/>
    </row>
    <row r="157" spans="1:4" x14ac:dyDescent="0.3">
      <c r="D157" s="190"/>
    </row>
    <row r="159" spans="1:4" x14ac:dyDescent="0.3">
      <c r="C159" s="9"/>
    </row>
    <row r="161" spans="1:5" ht="16.2" thickBot="1" x14ac:dyDescent="0.35"/>
    <row r="162" spans="1:5" x14ac:dyDescent="0.3">
      <c r="A162" s="415"/>
      <c r="B162" s="416"/>
      <c r="C162" s="422" t="s">
        <v>668</v>
      </c>
    </row>
    <row r="163" spans="1:5" x14ac:dyDescent="0.3">
      <c r="C163" t="s">
        <v>667</v>
      </c>
      <c r="D163" s="127"/>
    </row>
    <row r="164" spans="1:5" x14ac:dyDescent="0.3">
      <c r="C164" t="s">
        <v>677</v>
      </c>
      <c r="D164" s="127"/>
    </row>
    <row r="165" spans="1:5" x14ac:dyDescent="0.3">
      <c r="C165" t="s">
        <v>669</v>
      </c>
    </row>
    <row r="166" spans="1:5" x14ac:dyDescent="0.3">
      <c r="C166" t="s">
        <v>660</v>
      </c>
      <c r="E166" s="127"/>
    </row>
    <row r="167" spans="1:5" x14ac:dyDescent="0.3">
      <c r="E167" s="127"/>
    </row>
    <row r="168" spans="1:5" x14ac:dyDescent="0.3">
      <c r="C168" s="9"/>
      <c r="D168" s="190"/>
      <c r="E168" s="127"/>
    </row>
    <row r="169" spans="1:5" x14ac:dyDescent="0.3">
      <c r="D169" s="2"/>
    </row>
    <row r="170" spans="1:5" x14ac:dyDescent="0.3">
      <c r="C170" s="275"/>
    </row>
    <row r="174" spans="1:5" x14ac:dyDescent="0.3">
      <c r="C174" s="9"/>
      <c r="E174" s="10"/>
    </row>
    <row r="175" spans="1:5" ht="16.2" thickBot="1" x14ac:dyDescent="0.35">
      <c r="D175" s="99"/>
    </row>
    <row r="176" spans="1:5" x14ac:dyDescent="0.3">
      <c r="A176" s="415"/>
      <c r="B176" s="416"/>
      <c r="C176" s="443" t="s">
        <v>675</v>
      </c>
    </row>
    <row r="177" spans="1:4" x14ac:dyDescent="0.3">
      <c r="C177" t="s">
        <v>676</v>
      </c>
    </row>
    <row r="178" spans="1:4" x14ac:dyDescent="0.3">
      <c r="C178" t="s">
        <v>669</v>
      </c>
    </row>
    <row r="179" spans="1:4" x14ac:dyDescent="0.3">
      <c r="C179" t="s">
        <v>660</v>
      </c>
    </row>
    <row r="183" spans="1:4" x14ac:dyDescent="0.3">
      <c r="C183" s="9"/>
    </row>
    <row r="185" spans="1:4" x14ac:dyDescent="0.3">
      <c r="C185" s="97"/>
      <c r="D185" s="2"/>
    </row>
    <row r="186" spans="1:4" x14ac:dyDescent="0.3">
      <c r="C186" s="97"/>
      <c r="D186" s="2"/>
    </row>
    <row r="187" spans="1:4" ht="16.2" thickBot="1" x14ac:dyDescent="0.35">
      <c r="C187" s="97"/>
      <c r="D187" s="2"/>
    </row>
    <row r="188" spans="1:4" x14ac:dyDescent="0.3">
      <c r="A188" s="415"/>
      <c r="B188" s="416"/>
      <c r="C188" s="417" t="s">
        <v>688</v>
      </c>
    </row>
    <row r="189" spans="1:4" x14ac:dyDescent="0.3">
      <c r="C189" t="s">
        <v>689</v>
      </c>
    </row>
    <row r="190" spans="1:4" x14ac:dyDescent="0.3">
      <c r="C190" t="s">
        <v>694</v>
      </c>
    </row>
    <row r="191" spans="1:4" x14ac:dyDescent="0.3">
      <c r="C191" s="125" t="s">
        <v>690</v>
      </c>
    </row>
    <row r="192" spans="1:4" x14ac:dyDescent="0.3">
      <c r="C192" s="125" t="s">
        <v>660</v>
      </c>
    </row>
    <row r="198" spans="1:4" ht="16.2" thickBot="1" x14ac:dyDescent="0.35">
      <c r="C198" s="282"/>
    </row>
    <row r="199" spans="1:4" x14ac:dyDescent="0.3">
      <c r="A199" s="415"/>
      <c r="B199" s="416"/>
      <c r="C199" s="417" t="s">
        <v>754</v>
      </c>
    </row>
    <row r="200" spans="1:4" x14ac:dyDescent="0.3">
      <c r="C200" t="s">
        <v>755</v>
      </c>
      <c r="D200" s="134"/>
    </row>
    <row r="201" spans="1:4" x14ac:dyDescent="0.3">
      <c r="C201" t="s">
        <v>627</v>
      </c>
    </row>
    <row r="203" spans="1:4" x14ac:dyDescent="0.3">
      <c r="C203" s="125"/>
    </row>
    <row r="208" spans="1:4" ht="16.2" thickBot="1" x14ac:dyDescent="0.35"/>
    <row r="209" spans="1:4" x14ac:dyDescent="0.3">
      <c r="A209" s="415"/>
      <c r="B209" s="416"/>
      <c r="C209" s="417" t="s">
        <v>783</v>
      </c>
    </row>
    <row r="210" spans="1:4" x14ac:dyDescent="0.3">
      <c r="C210" s="453" t="s">
        <v>785</v>
      </c>
    </row>
    <row r="211" spans="1:4" x14ac:dyDescent="0.3">
      <c r="C211" s="453" t="s">
        <v>784</v>
      </c>
    </row>
    <row r="212" spans="1:4" x14ac:dyDescent="0.3">
      <c r="C212" s="123" t="s">
        <v>627</v>
      </c>
    </row>
    <row r="219" spans="1:4" x14ac:dyDescent="0.3">
      <c r="C219" s="9"/>
    </row>
    <row r="220" spans="1:4" ht="16.2" thickBot="1" x14ac:dyDescent="0.35"/>
    <row r="221" spans="1:4" ht="16.2" thickTop="1" x14ac:dyDescent="0.3">
      <c r="A221" s="412"/>
      <c r="B221" s="413"/>
      <c r="C221" s="454" t="s">
        <v>856</v>
      </c>
    </row>
    <row r="222" spans="1:4" x14ac:dyDescent="0.3">
      <c r="C222" t="s">
        <v>855</v>
      </c>
    </row>
    <row r="223" spans="1:4" x14ac:dyDescent="0.3">
      <c r="C223" t="s">
        <v>627</v>
      </c>
      <c r="D223" s="134"/>
    </row>
    <row r="224" spans="1:4" x14ac:dyDescent="0.3">
      <c r="C224" t="s">
        <v>884</v>
      </c>
    </row>
    <row r="231" spans="1:4" ht="16.2" thickBot="1" x14ac:dyDescent="0.35"/>
    <row r="232" spans="1:4" ht="16.2" thickTop="1" x14ac:dyDescent="0.3">
      <c r="A232" s="412"/>
      <c r="B232" s="413"/>
      <c r="C232" s="454" t="s">
        <v>867</v>
      </c>
    </row>
    <row r="233" spans="1:4" x14ac:dyDescent="0.3">
      <c r="C233" t="s">
        <v>868</v>
      </c>
    </row>
    <row r="234" spans="1:4" x14ac:dyDescent="0.3">
      <c r="C234" t="s">
        <v>869</v>
      </c>
    </row>
    <row r="237" spans="1:4" x14ac:dyDescent="0.3">
      <c r="D237" s="134"/>
    </row>
    <row r="243" spans="1:4" ht="16.2" thickBot="1" x14ac:dyDescent="0.35">
      <c r="D243" s="99"/>
    </row>
    <row r="244" spans="1:4" x14ac:dyDescent="0.3">
      <c r="A244" s="415"/>
      <c r="B244" s="416">
        <v>500</v>
      </c>
      <c r="C244" s="417" t="s">
        <v>896</v>
      </c>
      <c r="D244" s="100"/>
    </row>
    <row r="245" spans="1:4" x14ac:dyDescent="0.3">
      <c r="C245" t="s">
        <v>897</v>
      </c>
      <c r="D245" s="99"/>
    </row>
    <row r="246" spans="1:4" x14ac:dyDescent="0.3">
      <c r="C246" t="s">
        <v>627</v>
      </c>
    </row>
    <row r="247" spans="1:4" x14ac:dyDescent="0.3">
      <c r="C247" t="s">
        <v>1138</v>
      </c>
    </row>
    <row r="248" spans="1:4" x14ac:dyDescent="0.3">
      <c r="C248" t="s">
        <v>1137</v>
      </c>
      <c r="D248">
        <v>205.2</v>
      </c>
    </row>
    <row r="249" spans="1:4" x14ac:dyDescent="0.3">
      <c r="C249" t="s">
        <v>1139</v>
      </c>
      <c r="D249">
        <v>280</v>
      </c>
    </row>
    <row r="250" spans="1:4" x14ac:dyDescent="0.3">
      <c r="C250" t="s">
        <v>1156</v>
      </c>
      <c r="D250">
        <f>SUM(D248:D249)</f>
        <v>485.2</v>
      </c>
    </row>
    <row r="252" spans="1:4" ht="16.2" thickBot="1" x14ac:dyDescent="0.35"/>
    <row r="253" spans="1:4" x14ac:dyDescent="0.3">
      <c r="A253" s="415"/>
      <c r="B253" s="416">
        <v>500</v>
      </c>
      <c r="C253" s="417" t="s">
        <v>936</v>
      </c>
    </row>
    <row r="254" spans="1:4" x14ac:dyDescent="0.3">
      <c r="C254" t="s">
        <v>937</v>
      </c>
    </row>
    <row r="255" spans="1:4" x14ac:dyDescent="0.3">
      <c r="C255" t="s">
        <v>938</v>
      </c>
    </row>
    <row r="256" spans="1:4" x14ac:dyDescent="0.3">
      <c r="C256" t="s">
        <v>939</v>
      </c>
    </row>
    <row r="257" spans="1:4" x14ac:dyDescent="0.3">
      <c r="C257" t="s">
        <v>1228</v>
      </c>
      <c r="D257">
        <v>360.1</v>
      </c>
    </row>
    <row r="258" spans="1:4" x14ac:dyDescent="0.3">
      <c r="C258" t="s">
        <v>1229</v>
      </c>
    </row>
    <row r="262" spans="1:4" ht="16.2" thickBot="1" x14ac:dyDescent="0.35"/>
    <row r="263" spans="1:4" x14ac:dyDescent="0.3">
      <c r="A263" s="415"/>
      <c r="B263" s="416"/>
      <c r="C263" s="485" t="s">
        <v>982</v>
      </c>
    </row>
    <row r="264" spans="1:4" x14ac:dyDescent="0.3">
      <c r="C264" t="s">
        <v>983</v>
      </c>
    </row>
    <row r="265" spans="1:4" x14ac:dyDescent="0.3">
      <c r="C265" t="s">
        <v>984</v>
      </c>
    </row>
    <row r="266" spans="1:4" x14ac:dyDescent="0.3">
      <c r="C266" t="s">
        <v>985</v>
      </c>
    </row>
    <row r="271" spans="1:4" ht="16.2" thickBot="1" x14ac:dyDescent="0.35"/>
    <row r="272" spans="1:4" x14ac:dyDescent="0.3">
      <c r="A272" s="415"/>
      <c r="B272" s="416">
        <v>500</v>
      </c>
      <c r="C272" s="485" t="s">
        <v>997</v>
      </c>
    </row>
    <row r="273" spans="1:4" x14ac:dyDescent="0.3">
      <c r="C273" t="s">
        <v>1002</v>
      </c>
    </row>
    <row r="274" spans="1:4" x14ac:dyDescent="0.3">
      <c r="C274" t="s">
        <v>998</v>
      </c>
    </row>
    <row r="275" spans="1:4" x14ac:dyDescent="0.3">
      <c r="C275" t="s">
        <v>999</v>
      </c>
    </row>
    <row r="276" spans="1:4" x14ac:dyDescent="0.3">
      <c r="C276" t="s">
        <v>1000</v>
      </c>
    </row>
    <row r="280" spans="1:4" ht="16.2" thickBot="1" x14ac:dyDescent="0.35"/>
    <row r="281" spans="1:4" ht="16.2" thickTop="1" x14ac:dyDescent="0.3">
      <c r="A281" s="412"/>
      <c r="B281" s="413">
        <v>500</v>
      </c>
      <c r="C281" s="486" t="s">
        <v>1017</v>
      </c>
      <c r="D281">
        <v>500</v>
      </c>
    </row>
    <row r="282" spans="1:4" x14ac:dyDescent="0.3">
      <c r="C282" t="s">
        <v>1018</v>
      </c>
    </row>
    <row r="283" spans="1:4" x14ac:dyDescent="0.3">
      <c r="C283" t="s">
        <v>1019</v>
      </c>
      <c r="D283" s="134">
        <v>500</v>
      </c>
    </row>
    <row r="284" spans="1:4" x14ac:dyDescent="0.3">
      <c r="D284">
        <f>D281-D283</f>
        <v>0</v>
      </c>
    </row>
    <row r="286" spans="1:4" ht="16.2" thickBot="1" x14ac:dyDescent="0.35"/>
    <row r="287" spans="1:4" ht="16.2" thickTop="1" x14ac:dyDescent="0.3">
      <c r="A287" s="412"/>
      <c r="B287" s="413">
        <v>700</v>
      </c>
      <c r="C287" s="486" t="s">
        <v>1027</v>
      </c>
    </row>
    <row r="288" spans="1:4" x14ac:dyDescent="0.3">
      <c r="C288" t="s">
        <v>537</v>
      </c>
    </row>
    <row r="289" spans="1:4" x14ac:dyDescent="0.3">
      <c r="C289" t="s">
        <v>1028</v>
      </c>
      <c r="D289" s="99">
        <v>700</v>
      </c>
    </row>
    <row r="290" spans="1:4" x14ac:dyDescent="0.3">
      <c r="C290" t="s">
        <v>1029</v>
      </c>
      <c r="D290" s="99">
        <v>646.67999999999995</v>
      </c>
    </row>
    <row r="291" spans="1:4" x14ac:dyDescent="0.3">
      <c r="C291" t="s">
        <v>1030</v>
      </c>
      <c r="D291" s="99">
        <v>157.94</v>
      </c>
    </row>
    <row r="294" spans="1:4" ht="16.2" thickBot="1" x14ac:dyDescent="0.35"/>
    <row r="295" spans="1:4" x14ac:dyDescent="0.3">
      <c r="A295" s="415"/>
      <c r="B295" s="416"/>
      <c r="C295" s="485"/>
    </row>
    <row r="304" spans="1:4" x14ac:dyDescent="0.3">
      <c r="B304" s="2">
        <f>SUM(B11:B303)</f>
        <v>3200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D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  <c r="C2" s="271" t="s">
        <v>218</v>
      </c>
    </row>
    <row r="3" spans="1:4" x14ac:dyDescent="0.3">
      <c r="A3" s="6" t="s">
        <v>14</v>
      </c>
      <c r="C3" s="47" t="s">
        <v>731</v>
      </c>
    </row>
    <row r="4" spans="1:4" x14ac:dyDescent="0.3">
      <c r="C4" s="47" t="s">
        <v>732</v>
      </c>
    </row>
    <row r="5" spans="1:4" x14ac:dyDescent="0.3">
      <c r="A5" s="4" t="s">
        <v>199</v>
      </c>
      <c r="B5" s="2">
        <f>'Total Orgs'!B6</f>
        <v>2400</v>
      </c>
      <c r="C5" s="47" t="s">
        <v>733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SUM(B12:B30)</f>
        <v>1190.08</v>
      </c>
      <c r="C8" s="47"/>
    </row>
    <row r="9" spans="1:4" x14ac:dyDescent="0.3">
      <c r="A9" s="4" t="s">
        <v>200</v>
      </c>
      <c r="B9" s="2">
        <f>SUM(B5+B6-B8)</f>
        <v>1209.92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s="1" customFormat="1" x14ac:dyDescent="0.3">
      <c r="A12" s="16" t="s">
        <v>204</v>
      </c>
      <c r="B12" s="98">
        <v>175.08</v>
      </c>
      <c r="C12" s="97" t="s">
        <v>205</v>
      </c>
    </row>
    <row r="13" spans="1:4" x14ac:dyDescent="0.3">
      <c r="A13" s="16"/>
      <c r="C13" t="s">
        <v>206</v>
      </c>
    </row>
    <row r="14" spans="1:4" x14ac:dyDescent="0.3">
      <c r="A14" s="16"/>
    </row>
    <row r="15" spans="1:4" x14ac:dyDescent="0.3">
      <c r="A15" s="16" t="s">
        <v>729</v>
      </c>
      <c r="B15" s="2">
        <v>1015</v>
      </c>
      <c r="C15" t="s">
        <v>709</v>
      </c>
      <c r="D15">
        <v>1050</v>
      </c>
    </row>
    <row r="16" spans="1:4" x14ac:dyDescent="0.3">
      <c r="A16" s="16"/>
      <c r="C16" t="s">
        <v>730</v>
      </c>
      <c r="D16">
        <v>1015</v>
      </c>
    </row>
    <row r="17" spans="1:4" x14ac:dyDescent="0.3">
      <c r="A17" s="16"/>
      <c r="C17" t="s">
        <v>734</v>
      </c>
      <c r="D17">
        <f>D15-D16</f>
        <v>35</v>
      </c>
    </row>
    <row r="18" spans="1:4" x14ac:dyDescent="0.3">
      <c r="A18" s="16"/>
    </row>
    <row r="19" spans="1:4" x14ac:dyDescent="0.3">
      <c r="A19" s="16"/>
    </row>
    <row r="20" spans="1:4" x14ac:dyDescent="0.3">
      <c r="A20" s="16"/>
    </row>
    <row r="21" spans="1:4" x14ac:dyDescent="0.3">
      <c r="A21" s="16"/>
    </row>
    <row r="22" spans="1:4" x14ac:dyDescent="0.3">
      <c r="A22" s="16"/>
    </row>
    <row r="23" spans="1:4" x14ac:dyDescent="0.3">
      <c r="A23" s="16"/>
    </row>
    <row r="24" spans="1:4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G2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198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240</v>
      </c>
    </row>
    <row r="4" spans="1:7" x14ac:dyDescent="0.3">
      <c r="C4" s="271" t="s">
        <v>213</v>
      </c>
    </row>
    <row r="5" spans="1:7" x14ac:dyDescent="0.3">
      <c r="A5" s="4" t="s">
        <v>199</v>
      </c>
      <c r="B5" s="2">
        <f>'Total Orgs'!B23</f>
        <v>4000</v>
      </c>
      <c r="C5" s="47" t="s">
        <v>241</v>
      </c>
    </row>
    <row r="6" spans="1:7" x14ac:dyDescent="0.3">
      <c r="A6" s="4" t="s">
        <v>5</v>
      </c>
      <c r="B6" s="2">
        <v>700</v>
      </c>
      <c r="C6" s="47" t="s">
        <v>617</v>
      </c>
    </row>
    <row r="7" spans="1:7" x14ac:dyDescent="0.3">
      <c r="A7" s="4" t="s">
        <v>6</v>
      </c>
      <c r="C7" s="47" t="s">
        <v>242</v>
      </c>
    </row>
    <row r="8" spans="1:7" x14ac:dyDescent="0.3">
      <c r="A8" s="4" t="s">
        <v>7</v>
      </c>
      <c r="B8" s="2">
        <f>SUM(B12:B104)</f>
        <v>4700</v>
      </c>
      <c r="C8" s="47" t="s">
        <v>624</v>
      </c>
    </row>
    <row r="9" spans="1:7" x14ac:dyDescent="0.3">
      <c r="A9" s="4" t="s">
        <v>200</v>
      </c>
      <c r="B9" s="2">
        <f>SUM(B5+B6-B8)</f>
        <v>0</v>
      </c>
      <c r="C9" s="47" t="s">
        <v>778</v>
      </c>
      <c r="D9" s="1"/>
    </row>
    <row r="11" spans="1:7" s="1" customFormat="1" x14ac:dyDescent="0.3">
      <c r="A11" s="7" t="s">
        <v>201</v>
      </c>
      <c r="B11" s="3" t="s">
        <v>202</v>
      </c>
      <c r="C11" s="1" t="s">
        <v>203</v>
      </c>
      <c r="D11" s="99"/>
    </row>
    <row r="12" spans="1:7" x14ac:dyDescent="0.3">
      <c r="A12" s="4" t="s">
        <v>846</v>
      </c>
      <c r="B12" s="2">
        <v>2723.81</v>
      </c>
      <c r="C12" s="97" t="s">
        <v>1133</v>
      </c>
      <c r="D12" s="190">
        <v>1580.82</v>
      </c>
    </row>
    <row r="13" spans="1:7" x14ac:dyDescent="0.3">
      <c r="C13" s="97" t="s">
        <v>847</v>
      </c>
      <c r="D13" s="99"/>
    </row>
    <row r="14" spans="1:7" x14ac:dyDescent="0.3">
      <c r="C14" s="97" t="s">
        <v>1134</v>
      </c>
      <c r="D14" s="99">
        <v>2550</v>
      </c>
      <c r="G14">
        <v>2550</v>
      </c>
    </row>
    <row r="15" spans="1:7" x14ac:dyDescent="0.3">
      <c r="C15" s="97" t="s">
        <v>1132</v>
      </c>
      <c r="D15" s="99">
        <v>173.81</v>
      </c>
      <c r="G15">
        <v>1580.82</v>
      </c>
    </row>
    <row r="16" spans="1:7" x14ac:dyDescent="0.3">
      <c r="C16" s="97" t="s">
        <v>1135</v>
      </c>
      <c r="D16" s="190">
        <f>SUM(D14:D15)</f>
        <v>2723.81</v>
      </c>
      <c r="G16">
        <f>SUM(G14:G15)</f>
        <v>4130.82</v>
      </c>
    </row>
    <row r="17" spans="1:6" x14ac:dyDescent="0.3">
      <c r="C17" s="97"/>
      <c r="D17" s="99"/>
    </row>
    <row r="18" spans="1:6" x14ac:dyDescent="0.3">
      <c r="A18" s="4">
        <v>130.20259999999999</v>
      </c>
      <c r="B18" s="2">
        <v>1976.19</v>
      </c>
      <c r="C18" s="97" t="s">
        <v>959</v>
      </c>
      <c r="F18" s="134"/>
    </row>
    <row r="19" spans="1:6" x14ac:dyDescent="0.3">
      <c r="C19" s="97" t="s">
        <v>1144</v>
      </c>
      <c r="D19" s="127"/>
    </row>
    <row r="20" spans="1:6" x14ac:dyDescent="0.3">
      <c r="C20" s="97" t="s">
        <v>1145</v>
      </c>
      <c r="D20">
        <v>1005.94</v>
      </c>
    </row>
    <row r="25" spans="1:6" x14ac:dyDescent="0.3">
      <c r="C25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243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Orgs'!B24</f>
        <v>660</v>
      </c>
      <c r="C5" s="47" t="s">
        <v>645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v>660</v>
      </c>
      <c r="C7" s="47"/>
    </row>
    <row r="8" spans="1:3" x14ac:dyDescent="0.3">
      <c r="A8" s="4" t="s">
        <v>7</v>
      </c>
      <c r="B8" s="2">
        <f>SUM(B12:B111)</f>
        <v>0</v>
      </c>
      <c r="C8" s="47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1096</v>
      </c>
    </row>
    <row r="13" spans="1:3" x14ac:dyDescent="0.3">
      <c r="C13" s="16" t="s">
        <v>1092</v>
      </c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244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Orgs'!B25</f>
        <v>7250</v>
      </c>
      <c r="C5" s="271" t="s">
        <v>245</v>
      </c>
    </row>
    <row r="6" spans="1:3" x14ac:dyDescent="0.3">
      <c r="A6" s="4" t="s">
        <v>5</v>
      </c>
      <c r="C6" s="271" t="s">
        <v>491</v>
      </c>
    </row>
    <row r="7" spans="1:3" x14ac:dyDescent="0.3">
      <c r="A7" s="4" t="s">
        <v>6</v>
      </c>
      <c r="C7" s="271" t="s">
        <v>665</v>
      </c>
    </row>
    <row r="8" spans="1:3" x14ac:dyDescent="0.3">
      <c r="A8" s="4" t="s">
        <v>7</v>
      </c>
      <c r="B8" s="2">
        <f>SUM(B12:B117)</f>
        <v>1724.3600000000001</v>
      </c>
      <c r="C8" s="271"/>
    </row>
    <row r="9" spans="1:3" x14ac:dyDescent="0.3">
      <c r="A9" s="4" t="s">
        <v>200</v>
      </c>
      <c r="B9" s="2">
        <f>SUM(B5+B6-B8)</f>
        <v>5525.6399999999994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751</v>
      </c>
      <c r="B12" s="2">
        <v>167.36</v>
      </c>
      <c r="C12" t="s">
        <v>752</v>
      </c>
    </row>
    <row r="13" spans="1:3" x14ac:dyDescent="0.3">
      <c r="C13" s="16" t="s">
        <v>753</v>
      </c>
    </row>
    <row r="14" spans="1:3" x14ac:dyDescent="0.3">
      <c r="C14" s="16"/>
    </row>
    <row r="15" spans="1:3" x14ac:dyDescent="0.3">
      <c r="A15" s="4" t="s">
        <v>1191</v>
      </c>
      <c r="B15" s="2">
        <v>419</v>
      </c>
      <c r="C15" s="16" t="s">
        <v>1192</v>
      </c>
    </row>
    <row r="16" spans="1:3" x14ac:dyDescent="0.3">
      <c r="C16" s="16" t="s">
        <v>1193</v>
      </c>
    </row>
    <row r="17" spans="1:3" x14ac:dyDescent="0.3">
      <c r="C17" s="16" t="s">
        <v>1197</v>
      </c>
    </row>
    <row r="18" spans="1:3" x14ac:dyDescent="0.3">
      <c r="B18" s="2">
        <v>419</v>
      </c>
      <c r="C18" s="16" t="s">
        <v>1194</v>
      </c>
    </row>
    <row r="19" spans="1:3" x14ac:dyDescent="0.3">
      <c r="C19" s="16" t="s">
        <v>1193</v>
      </c>
    </row>
    <row r="20" spans="1:3" x14ac:dyDescent="0.3">
      <c r="C20" s="16" t="s">
        <v>1198</v>
      </c>
    </row>
    <row r="21" spans="1:3" x14ac:dyDescent="0.3">
      <c r="B21" s="2">
        <v>419</v>
      </c>
      <c r="C21" s="16" t="s">
        <v>1195</v>
      </c>
    </row>
    <row r="22" spans="1:3" x14ac:dyDescent="0.3">
      <c r="C22" s="16" t="s">
        <v>1193</v>
      </c>
    </row>
    <row r="23" spans="1:3" x14ac:dyDescent="0.3">
      <c r="C23" s="16" t="s">
        <v>1196</v>
      </c>
    </row>
    <row r="24" spans="1:3" x14ac:dyDescent="0.3">
      <c r="B24" s="2">
        <v>300</v>
      </c>
      <c r="C24" s="16" t="s">
        <v>1199</v>
      </c>
    </row>
    <row r="25" spans="1:3" s="21" customFormat="1" x14ac:dyDescent="0.3">
      <c r="A25" s="13"/>
      <c r="B25" s="14"/>
      <c r="C25" s="15" t="s">
        <v>1200</v>
      </c>
    </row>
    <row r="26" spans="1:3" x14ac:dyDescent="0.3">
      <c r="C26" s="16"/>
    </row>
    <row r="27" spans="1:3" s="21" customFormat="1" x14ac:dyDescent="0.3">
      <c r="A27" s="13"/>
      <c r="B27" s="14"/>
      <c r="C27" s="22"/>
    </row>
    <row r="28" spans="1:3" s="21" customFormat="1" x14ac:dyDescent="0.3">
      <c r="A28" s="13"/>
      <c r="B28" s="14"/>
      <c r="C28" s="22"/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s="15" customFormat="1" x14ac:dyDescent="0.3">
      <c r="A33" s="20"/>
      <c r="B33" s="32"/>
      <c r="C33" s="22"/>
    </row>
    <row r="34" spans="1:3" s="21" customFormat="1" x14ac:dyDescent="0.3">
      <c r="A34" s="13"/>
      <c r="B34" s="14"/>
      <c r="C34" s="22"/>
    </row>
    <row r="35" spans="1:3" x14ac:dyDescent="0.3">
      <c r="C35" s="10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s="15" customFormat="1" x14ac:dyDescent="0.3">
      <c r="A42" s="20"/>
      <c r="B42" s="32"/>
      <c r="C42" s="22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  <row r="73" spans="3:3" x14ac:dyDescent="0.3">
      <c r="C73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246</v>
      </c>
    </row>
    <row r="5" spans="1:3" x14ac:dyDescent="0.3">
      <c r="A5" s="4" t="s">
        <v>199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SUM(B12:B111)</f>
        <v>0</v>
      </c>
    </row>
    <row r="9" spans="1:3" x14ac:dyDescent="0.3">
      <c r="A9" s="4" t="s">
        <v>200</v>
      </c>
      <c r="B9" s="2" t="e">
        <f>SUM(B5+B6-B8)</f>
        <v>#REF!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</v>
      </c>
    </row>
    <row r="4" spans="1:3" x14ac:dyDescent="0.3">
      <c r="C4" s="271" t="s">
        <v>208</v>
      </c>
    </row>
    <row r="5" spans="1:3" x14ac:dyDescent="0.3">
      <c r="A5" s="4" t="s">
        <v>199</v>
      </c>
      <c r="B5" s="2">
        <f>'Total Orgs'!B26</f>
        <v>2700</v>
      </c>
      <c r="C5" s="47" t="s">
        <v>670</v>
      </c>
    </row>
    <row r="6" spans="1:3" x14ac:dyDescent="0.3">
      <c r="A6" s="4" t="s">
        <v>5</v>
      </c>
      <c r="C6" s="271"/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SUM(B12:B101)</f>
        <v>97.76</v>
      </c>
      <c r="C8" s="271"/>
    </row>
    <row r="9" spans="1:3" x14ac:dyDescent="0.3">
      <c r="A9" s="4" t="s">
        <v>200</v>
      </c>
      <c r="B9" s="2">
        <f>SUM(B5+B6-B8)</f>
        <v>2602.2399999999998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1201</v>
      </c>
      <c r="B12" s="2">
        <v>97.76</v>
      </c>
      <c r="C12" t="s">
        <v>1204</v>
      </c>
    </row>
    <row r="13" spans="1:3" x14ac:dyDescent="0.3">
      <c r="C13" t="s">
        <v>1205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248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Orgs'!B27</f>
        <v>500</v>
      </c>
      <c r="C5" s="47" t="s">
        <v>247</v>
      </c>
    </row>
    <row r="6" spans="1:3" x14ac:dyDescent="0.3">
      <c r="A6" s="4" t="s">
        <v>5</v>
      </c>
      <c r="C6" s="47" t="s">
        <v>683</v>
      </c>
    </row>
    <row r="7" spans="1:3" x14ac:dyDescent="0.3">
      <c r="A7" s="4" t="s">
        <v>6</v>
      </c>
      <c r="C7" s="47" t="s">
        <v>762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Orgs'!B28</f>
        <v>500</v>
      </c>
      <c r="C5" s="47" t="s">
        <v>247</v>
      </c>
    </row>
    <row r="6" spans="1:3" x14ac:dyDescent="0.3">
      <c r="A6" s="4" t="s">
        <v>5</v>
      </c>
      <c r="C6" s="47" t="s">
        <v>542</v>
      </c>
    </row>
    <row r="7" spans="1:3" x14ac:dyDescent="0.3">
      <c r="A7" s="4" t="s">
        <v>6</v>
      </c>
      <c r="C7" s="47" t="s">
        <v>701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38</v>
      </c>
      <c r="C3" s="271" t="s">
        <v>218</v>
      </c>
    </row>
    <row r="4" spans="1:4" x14ac:dyDescent="0.3">
      <c r="C4" s="47" t="s">
        <v>597</v>
      </c>
    </row>
    <row r="5" spans="1:4" x14ac:dyDescent="0.3">
      <c r="A5" s="4" t="s">
        <v>199</v>
      </c>
      <c r="B5" s="2">
        <f>'Total Orgs'!B29</f>
        <v>500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200</v>
      </c>
      <c r="B9" s="2">
        <f>SUM(B5+B6-B7-B8)</f>
        <v>500</v>
      </c>
    </row>
    <row r="10" spans="1:4" x14ac:dyDescent="0.3">
      <c r="D10" s="1"/>
    </row>
    <row r="11" spans="1:4" s="1" customFormat="1" x14ac:dyDescent="0.3">
      <c r="A11" s="7" t="s">
        <v>201</v>
      </c>
      <c r="B11" s="3" t="s">
        <v>202</v>
      </c>
      <c r="C11" s="1" t="s">
        <v>203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249</v>
      </c>
    </row>
    <row r="5" spans="1:3" x14ac:dyDescent="0.3">
      <c r="A5" s="4" t="s">
        <v>199</v>
      </c>
      <c r="B5" s="2">
        <f>'Total Orgs'!B30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INACTIVE!D12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250</v>
      </c>
    </row>
    <row r="5" spans="1:3" x14ac:dyDescent="0.3">
      <c r="A5" s="4" t="s">
        <v>199</v>
      </c>
      <c r="B5" s="2">
        <f>'Total Orgs'!B31</f>
        <v>4800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2000</v>
      </c>
    </row>
    <row r="9" spans="1:3" x14ac:dyDescent="0.3">
      <c r="A9" s="4" t="s">
        <v>200</v>
      </c>
      <c r="B9" s="2">
        <f>SUM(B5+B6-B7-B8)</f>
        <v>2800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1160</v>
      </c>
      <c r="B12" s="2">
        <v>2000</v>
      </c>
      <c r="C12" t="s">
        <v>1163</v>
      </c>
    </row>
    <row r="13" spans="1:3" x14ac:dyDescent="0.3">
      <c r="C13" s="4" t="s">
        <v>1164</v>
      </c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207</v>
      </c>
      <c r="C3" t="s">
        <v>218</v>
      </c>
    </row>
    <row r="4" spans="1:3" x14ac:dyDescent="0.3">
      <c r="C4" t="s">
        <v>765</v>
      </c>
    </row>
    <row r="5" spans="1:3" x14ac:dyDescent="0.3">
      <c r="A5" s="4" t="s">
        <v>199</v>
      </c>
      <c r="B5" s="2">
        <f>'Total Orgs'!B7</f>
        <v>575</v>
      </c>
      <c r="C5" t="s">
        <v>766</v>
      </c>
    </row>
    <row r="6" spans="1:3" x14ac:dyDescent="0.3">
      <c r="A6" s="4" t="s">
        <v>5</v>
      </c>
    </row>
    <row r="7" spans="1:3" x14ac:dyDescent="0.3">
      <c r="A7" s="4" t="s">
        <v>273</v>
      </c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200</v>
      </c>
      <c r="B9" s="2">
        <f>SUM(B5+B6-B8)</f>
        <v>575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8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251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Orgs'!B32</f>
        <v>5500</v>
      </c>
      <c r="C5" s="47" t="s">
        <v>252</v>
      </c>
    </row>
    <row r="6" spans="1:3" x14ac:dyDescent="0.3">
      <c r="A6" s="4" t="s">
        <v>5</v>
      </c>
      <c r="C6" s="47" t="s">
        <v>253</v>
      </c>
    </row>
    <row r="7" spans="1:3" x14ac:dyDescent="0.3">
      <c r="A7" s="4" t="s">
        <v>6</v>
      </c>
      <c r="C7" s="47" t="s">
        <v>533</v>
      </c>
    </row>
    <row r="8" spans="1:3" x14ac:dyDescent="0.3">
      <c r="A8" s="4" t="s">
        <v>7</v>
      </c>
      <c r="B8" s="2">
        <f>SUM(B12:B102)</f>
        <v>5500</v>
      </c>
      <c r="C8" s="47"/>
    </row>
    <row r="9" spans="1:3" x14ac:dyDescent="0.3">
      <c r="A9" s="4" t="s">
        <v>200</v>
      </c>
      <c r="B9" s="2">
        <f>SUM(B5+B6-B8)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729</v>
      </c>
      <c r="B12" s="2">
        <v>5500</v>
      </c>
      <c r="C12" t="s">
        <v>735</v>
      </c>
    </row>
    <row r="13" spans="1:3" x14ac:dyDescent="0.3">
      <c r="C13" t="s">
        <v>736</v>
      </c>
    </row>
    <row r="14" spans="1:3" x14ac:dyDescent="0.3">
      <c r="C14" t="s">
        <v>737</v>
      </c>
    </row>
    <row r="15" spans="1:3" x14ac:dyDescent="0.3">
      <c r="C15" t="s">
        <v>533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254</v>
      </c>
    </row>
    <row r="4" spans="1:3" x14ac:dyDescent="0.3">
      <c r="C4" s="271" t="s">
        <v>233</v>
      </c>
    </row>
    <row r="5" spans="1:3" x14ac:dyDescent="0.3">
      <c r="A5" s="4" t="s">
        <v>199</v>
      </c>
      <c r="B5" s="2">
        <f>'Total Orgs'!B33</f>
        <v>500</v>
      </c>
      <c r="C5" s="271"/>
    </row>
    <row r="6" spans="1:3" x14ac:dyDescent="0.3">
      <c r="A6" s="4" t="s">
        <v>5</v>
      </c>
      <c r="C6" s="271" t="s">
        <v>255</v>
      </c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SUM(B12:B102)</f>
        <v>0</v>
      </c>
      <c r="C8" s="271"/>
    </row>
    <row r="9" spans="1:3" x14ac:dyDescent="0.3">
      <c r="A9" s="4" t="s">
        <v>200</v>
      </c>
      <c r="B9" s="2">
        <f>SUM(B5+B6-B8)</f>
        <v>500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</v>
      </c>
    </row>
    <row r="4" spans="1:3" x14ac:dyDescent="0.3">
      <c r="C4" s="271" t="s">
        <v>233</v>
      </c>
    </row>
    <row r="5" spans="1:3" x14ac:dyDescent="0.3">
      <c r="A5" s="4" t="s">
        <v>199</v>
      </c>
      <c r="B5" s="2">
        <f>'Total Orgs'!B34</f>
        <v>500</v>
      </c>
      <c r="C5" s="271"/>
    </row>
    <row r="6" spans="1:3" x14ac:dyDescent="0.3">
      <c r="A6" s="4" t="s">
        <v>5</v>
      </c>
      <c r="C6" s="271"/>
    </row>
    <row r="7" spans="1:3" x14ac:dyDescent="0.3">
      <c r="A7" s="4" t="s">
        <v>6</v>
      </c>
      <c r="B7" s="2">
        <v>500</v>
      </c>
      <c r="C7" s="271"/>
    </row>
    <row r="8" spans="1:3" x14ac:dyDescent="0.3">
      <c r="A8" s="4" t="s">
        <v>7</v>
      </c>
      <c r="B8" s="2">
        <f>SUM(B12:B102)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1093</v>
      </c>
    </row>
    <row r="13" spans="1:3" x14ac:dyDescent="0.3">
      <c r="C13" t="s">
        <v>1095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C22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Orgs'!B35</f>
        <v>15000</v>
      </c>
      <c r="C5" s="47" t="s">
        <v>540</v>
      </c>
    </row>
    <row r="6" spans="1:3" x14ac:dyDescent="0.3">
      <c r="A6" s="4" t="s">
        <v>5</v>
      </c>
      <c r="C6" s="47" t="s">
        <v>256</v>
      </c>
    </row>
    <row r="7" spans="1:3" x14ac:dyDescent="0.3">
      <c r="A7" s="4" t="s">
        <v>6</v>
      </c>
      <c r="C7" s="47" t="s">
        <v>543</v>
      </c>
    </row>
    <row r="8" spans="1:3" x14ac:dyDescent="0.3">
      <c r="A8" s="4" t="s">
        <v>7</v>
      </c>
      <c r="B8" s="2">
        <f>SUM(B12:B104)</f>
        <v>7960</v>
      </c>
      <c r="C8" s="47"/>
    </row>
    <row r="9" spans="1:3" x14ac:dyDescent="0.3">
      <c r="A9" s="4" t="s">
        <v>200</v>
      </c>
      <c r="B9" s="2">
        <f>SUM(B5+B6-B8)</f>
        <v>7040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1031</v>
      </c>
      <c r="B12" s="2">
        <v>2000</v>
      </c>
      <c r="C12" t="s">
        <v>1032</v>
      </c>
    </row>
    <row r="13" spans="1:3" x14ac:dyDescent="0.3">
      <c r="C13" t="s">
        <v>1033</v>
      </c>
    </row>
    <row r="14" spans="1:3" x14ac:dyDescent="0.3">
      <c r="C14" t="s">
        <v>1034</v>
      </c>
    </row>
    <row r="15" spans="1:3" x14ac:dyDescent="0.3">
      <c r="C15" t="s">
        <v>1050</v>
      </c>
    </row>
    <row r="17" spans="1:3" x14ac:dyDescent="0.3">
      <c r="A17" s="4" t="s">
        <v>1054</v>
      </c>
      <c r="B17" s="2">
        <v>1605</v>
      </c>
      <c r="C17" t="s">
        <v>709</v>
      </c>
    </row>
    <row r="18" spans="1:3" x14ac:dyDescent="0.3">
      <c r="C18" t="s">
        <v>1055</v>
      </c>
    </row>
    <row r="20" spans="1:3" x14ac:dyDescent="0.3">
      <c r="A20" s="4" t="s">
        <v>1216</v>
      </c>
      <c r="B20" s="2">
        <v>4355</v>
      </c>
      <c r="C20" t="s">
        <v>1217</v>
      </c>
    </row>
    <row r="21" spans="1:3" x14ac:dyDescent="0.3">
      <c r="C21" t="s">
        <v>1218</v>
      </c>
    </row>
    <row r="22" spans="1:3" x14ac:dyDescent="0.3">
      <c r="C22" t="s">
        <v>1219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45</v>
      </c>
      <c r="C3" s="271" t="s">
        <v>218</v>
      </c>
    </row>
    <row r="4" spans="1:3" x14ac:dyDescent="0.3">
      <c r="C4" s="47" t="s">
        <v>550</v>
      </c>
    </row>
    <row r="5" spans="1:3" x14ac:dyDescent="0.3">
      <c r="A5" s="4" t="s">
        <v>199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994</v>
      </c>
      <c r="C12" t="s">
        <v>995</v>
      </c>
    </row>
    <row r="13" spans="1:3" x14ac:dyDescent="0.3">
      <c r="C13" t="s">
        <v>996</v>
      </c>
    </row>
    <row r="14" spans="1:3" x14ac:dyDescent="0.3">
      <c r="C14" t="s">
        <v>1061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257</v>
      </c>
      <c r="C3" s="271" t="s">
        <v>218</v>
      </c>
    </row>
    <row r="4" spans="1:3" x14ac:dyDescent="0.3">
      <c r="C4" s="47" t="s">
        <v>593</v>
      </c>
    </row>
    <row r="5" spans="1:3" x14ac:dyDescent="0.3">
      <c r="A5" s="4" t="s">
        <v>199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352.4</v>
      </c>
      <c r="C8" s="47"/>
    </row>
    <row r="9" spans="1:3" x14ac:dyDescent="0.3">
      <c r="A9" s="4" t="s">
        <v>200</v>
      </c>
      <c r="B9" s="2">
        <f>SUM(B5+B6-B7-B8)</f>
        <v>147.60000000000002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1182</v>
      </c>
      <c r="B12" s="2">
        <v>352.4</v>
      </c>
      <c r="C12" t="s">
        <v>709</v>
      </c>
    </row>
    <row r="13" spans="1:3" x14ac:dyDescent="0.3">
      <c r="C13" t="s">
        <v>1183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5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47</v>
      </c>
    </row>
    <row r="4" spans="1:4" x14ac:dyDescent="0.3">
      <c r="A4" s="4"/>
      <c r="C4" s="271" t="s">
        <v>218</v>
      </c>
    </row>
    <row r="5" spans="1:4" x14ac:dyDescent="0.3">
      <c r="A5" s="4" t="s">
        <v>199</v>
      </c>
      <c r="B5" s="2">
        <f>'Total Orgs'!B38</f>
        <v>11750</v>
      </c>
      <c r="C5" s="47" t="s">
        <v>258</v>
      </c>
    </row>
    <row r="6" spans="1:4" x14ac:dyDescent="0.3">
      <c r="A6" s="4" t="s">
        <v>5</v>
      </c>
      <c r="C6" s="47" t="s">
        <v>259</v>
      </c>
    </row>
    <row r="7" spans="1:4" x14ac:dyDescent="0.3">
      <c r="A7" s="4" t="s">
        <v>6</v>
      </c>
      <c r="B7" s="2">
        <v>0</v>
      </c>
      <c r="C7" s="47" t="s">
        <v>845</v>
      </c>
    </row>
    <row r="8" spans="1:4" x14ac:dyDescent="0.3">
      <c r="A8" s="4" t="s">
        <v>7</v>
      </c>
      <c r="B8" s="2">
        <f>SUM(B12:B113)</f>
        <v>10541.470000000001</v>
      </c>
      <c r="C8" s="47"/>
    </row>
    <row r="9" spans="1:4" x14ac:dyDescent="0.3">
      <c r="A9" s="4" t="s">
        <v>200</v>
      </c>
      <c r="B9" s="2">
        <f>SUM(B5+B6-B7-B8)</f>
        <v>1208.5299999999988</v>
      </c>
    </row>
    <row r="10" spans="1:4" x14ac:dyDescent="0.3">
      <c r="A10" s="4"/>
    </row>
    <row r="11" spans="1:4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276" t="s">
        <v>717</v>
      </c>
      <c r="B12" s="2">
        <v>2500</v>
      </c>
      <c r="C12" t="s">
        <v>718</v>
      </c>
    </row>
    <row r="13" spans="1:4" x14ac:dyDescent="0.3">
      <c r="A13" s="277"/>
      <c r="C13" t="s">
        <v>719</v>
      </c>
      <c r="D13" s="134"/>
    </row>
    <row r="14" spans="1:4" x14ac:dyDescent="0.3">
      <c r="A14" s="277"/>
      <c r="C14" t="s">
        <v>720</v>
      </c>
    </row>
    <row r="15" spans="1:4" x14ac:dyDescent="0.3">
      <c r="A15" s="277"/>
      <c r="B15" s="2">
        <v>1112.5</v>
      </c>
      <c r="C15" t="s">
        <v>721</v>
      </c>
    </row>
    <row r="16" spans="1:4" x14ac:dyDescent="0.3">
      <c r="A16" s="277"/>
      <c r="C16" t="s">
        <v>722</v>
      </c>
    </row>
    <row r="17" spans="1:4" x14ac:dyDescent="0.3">
      <c r="A17" s="277"/>
      <c r="C17" t="s">
        <v>718</v>
      </c>
    </row>
    <row r="18" spans="1:4" x14ac:dyDescent="0.3">
      <c r="A18" s="277"/>
      <c r="B18" s="2">
        <v>150.63</v>
      </c>
      <c r="C18" t="s">
        <v>970</v>
      </c>
      <c r="D18">
        <v>150.63</v>
      </c>
    </row>
    <row r="19" spans="1:4" x14ac:dyDescent="0.3">
      <c r="A19" s="276"/>
    </row>
    <row r="20" spans="1:4" x14ac:dyDescent="0.3">
      <c r="A20" s="276"/>
      <c r="B20" s="2">
        <v>2500</v>
      </c>
      <c r="C20" s="4" t="s">
        <v>786</v>
      </c>
    </row>
    <row r="21" spans="1:4" x14ac:dyDescent="0.3">
      <c r="A21" s="276"/>
      <c r="C21" s="4" t="s">
        <v>787</v>
      </c>
      <c r="D21" s="134"/>
    </row>
    <row r="22" spans="1:4" x14ac:dyDescent="0.3">
      <c r="A22" s="276"/>
      <c r="C22" t="s">
        <v>788</v>
      </c>
    </row>
    <row r="23" spans="1:4" x14ac:dyDescent="0.3">
      <c r="A23" s="276"/>
      <c r="B23" s="2">
        <v>1028.54</v>
      </c>
      <c r="C23" t="s">
        <v>721</v>
      </c>
    </row>
    <row r="24" spans="1:4" x14ac:dyDescent="0.3">
      <c r="A24" s="276"/>
      <c r="C24" t="s">
        <v>789</v>
      </c>
    </row>
    <row r="25" spans="1:4" x14ac:dyDescent="0.3">
      <c r="A25" s="276"/>
      <c r="C25" t="s">
        <v>790</v>
      </c>
    </row>
    <row r="26" spans="1:4" x14ac:dyDescent="0.3">
      <c r="A26" s="27"/>
      <c r="C26" t="s">
        <v>793</v>
      </c>
    </row>
    <row r="27" spans="1:4" x14ac:dyDescent="0.3">
      <c r="A27" s="27"/>
      <c r="B27" s="2">
        <v>249.8</v>
      </c>
      <c r="C27" t="s">
        <v>970</v>
      </c>
      <c r="D27">
        <v>249.8</v>
      </c>
    </row>
    <row r="28" spans="1:4" x14ac:dyDescent="0.3">
      <c r="A28" s="27"/>
    </row>
    <row r="29" spans="1:4" x14ac:dyDescent="0.3">
      <c r="A29" s="27"/>
    </row>
    <row r="30" spans="1:4" x14ac:dyDescent="0.3">
      <c r="A30" s="27"/>
      <c r="B30" s="2">
        <v>1500</v>
      </c>
      <c r="C30" t="s">
        <v>879</v>
      </c>
    </row>
    <row r="31" spans="1:4" x14ac:dyDescent="0.3">
      <c r="A31" s="27"/>
      <c r="C31" t="s">
        <v>918</v>
      </c>
    </row>
    <row r="32" spans="1:4" x14ac:dyDescent="0.3">
      <c r="A32" s="27"/>
    </row>
    <row r="33" spans="1:2" x14ac:dyDescent="0.3">
      <c r="A33" s="27"/>
      <c r="B33" s="2">
        <v>1500</v>
      </c>
    </row>
    <row r="34" spans="1:2" x14ac:dyDescent="0.3">
      <c r="A34" s="27"/>
    </row>
    <row r="35" spans="1:2" x14ac:dyDescent="0.3">
      <c r="A35" s="27"/>
    </row>
    <row r="36" spans="1:2" x14ac:dyDescent="0.3">
      <c r="A36" s="27"/>
    </row>
    <row r="37" spans="1:2" x14ac:dyDescent="0.3">
      <c r="A37" s="27"/>
    </row>
    <row r="38" spans="1:2" x14ac:dyDescent="0.3">
      <c r="A38" s="27"/>
    </row>
    <row r="39" spans="1:2" x14ac:dyDescent="0.3">
      <c r="A39" s="27"/>
    </row>
    <row r="40" spans="1:2" x14ac:dyDescent="0.3">
      <c r="A40" s="27"/>
    </row>
    <row r="41" spans="1:2" x14ac:dyDescent="0.3">
      <c r="A41" s="27"/>
    </row>
    <row r="42" spans="1:2" x14ac:dyDescent="0.3">
      <c r="A42" s="27"/>
    </row>
    <row r="43" spans="1:2" x14ac:dyDescent="0.3">
      <c r="A43" s="27"/>
    </row>
    <row r="44" spans="1:2" x14ac:dyDescent="0.3">
      <c r="A44" s="27"/>
    </row>
    <row r="45" spans="1:2" x14ac:dyDescent="0.3">
      <c r="A45" s="27"/>
    </row>
    <row r="46" spans="1:2" x14ac:dyDescent="0.3">
      <c r="A46" s="27"/>
    </row>
    <row r="47" spans="1:2" x14ac:dyDescent="0.3">
      <c r="A47" s="27"/>
    </row>
    <row r="48" spans="1:2" x14ac:dyDescent="0.3">
      <c r="A48" s="27"/>
    </row>
    <row r="49" spans="1:3" x14ac:dyDescent="0.3">
      <c r="A49" s="27"/>
    </row>
    <row r="50" spans="1:3" x14ac:dyDescent="0.3">
      <c r="A50" s="27"/>
      <c r="C50" s="10"/>
    </row>
    <row r="51" spans="1:3" x14ac:dyDescent="0.3">
      <c r="A51" s="27"/>
    </row>
    <row r="55" spans="1:3" x14ac:dyDescent="0.3">
      <c r="A55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260</v>
      </c>
      <c r="C3" s="271" t="s">
        <v>218</v>
      </c>
    </row>
    <row r="4" spans="1:3" x14ac:dyDescent="0.3">
      <c r="C4" s="47" t="s">
        <v>564</v>
      </c>
    </row>
    <row r="5" spans="1:3" x14ac:dyDescent="0.3">
      <c r="A5" s="4" t="s">
        <v>199</v>
      </c>
      <c r="B5" s="2">
        <f>'Total Orgs'!B39</f>
        <v>400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261</v>
      </c>
      <c r="C7" s="47"/>
    </row>
    <row r="8" spans="1:3" x14ac:dyDescent="0.3">
      <c r="A8" s="4" t="s">
        <v>7</v>
      </c>
      <c r="B8" s="2">
        <f>SUM(B12:B50)</f>
        <v>0</v>
      </c>
      <c r="C8" s="47"/>
    </row>
    <row r="9" spans="1:3" x14ac:dyDescent="0.3">
      <c r="A9" s="4" t="s">
        <v>200</v>
      </c>
      <c r="B9" s="2">
        <f>SUM(B5+B6-B8)</f>
        <v>400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49</v>
      </c>
    </row>
    <row r="5" spans="1:3" x14ac:dyDescent="0.3">
      <c r="A5" s="4" t="s">
        <v>199</v>
      </c>
      <c r="B5" s="2">
        <f>'Total Orgs'!B40</f>
        <v>2000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1950</v>
      </c>
    </row>
    <row r="9" spans="1:3" x14ac:dyDescent="0.3">
      <c r="A9" s="4" t="s">
        <v>200</v>
      </c>
      <c r="B9" s="2">
        <f>SUM(B5+B6-B7-B8)</f>
        <v>50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986</v>
      </c>
      <c r="B12" s="2">
        <v>1950</v>
      </c>
      <c r="C12" t="s">
        <v>948</v>
      </c>
    </row>
    <row r="13" spans="1:3" x14ac:dyDescent="0.3">
      <c r="C13" t="s">
        <v>987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262</v>
      </c>
    </row>
    <row r="5" spans="1:3" x14ac:dyDescent="0.3">
      <c r="A5" s="4" t="s">
        <v>199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 t="e">
        <f>SUM(B5+B6-B7-B8)</f>
        <v>#REF!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6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17</v>
      </c>
    </row>
    <row r="4" spans="1:4" x14ac:dyDescent="0.3">
      <c r="C4" s="271" t="s">
        <v>208</v>
      </c>
    </row>
    <row r="5" spans="1:4" x14ac:dyDescent="0.3">
      <c r="A5" s="4" t="s">
        <v>199</v>
      </c>
      <c r="B5" s="2">
        <f>'Total Orgs'!B8</f>
        <v>4000</v>
      </c>
      <c r="C5" s="47" t="s">
        <v>623</v>
      </c>
      <c r="D5" s="47"/>
    </row>
    <row r="6" spans="1:4" x14ac:dyDescent="0.3">
      <c r="A6" s="4" t="s">
        <v>5</v>
      </c>
      <c r="C6" s="47"/>
      <c r="D6" s="47"/>
    </row>
    <row r="7" spans="1:4" x14ac:dyDescent="0.3">
      <c r="A7" s="4" t="s">
        <v>6</v>
      </c>
      <c r="C7" s="271" t="s">
        <v>761</v>
      </c>
    </row>
    <row r="8" spans="1:4" x14ac:dyDescent="0.3">
      <c r="A8" s="4" t="s">
        <v>7</v>
      </c>
      <c r="B8" s="2">
        <f>SUM(B12:B343)</f>
        <v>696.29</v>
      </c>
      <c r="C8" s="271" t="s">
        <v>209</v>
      </c>
    </row>
    <row r="9" spans="1:4" x14ac:dyDescent="0.3">
      <c r="A9" s="4" t="s">
        <v>200</v>
      </c>
      <c r="B9" s="2">
        <f>SUM(B5+B6-B8)</f>
        <v>3303.71</v>
      </c>
      <c r="C9" s="271" t="s">
        <v>210</v>
      </c>
    </row>
    <row r="10" spans="1:4" x14ac:dyDescent="0.3">
      <c r="C10" s="271" t="s">
        <v>211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s="1" customFormat="1" x14ac:dyDescent="0.3">
      <c r="A12" s="16"/>
      <c r="B12" s="209"/>
      <c r="C12" s="46" t="s">
        <v>750</v>
      </c>
    </row>
    <row r="13" spans="1:4" s="1" customFormat="1" x14ac:dyDescent="0.3">
      <c r="A13" s="16"/>
      <c r="B13" s="209"/>
      <c r="C13" s="46"/>
    </row>
    <row r="14" spans="1:4" s="1" customFormat="1" x14ac:dyDescent="0.3">
      <c r="A14" s="16" t="s">
        <v>798</v>
      </c>
      <c r="B14" s="209">
        <v>80</v>
      </c>
      <c r="C14" s="97" t="s">
        <v>799</v>
      </c>
    </row>
    <row r="15" spans="1:4" s="1" customFormat="1" x14ac:dyDescent="0.3">
      <c r="A15" s="477"/>
      <c r="B15" s="3"/>
      <c r="C15" s="97" t="s">
        <v>800</v>
      </c>
    </row>
    <row r="16" spans="1:4" s="1" customFormat="1" x14ac:dyDescent="0.3">
      <c r="A16" s="16"/>
      <c r="B16" s="209"/>
      <c r="C16" s="97" t="s">
        <v>801</v>
      </c>
    </row>
    <row r="17" spans="1:5" s="1" customFormat="1" x14ac:dyDescent="0.3">
      <c r="A17" s="477"/>
      <c r="B17" s="3"/>
      <c r="C17" s="97" t="s">
        <v>848</v>
      </c>
    </row>
    <row r="18" spans="1:5" s="1" customFormat="1" x14ac:dyDescent="0.3">
      <c r="A18" s="477"/>
      <c r="B18" s="3"/>
      <c r="C18" s="97" t="s">
        <v>915</v>
      </c>
      <c r="D18" s="283">
        <v>100</v>
      </c>
    </row>
    <row r="19" spans="1:5" s="1" customFormat="1" x14ac:dyDescent="0.3">
      <c r="A19" s="477"/>
      <c r="B19" s="3"/>
      <c r="C19" s="97" t="s">
        <v>909</v>
      </c>
      <c r="D19" s="283">
        <v>10</v>
      </c>
      <c r="E19" s="1" t="s">
        <v>913</v>
      </c>
    </row>
    <row r="20" spans="1:5" s="1" customFormat="1" ht="16.2" thickBot="1" x14ac:dyDescent="0.35">
      <c r="A20" s="477"/>
      <c r="B20" s="3"/>
      <c r="C20" s="97" t="s">
        <v>910</v>
      </c>
      <c r="D20" s="481">
        <v>10</v>
      </c>
      <c r="E20" s="1" t="s">
        <v>913</v>
      </c>
    </row>
    <row r="21" spans="1:5" s="1" customFormat="1" x14ac:dyDescent="0.3">
      <c r="A21" s="477"/>
      <c r="B21" s="3"/>
      <c r="C21" s="97"/>
      <c r="D21" s="480">
        <f>D18-D19-D20</f>
        <v>80</v>
      </c>
    </row>
    <row r="22" spans="1:5" s="1" customFormat="1" x14ac:dyDescent="0.3">
      <c r="A22" s="477"/>
      <c r="B22" s="3"/>
      <c r="C22" s="97"/>
      <c r="D22" s="95"/>
    </row>
    <row r="23" spans="1:5" s="1" customFormat="1" x14ac:dyDescent="0.3">
      <c r="A23" s="16" t="s">
        <v>874</v>
      </c>
      <c r="B23" s="209">
        <v>316.29000000000002</v>
      </c>
      <c r="C23" s="97" t="s">
        <v>911</v>
      </c>
      <c r="D23" s="95"/>
    </row>
    <row r="24" spans="1:5" s="1" customFormat="1" x14ac:dyDescent="0.3">
      <c r="A24" s="477"/>
      <c r="B24" s="3"/>
      <c r="C24" s="97" t="s">
        <v>800</v>
      </c>
      <c r="D24" s="95"/>
    </row>
    <row r="25" spans="1:5" s="1" customFormat="1" x14ac:dyDescent="0.3">
      <c r="A25" s="477"/>
      <c r="B25" s="3"/>
      <c r="C25" s="97" t="s">
        <v>914</v>
      </c>
      <c r="D25" s="283">
        <v>104</v>
      </c>
    </row>
    <row r="26" spans="1:5" s="1" customFormat="1" x14ac:dyDescent="0.3">
      <c r="A26" s="477"/>
      <c r="B26" s="3"/>
      <c r="C26" s="97" t="s">
        <v>912</v>
      </c>
      <c r="D26" s="283">
        <v>205.3</v>
      </c>
    </row>
    <row r="27" spans="1:5" s="1" customFormat="1" ht="16.2" thickBot="1" x14ac:dyDescent="0.35">
      <c r="A27" s="477"/>
      <c r="B27" s="3"/>
      <c r="C27" s="97"/>
      <c r="D27" s="482">
        <v>6.99</v>
      </c>
    </row>
    <row r="28" spans="1:5" s="1" customFormat="1" x14ac:dyDescent="0.3">
      <c r="A28" s="477"/>
      <c r="B28" s="3"/>
      <c r="C28" s="97"/>
      <c r="D28" s="479">
        <f>SUM(D25:D27)</f>
        <v>316.29000000000002</v>
      </c>
    </row>
    <row r="29" spans="1:5" s="1" customFormat="1" x14ac:dyDescent="0.3">
      <c r="A29" s="477"/>
      <c r="B29" s="3"/>
      <c r="C29" s="97"/>
      <c r="D29" s="478"/>
    </row>
    <row r="30" spans="1:5" s="1" customFormat="1" x14ac:dyDescent="0.3">
      <c r="A30" s="477"/>
      <c r="B30" s="3"/>
      <c r="C30" s="97"/>
      <c r="D30" s="478"/>
    </row>
    <row r="31" spans="1:5" s="1" customFormat="1" x14ac:dyDescent="0.3">
      <c r="A31" s="16" t="s">
        <v>906</v>
      </c>
      <c r="B31" s="209">
        <v>300</v>
      </c>
      <c r="C31" s="97" t="s">
        <v>952</v>
      </c>
    </row>
    <row r="32" spans="1:5" x14ac:dyDescent="0.3">
      <c r="A32" s="16"/>
      <c r="C32" s="97" t="s">
        <v>894</v>
      </c>
    </row>
    <row r="33" spans="1:3" x14ac:dyDescent="0.3">
      <c r="A33" s="16"/>
      <c r="C33" s="97" t="s">
        <v>951</v>
      </c>
    </row>
    <row r="34" spans="1:3" x14ac:dyDescent="0.3">
      <c r="A34" s="16"/>
    </row>
    <row r="35" spans="1:3" x14ac:dyDescent="0.3">
      <c r="A35" s="16"/>
      <c r="C35" s="97"/>
    </row>
    <row r="36" spans="1:3" x14ac:dyDescent="0.3">
      <c r="A36" s="16"/>
    </row>
    <row r="41" spans="1:3" x14ac:dyDescent="0.3">
      <c r="C41" s="97"/>
    </row>
    <row r="69" spans="1:3" s="21" customFormat="1" x14ac:dyDescent="0.3">
      <c r="A69" s="13"/>
      <c r="B69" s="14"/>
      <c r="C69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263</v>
      </c>
    </row>
    <row r="5" spans="1:3" x14ac:dyDescent="0.3">
      <c r="A5" s="4" t="s">
        <v>199</v>
      </c>
      <c r="B5" s="2">
        <f>'Total Orgs'!B41</f>
        <v>1550</v>
      </c>
      <c r="C5" s="271" t="s">
        <v>213</v>
      </c>
    </row>
    <row r="6" spans="1:3" x14ac:dyDescent="0.3">
      <c r="A6" s="4" t="s">
        <v>5</v>
      </c>
      <c r="C6" s="271" t="s">
        <v>264</v>
      </c>
    </row>
    <row r="7" spans="1:3" x14ac:dyDescent="0.3">
      <c r="A7" s="4" t="s">
        <v>6</v>
      </c>
      <c r="B7" s="2">
        <v>1550</v>
      </c>
      <c r="C7" s="271" t="s">
        <v>265</v>
      </c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0" spans="1:3" x14ac:dyDescent="0.3">
      <c r="C10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73"/>
      <c r="B12" s="74"/>
      <c r="C12" s="51" t="s">
        <v>1091</v>
      </c>
    </row>
    <row r="13" spans="1:3" x14ac:dyDescent="0.3">
      <c r="A13" s="75"/>
      <c r="C13" s="76" t="s">
        <v>1092</v>
      </c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51</v>
      </c>
    </row>
    <row r="5" spans="1:3" x14ac:dyDescent="0.3">
      <c r="A5" s="4" t="s">
        <v>199</v>
      </c>
      <c r="B5" s="2">
        <f>'Total Orgs'!B42</f>
        <v>500</v>
      </c>
      <c r="C5" s="271" t="s">
        <v>213</v>
      </c>
    </row>
    <row r="6" spans="1:3" x14ac:dyDescent="0.3">
      <c r="A6" s="4" t="s">
        <v>5</v>
      </c>
      <c r="C6" s="271" t="s">
        <v>264</v>
      </c>
    </row>
    <row r="7" spans="1:3" x14ac:dyDescent="0.3">
      <c r="A7" s="4" t="s">
        <v>6</v>
      </c>
      <c r="B7" s="2">
        <v>500</v>
      </c>
      <c r="C7" s="271" t="s">
        <v>265</v>
      </c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0" spans="1:3" x14ac:dyDescent="0.3">
      <c r="C10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73"/>
      <c r="B12" s="74"/>
      <c r="C12" s="51" t="s">
        <v>1093</v>
      </c>
    </row>
    <row r="13" spans="1:3" x14ac:dyDescent="0.3">
      <c r="A13" s="75"/>
      <c r="C13" s="76" t="s">
        <v>1094</v>
      </c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52</v>
      </c>
      <c r="C3" s="271" t="s">
        <v>218</v>
      </c>
    </row>
    <row r="4" spans="1:4" x14ac:dyDescent="0.3">
      <c r="C4" s="47" t="s">
        <v>531</v>
      </c>
    </row>
    <row r="5" spans="1:4" x14ac:dyDescent="0.3">
      <c r="A5" s="4" t="s">
        <v>199</v>
      </c>
      <c r="B5" s="2">
        <f>'Total Orgs'!B43</f>
        <v>2300</v>
      </c>
      <c r="C5" s="47" t="s">
        <v>870</v>
      </c>
      <c r="D5" t="s">
        <v>871</v>
      </c>
    </row>
    <row r="6" spans="1:4" x14ac:dyDescent="0.3">
      <c r="A6" s="4" t="s">
        <v>5</v>
      </c>
      <c r="C6" s="47" t="s">
        <v>531</v>
      </c>
    </row>
    <row r="7" spans="1:4" x14ac:dyDescent="0.3">
      <c r="A7" s="4" t="s">
        <v>7</v>
      </c>
      <c r="B7" s="2">
        <f>SUM(B11:B142)</f>
        <v>0</v>
      </c>
      <c r="C7" s="47"/>
    </row>
    <row r="8" spans="1:4" x14ac:dyDescent="0.3">
      <c r="A8" s="4" t="s">
        <v>200</v>
      </c>
      <c r="B8" s="2">
        <f>SUM(B5+B6-B7)</f>
        <v>2300</v>
      </c>
      <c r="C8" s="47"/>
    </row>
    <row r="10" spans="1:4" s="1" customFormat="1" x14ac:dyDescent="0.3">
      <c r="A10" s="7" t="s">
        <v>201</v>
      </c>
      <c r="B10" s="3" t="s">
        <v>202</v>
      </c>
      <c r="C10" s="1" t="s">
        <v>203</v>
      </c>
    </row>
    <row r="11" spans="1:4" x14ac:dyDescent="0.3">
      <c r="A11" s="4" t="s">
        <v>892</v>
      </c>
      <c r="C11" s="125" t="s">
        <v>893</v>
      </c>
    </row>
    <row r="12" spans="1:4" x14ac:dyDescent="0.3">
      <c r="C12" s="15" t="s">
        <v>894</v>
      </c>
    </row>
    <row r="13" spans="1:4" x14ac:dyDescent="0.3">
      <c r="C13" s="125" t="s">
        <v>895</v>
      </c>
    </row>
    <row r="14" spans="1:4" x14ac:dyDescent="0.3">
      <c r="C14" t="s">
        <v>1015</v>
      </c>
    </row>
    <row r="15" spans="1:4" x14ac:dyDescent="0.3">
      <c r="C15" s="9" t="s">
        <v>1016</v>
      </c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53</v>
      </c>
    </row>
    <row r="5" spans="1:3" x14ac:dyDescent="0.3">
      <c r="A5" s="4" t="s">
        <v>199</v>
      </c>
      <c r="B5" s="2">
        <f>'Total Orgs'!B44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INACTIVE!D16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266</v>
      </c>
    </row>
    <row r="5" spans="1:3" x14ac:dyDescent="0.3">
      <c r="A5" s="4" t="s">
        <v>199</v>
      </c>
      <c r="B5" s="2">
        <f>'Total Orgs'!B45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58</v>
      </c>
    </row>
    <row r="4" spans="1:3" x14ac:dyDescent="0.3">
      <c r="C4" s="47" t="s">
        <v>218</v>
      </c>
    </row>
    <row r="5" spans="1:3" x14ac:dyDescent="0.3">
      <c r="A5" s="4" t="s">
        <v>199</v>
      </c>
      <c r="B5" s="2">
        <f>'Total Orgs'!B49</f>
        <v>325</v>
      </c>
      <c r="C5" s="47" t="s">
        <v>592</v>
      </c>
    </row>
    <row r="6" spans="1:3" x14ac:dyDescent="0.3">
      <c r="A6" s="4" t="s">
        <v>5</v>
      </c>
      <c r="C6" s="47" t="s">
        <v>605</v>
      </c>
    </row>
    <row r="7" spans="1:3" x14ac:dyDescent="0.3">
      <c r="A7" s="4" t="s">
        <v>270</v>
      </c>
      <c r="C7" s="47"/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200</v>
      </c>
      <c r="B9" s="2">
        <f>SUM(B5+B6-B7-B8)</f>
        <v>325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267</v>
      </c>
    </row>
    <row r="4" spans="1:3" x14ac:dyDescent="0.3">
      <c r="C4" s="47" t="s">
        <v>218</v>
      </c>
    </row>
    <row r="5" spans="1:3" x14ac:dyDescent="0.3">
      <c r="A5" s="4" t="s">
        <v>199</v>
      </c>
      <c r="B5" s="2">
        <f>'Total Orgs'!B48</f>
        <v>805</v>
      </c>
      <c r="C5" s="47" t="s">
        <v>268</v>
      </c>
    </row>
    <row r="6" spans="1:3" x14ac:dyDescent="0.3">
      <c r="A6" s="4" t="s">
        <v>5</v>
      </c>
      <c r="C6" s="47" t="s">
        <v>269</v>
      </c>
    </row>
    <row r="7" spans="1:3" x14ac:dyDescent="0.3">
      <c r="A7" s="4" t="s">
        <v>270</v>
      </c>
      <c r="C7" s="47" t="s">
        <v>271</v>
      </c>
    </row>
    <row r="8" spans="1:3" x14ac:dyDescent="0.3">
      <c r="A8" s="4" t="s">
        <v>7</v>
      </c>
      <c r="B8" s="2">
        <f>SUM(B12:B143)</f>
        <v>0</v>
      </c>
      <c r="C8" s="47" t="s">
        <v>685</v>
      </c>
    </row>
    <row r="9" spans="1:3" x14ac:dyDescent="0.3">
      <c r="A9" s="4" t="s">
        <v>200</v>
      </c>
      <c r="B9" s="2">
        <f>SUM(B5+B6-B7-B8)</f>
        <v>805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/>
  </sheetViews>
  <sheetFormatPr defaultRowHeight="15.6" x14ac:dyDescent="0.3"/>
  <cols>
    <col min="1" max="1" width="18.19921875" customWidth="1"/>
    <col min="2" max="2" width="12.09765625" customWidth="1"/>
    <col min="3" max="3" width="40.19921875" customWidth="1"/>
  </cols>
  <sheetData>
    <row r="1" spans="1:4" x14ac:dyDescent="0.3">
      <c r="A1" s="5" t="s">
        <v>198</v>
      </c>
    </row>
    <row r="3" spans="1:4" x14ac:dyDescent="0.3">
      <c r="A3" s="6" t="s">
        <v>272</v>
      </c>
      <c r="B3" s="2"/>
    </row>
    <row r="4" spans="1:4" x14ac:dyDescent="0.3">
      <c r="A4" s="4"/>
      <c r="B4" s="2"/>
    </row>
    <row r="5" spans="1:4" x14ac:dyDescent="0.3">
      <c r="A5" s="4" t="s">
        <v>199</v>
      </c>
      <c r="B5" s="2">
        <f>'Total Orgs'!B46</f>
        <v>500</v>
      </c>
    </row>
    <row r="6" spans="1:4" x14ac:dyDescent="0.3">
      <c r="A6" s="4" t="s">
        <v>5</v>
      </c>
      <c r="B6" s="2"/>
    </row>
    <row r="7" spans="1:4" x14ac:dyDescent="0.3">
      <c r="A7" s="4" t="s">
        <v>273</v>
      </c>
      <c r="B7" s="2">
        <v>500</v>
      </c>
    </row>
    <row r="8" spans="1:4" x14ac:dyDescent="0.3">
      <c r="A8" s="4" t="s">
        <v>7</v>
      </c>
      <c r="B8" s="2">
        <f>SUM(B12:B143)</f>
        <v>0</v>
      </c>
    </row>
    <row r="9" spans="1:4" x14ac:dyDescent="0.3">
      <c r="A9" s="4" t="s">
        <v>200</v>
      </c>
      <c r="B9" s="2">
        <f>SUM(B5+B6-B7-B8)</f>
        <v>0</v>
      </c>
    </row>
    <row r="10" spans="1:4" x14ac:dyDescent="0.3">
      <c r="A10" s="4"/>
      <c r="B10" s="2"/>
    </row>
    <row r="11" spans="1:4" x14ac:dyDescent="0.3">
      <c r="A11" s="7" t="s">
        <v>201</v>
      </c>
      <c r="B11" s="3" t="s">
        <v>202</v>
      </c>
      <c r="C11" s="1" t="s">
        <v>203</v>
      </c>
      <c r="D11" s="1"/>
    </row>
    <row r="12" spans="1:4" x14ac:dyDescent="0.3">
      <c r="A12" s="4"/>
      <c r="B12" s="2"/>
      <c r="C12" s="9" t="s">
        <v>1089</v>
      </c>
    </row>
    <row r="13" spans="1:4" ht="31.2" x14ac:dyDescent="0.3">
      <c r="A13" s="4"/>
      <c r="B13" s="2"/>
      <c r="C13" s="15" t="s">
        <v>1090</v>
      </c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E80E1-176B-40B4-80B0-226A3D2DC953}">
  <sheetPr>
    <tabColor theme="0"/>
  </sheetPr>
  <dimension ref="A1:D16"/>
  <sheetViews>
    <sheetView zoomScaleNormal="100" workbookViewId="0"/>
  </sheetViews>
  <sheetFormatPr defaultRowHeight="15.6" x14ac:dyDescent="0.3"/>
  <cols>
    <col min="1" max="1" width="18.19921875" customWidth="1"/>
    <col min="2" max="2" width="12.09765625" customWidth="1"/>
    <col min="3" max="3" width="40.19921875" customWidth="1"/>
  </cols>
  <sheetData>
    <row r="1" spans="1:4" x14ac:dyDescent="0.3">
      <c r="A1" s="5" t="s">
        <v>198</v>
      </c>
    </row>
    <row r="3" spans="1:4" x14ac:dyDescent="0.3">
      <c r="A3" s="6" t="s">
        <v>1108</v>
      </c>
      <c r="B3" s="2"/>
    </row>
    <row r="4" spans="1:4" x14ac:dyDescent="0.3">
      <c r="A4" s="4"/>
      <c r="B4" s="2"/>
    </row>
    <row r="5" spans="1:4" x14ac:dyDescent="0.3">
      <c r="A5" s="4" t="s">
        <v>199</v>
      </c>
      <c r="B5" s="2">
        <f>'Total Orgs'!B47</f>
        <v>0</v>
      </c>
    </row>
    <row r="6" spans="1:4" x14ac:dyDescent="0.3">
      <c r="A6" s="4" t="s">
        <v>5</v>
      </c>
      <c r="B6" s="2"/>
    </row>
    <row r="7" spans="1:4" x14ac:dyDescent="0.3">
      <c r="A7" s="4" t="s">
        <v>273</v>
      </c>
      <c r="B7" s="2"/>
    </row>
    <row r="8" spans="1:4" x14ac:dyDescent="0.3">
      <c r="A8" s="4" t="s">
        <v>7</v>
      </c>
      <c r="B8" s="2">
        <f>SUM(B12:B143)</f>
        <v>0</v>
      </c>
    </row>
    <row r="9" spans="1:4" x14ac:dyDescent="0.3">
      <c r="A9" s="4" t="s">
        <v>200</v>
      </c>
      <c r="B9" s="2">
        <f>SUM(B5+B6-B7-B8)</f>
        <v>0</v>
      </c>
    </row>
    <row r="10" spans="1:4" x14ac:dyDescent="0.3">
      <c r="A10" s="4"/>
      <c r="B10" s="2"/>
    </row>
    <row r="11" spans="1:4" x14ac:dyDescent="0.3">
      <c r="A11" s="7" t="s">
        <v>201</v>
      </c>
      <c r="B11" s="3" t="s">
        <v>202</v>
      </c>
      <c r="C11" s="1" t="s">
        <v>203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9C8E4BF1-AD0B-46A0-9652-AB0303B14D9C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198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59</v>
      </c>
      <c r="C3" s="271" t="s">
        <v>213</v>
      </c>
    </row>
    <row r="4" spans="1:5" x14ac:dyDescent="0.3">
      <c r="C4" s="271" t="s">
        <v>274</v>
      </c>
    </row>
    <row r="5" spans="1:5" x14ac:dyDescent="0.3">
      <c r="A5" s="4" t="s">
        <v>199</v>
      </c>
      <c r="B5" s="2">
        <f>'Total Orgs'!B50</f>
        <v>1700</v>
      </c>
      <c r="C5" s="271" t="s">
        <v>764</v>
      </c>
    </row>
    <row r="6" spans="1:5" x14ac:dyDescent="0.3">
      <c r="A6" s="4" t="s">
        <v>5</v>
      </c>
      <c r="C6" s="271"/>
    </row>
    <row r="7" spans="1:5" x14ac:dyDescent="0.3">
      <c r="A7" s="4" t="s">
        <v>6</v>
      </c>
      <c r="C7" s="271"/>
    </row>
    <row r="8" spans="1:5" x14ac:dyDescent="0.3">
      <c r="A8" s="4" t="s">
        <v>7</v>
      </c>
      <c r="B8" s="2">
        <f>SUM(B12:B101)</f>
        <v>0</v>
      </c>
      <c r="C8" s="271"/>
    </row>
    <row r="9" spans="1:5" x14ac:dyDescent="0.3">
      <c r="A9" s="4" t="s">
        <v>200</v>
      </c>
      <c r="B9" s="2">
        <f>SUM(B5+B6-B7-B8)</f>
        <v>1700</v>
      </c>
      <c r="C9" s="271"/>
    </row>
    <row r="11" spans="1:5" s="1" customFormat="1" x14ac:dyDescent="0.3">
      <c r="A11" s="7" t="s">
        <v>201</v>
      </c>
      <c r="B11" s="3" t="s">
        <v>202</v>
      </c>
      <c r="C11" s="1" t="s">
        <v>203</v>
      </c>
      <c r="D11" s="1" t="s">
        <v>275</v>
      </c>
      <c r="E11" s="1" t="s">
        <v>276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212</v>
      </c>
    </row>
    <row r="4" spans="1:3" x14ac:dyDescent="0.3">
      <c r="C4" s="271" t="s">
        <v>208</v>
      </c>
    </row>
    <row r="5" spans="1:3" x14ac:dyDescent="0.3">
      <c r="A5" s="4" t="s">
        <v>199</v>
      </c>
      <c r="B5" s="2">
        <f>'Total Orgs'!B10</f>
        <v>1050</v>
      </c>
      <c r="C5" s="47" t="s">
        <v>551</v>
      </c>
    </row>
    <row r="6" spans="1:3" x14ac:dyDescent="0.3">
      <c r="A6" s="4" t="s">
        <v>5</v>
      </c>
      <c r="C6" s="47" t="s">
        <v>214</v>
      </c>
    </row>
    <row r="7" spans="1:3" x14ac:dyDescent="0.3">
      <c r="A7" s="4" t="s">
        <v>273</v>
      </c>
      <c r="C7" s="47"/>
    </row>
    <row r="8" spans="1:3" x14ac:dyDescent="0.3">
      <c r="A8" s="4" t="s">
        <v>7</v>
      </c>
      <c r="B8" s="2">
        <f>SUM(B12:B143)</f>
        <v>0</v>
      </c>
      <c r="C8" s="47" t="s">
        <v>215</v>
      </c>
    </row>
    <row r="9" spans="1:3" x14ac:dyDescent="0.3">
      <c r="A9" s="4" t="s">
        <v>200</v>
      </c>
      <c r="B9" s="2">
        <f>SUM(B5+B6-B8)</f>
        <v>1050</v>
      </c>
      <c r="C9" s="47" t="s">
        <v>216</v>
      </c>
    </row>
    <row r="10" spans="1:3" x14ac:dyDescent="0.3">
      <c r="C10" s="47" t="s">
        <v>569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1" x14ac:dyDescent="0.3">
      <c r="C17" s="8"/>
    </row>
    <row r="18" spans="1:11" s="17" customFormat="1" x14ac:dyDescent="0.3">
      <c r="A18"/>
      <c r="B18"/>
      <c r="C18"/>
      <c r="D18"/>
      <c r="E18"/>
      <c r="F18"/>
      <c r="G18"/>
      <c r="H18"/>
      <c r="I18"/>
      <c r="J18"/>
      <c r="K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x14ac:dyDescent="0.3">
      <c r="A22"/>
      <c r="B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s="17" customFormat="1" x14ac:dyDescent="0.3">
      <c r="A32"/>
      <c r="B32"/>
      <c r="C32"/>
      <c r="D32"/>
      <c r="E32"/>
      <c r="F32"/>
      <c r="G32"/>
      <c r="H32"/>
      <c r="I32"/>
      <c r="J32"/>
      <c r="K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277</v>
      </c>
    </row>
    <row r="5" spans="1:3" x14ac:dyDescent="0.3">
      <c r="A5" s="4" t="s">
        <v>199</v>
      </c>
      <c r="B5" s="2" t="e">
        <f>'Total Orgs'!#REF!</f>
        <v>#REF!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 t="e">
        <f>SUM(B5+B6-B7-B8)</f>
        <v>#REF!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62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Orgs'!B53</f>
        <v>0</v>
      </c>
      <c r="C5" s="271" t="s">
        <v>278</v>
      </c>
    </row>
    <row r="6" spans="1:3" x14ac:dyDescent="0.3">
      <c r="A6" s="4" t="s">
        <v>5</v>
      </c>
      <c r="C6" s="271"/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SUM(B12:B104)</f>
        <v>0</v>
      </c>
      <c r="C8" s="271"/>
    </row>
    <row r="9" spans="1:3" x14ac:dyDescent="0.3">
      <c r="A9" s="4" t="s">
        <v>200</v>
      </c>
      <c r="B9" s="2">
        <f>SUM(B5+B6-B8)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63</v>
      </c>
      <c r="C3" s="271" t="s">
        <v>218</v>
      </c>
    </row>
    <row r="4" spans="1:3" x14ac:dyDescent="0.3">
      <c r="C4" s="47" t="s">
        <v>566</v>
      </c>
    </row>
    <row r="5" spans="1:3" x14ac:dyDescent="0.3">
      <c r="A5" s="4" t="s">
        <v>199</v>
      </c>
      <c r="B5" s="2">
        <f>'Total Orgs'!B54</f>
        <v>730</v>
      </c>
      <c r="C5" s="47" t="s">
        <v>567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SUM(B12:B104)</f>
        <v>0</v>
      </c>
      <c r="C8" s="47"/>
    </row>
    <row r="9" spans="1:3" x14ac:dyDescent="0.3">
      <c r="A9" s="4" t="s">
        <v>200</v>
      </c>
      <c r="B9" s="2">
        <f>SUM(B5+B6-B8)</f>
        <v>730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61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Orgs'!B52</f>
        <v>500</v>
      </c>
      <c r="C5" s="279" t="s">
        <v>279</v>
      </c>
    </row>
    <row r="6" spans="1:3" x14ac:dyDescent="0.3">
      <c r="A6" s="4" t="s">
        <v>5</v>
      </c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198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64</v>
      </c>
    </row>
    <row r="5" spans="1:9" x14ac:dyDescent="0.3">
      <c r="A5" s="4" t="s">
        <v>199</v>
      </c>
      <c r="B5" s="2">
        <f>'Total Orgs'!B55</f>
        <v>1000</v>
      </c>
    </row>
    <row r="6" spans="1:9" x14ac:dyDescent="0.3">
      <c r="A6" s="4" t="s">
        <v>5</v>
      </c>
    </row>
    <row r="7" spans="1:9" x14ac:dyDescent="0.3">
      <c r="A7" s="4" t="s">
        <v>6</v>
      </c>
      <c r="B7" s="2">
        <v>1000</v>
      </c>
    </row>
    <row r="8" spans="1:9" ht="15.75" customHeight="1" x14ac:dyDescent="0.3">
      <c r="A8" s="4" t="s">
        <v>7</v>
      </c>
      <c r="B8" s="2">
        <f>SUM(B12:B102)</f>
        <v>0</v>
      </c>
      <c r="D8" s="549"/>
      <c r="E8" s="549"/>
      <c r="F8" s="549"/>
      <c r="G8" s="549"/>
      <c r="H8" s="549"/>
      <c r="I8" s="549"/>
    </row>
    <row r="9" spans="1:9" x14ac:dyDescent="0.3">
      <c r="A9" s="4" t="s">
        <v>200</v>
      </c>
      <c r="B9" s="2">
        <f>SUM(B5+B6-B7-B8)</f>
        <v>0</v>
      </c>
      <c r="D9" s="549"/>
      <c r="E9" s="549"/>
      <c r="F9" s="549"/>
      <c r="G9" s="549"/>
      <c r="H9" s="549"/>
      <c r="I9" s="549"/>
    </row>
    <row r="11" spans="1:9" s="1" customFormat="1" x14ac:dyDescent="0.3">
      <c r="A11" s="7" t="s">
        <v>201</v>
      </c>
      <c r="B11" s="3" t="s">
        <v>202</v>
      </c>
      <c r="C11" s="1" t="s">
        <v>203</v>
      </c>
    </row>
    <row r="12" spans="1:9" s="21" customFormat="1" x14ac:dyDescent="0.3">
      <c r="A12" s="13"/>
      <c r="B12" s="14"/>
      <c r="C12" s="15" t="s">
        <v>1087</v>
      </c>
    </row>
    <row r="13" spans="1:9" x14ac:dyDescent="0.3">
      <c r="C13" t="s">
        <v>1088</v>
      </c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198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</row>
    <row r="4" spans="1:9" x14ac:dyDescent="0.3">
      <c r="C4" s="271" t="s">
        <v>218</v>
      </c>
    </row>
    <row r="5" spans="1:9" x14ac:dyDescent="0.3">
      <c r="A5" s="4" t="s">
        <v>199</v>
      </c>
      <c r="B5" s="2">
        <f>'Total Orgs'!B56</f>
        <v>500</v>
      </c>
      <c r="C5" s="47"/>
    </row>
    <row r="6" spans="1:9" x14ac:dyDescent="0.3">
      <c r="A6" s="4" t="s">
        <v>5</v>
      </c>
      <c r="C6" s="47" t="s">
        <v>1223</v>
      </c>
    </row>
    <row r="7" spans="1:9" x14ac:dyDescent="0.3">
      <c r="A7" s="4" t="s">
        <v>6</v>
      </c>
      <c r="C7" s="47"/>
    </row>
    <row r="8" spans="1:9" ht="15.75" customHeight="1" x14ac:dyDescent="0.3">
      <c r="A8" s="4" t="s">
        <v>7</v>
      </c>
      <c r="B8" s="2">
        <f>SUM(B12:B102)</f>
        <v>0</v>
      </c>
      <c r="C8" s="47"/>
      <c r="D8" s="549"/>
      <c r="E8" s="549"/>
      <c r="F8" s="549"/>
      <c r="G8" s="549"/>
      <c r="H8" s="549"/>
      <c r="I8" s="549"/>
    </row>
    <row r="9" spans="1:9" x14ac:dyDescent="0.3">
      <c r="A9" s="538" t="s">
        <v>200</v>
      </c>
      <c r="B9" s="539">
        <f>SUM(B5+B6-B7-B8)</f>
        <v>500</v>
      </c>
      <c r="C9" s="135"/>
      <c r="D9" s="549"/>
      <c r="E9" s="549"/>
      <c r="F9" s="549"/>
      <c r="G9" s="549"/>
      <c r="H9" s="549"/>
      <c r="I9" s="549"/>
    </row>
    <row r="11" spans="1:9" s="1" customFormat="1" x14ac:dyDescent="0.3">
      <c r="A11" s="7" t="s">
        <v>201</v>
      </c>
      <c r="B11" s="3" t="s">
        <v>202</v>
      </c>
      <c r="C11" s="1" t="s">
        <v>203</v>
      </c>
    </row>
    <row r="12" spans="1:9" s="21" customFormat="1" x14ac:dyDescent="0.3">
      <c r="A12" s="13"/>
      <c r="B12" s="14"/>
      <c r="C12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198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66</v>
      </c>
      <c r="C3" s="271" t="s">
        <v>218</v>
      </c>
    </row>
    <row r="4" spans="1:9" x14ac:dyDescent="0.3">
      <c r="C4" s="47" t="s">
        <v>600</v>
      </c>
    </row>
    <row r="5" spans="1:9" x14ac:dyDescent="0.3">
      <c r="A5" s="4" t="s">
        <v>199</v>
      </c>
      <c r="B5" s="2">
        <f>'Total Orgs'!B57</f>
        <v>500</v>
      </c>
      <c r="C5" s="47" t="s">
        <v>601</v>
      </c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ht="15.75" customHeight="1" x14ac:dyDescent="0.3">
      <c r="A8" s="4" t="s">
        <v>7</v>
      </c>
      <c r="B8" s="2">
        <f>SUM(B12:B102)</f>
        <v>450</v>
      </c>
      <c r="C8" s="47"/>
      <c r="D8" s="549"/>
      <c r="E8" s="549"/>
      <c r="F8" s="549"/>
      <c r="G8" s="549"/>
      <c r="H8" s="549"/>
      <c r="I8" s="549"/>
    </row>
    <row r="9" spans="1:9" x14ac:dyDescent="0.3">
      <c r="A9" s="4" t="s">
        <v>200</v>
      </c>
      <c r="B9" s="2">
        <f>SUM(B5+B6-B7-B8)</f>
        <v>50</v>
      </c>
      <c r="C9" s="47"/>
      <c r="D9" s="549"/>
      <c r="E9" s="549"/>
      <c r="F9" s="549"/>
      <c r="G9" s="549"/>
      <c r="H9" s="549"/>
      <c r="I9" s="549"/>
    </row>
    <row r="11" spans="1:9" s="1" customFormat="1" x14ac:dyDescent="0.3">
      <c r="A11" s="7" t="s">
        <v>201</v>
      </c>
      <c r="B11" s="3" t="s">
        <v>202</v>
      </c>
      <c r="C11" s="1" t="s">
        <v>203</v>
      </c>
    </row>
    <row r="12" spans="1:9" s="21" customFormat="1" x14ac:dyDescent="0.3">
      <c r="A12" s="13" t="s">
        <v>971</v>
      </c>
      <c r="B12" s="14">
        <v>450</v>
      </c>
      <c r="C12" s="15" t="s">
        <v>976</v>
      </c>
    </row>
    <row r="13" spans="1:9" x14ac:dyDescent="0.3">
      <c r="C13" t="s">
        <v>977</v>
      </c>
    </row>
    <row r="14" spans="1:9" x14ac:dyDescent="0.3">
      <c r="C14" t="s">
        <v>978</v>
      </c>
    </row>
    <row r="15" spans="1:9" x14ac:dyDescent="0.3">
      <c r="C15" t="s">
        <v>979</v>
      </c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280</v>
      </c>
    </row>
    <row r="5" spans="1:3" x14ac:dyDescent="0.3">
      <c r="A5" s="4" t="s">
        <v>199</v>
      </c>
      <c r="B5" s="2">
        <f>'Total Orgs'!B58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281</v>
      </c>
      <c r="C3" s="271" t="s">
        <v>218</v>
      </c>
    </row>
    <row r="4" spans="1:3" x14ac:dyDescent="0.3">
      <c r="C4" s="47" t="s">
        <v>559</v>
      </c>
    </row>
    <row r="5" spans="1:3" x14ac:dyDescent="0.3">
      <c r="A5" s="4" t="s">
        <v>199</v>
      </c>
      <c r="B5" s="2">
        <f>'Total Orgs'!B59</f>
        <v>700</v>
      </c>
      <c r="C5" s="47" t="s">
        <v>758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700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282</v>
      </c>
    </row>
    <row r="5" spans="1:3" x14ac:dyDescent="0.3">
      <c r="A5" s="4" t="s">
        <v>199</v>
      </c>
      <c r="B5" s="2">
        <f>'Total Orgs'!B112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200</v>
      </c>
      <c r="B9" s="2">
        <f>SUM(B5+B6-B8)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217</v>
      </c>
    </row>
    <row r="5" spans="1:3" x14ac:dyDescent="0.3">
      <c r="A5" s="4" t="s">
        <v>199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200</v>
      </c>
      <c r="B8" s="2">
        <f>SUM(B5+B6-B7)</f>
        <v>0</v>
      </c>
    </row>
    <row r="10" spans="1:3" s="1" customFormat="1" x14ac:dyDescent="0.3">
      <c r="A10" s="7" t="s">
        <v>201</v>
      </c>
      <c r="B10" s="3" t="s">
        <v>202</v>
      </c>
      <c r="C10" s="1" t="s">
        <v>203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283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Orgs'!B61</f>
        <v>0</v>
      </c>
      <c r="C5" s="271" t="s">
        <v>284</v>
      </c>
    </row>
    <row r="6" spans="1:3" x14ac:dyDescent="0.3">
      <c r="A6" s="4" t="s">
        <v>5</v>
      </c>
      <c r="C6" s="271" t="s">
        <v>285</v>
      </c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71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Orgs'!B62</f>
        <v>500</v>
      </c>
      <c r="C5" s="47" t="s">
        <v>526</v>
      </c>
    </row>
    <row r="6" spans="1:3" x14ac:dyDescent="0.3">
      <c r="A6" s="4" t="s">
        <v>5</v>
      </c>
      <c r="C6" s="47" t="s">
        <v>535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553.4</v>
      </c>
      <c r="C8" s="47"/>
    </row>
    <row r="9" spans="1:3" x14ac:dyDescent="0.3">
      <c r="A9" s="4" t="s">
        <v>200</v>
      </c>
      <c r="B9" s="2">
        <f>SUM(B5+B6-B7-B8)</f>
        <v>-53.399999999999977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1146</v>
      </c>
      <c r="B12" s="2">
        <v>209</v>
      </c>
      <c r="C12" t="s">
        <v>1147</v>
      </c>
    </row>
    <row r="13" spans="1:3" x14ac:dyDescent="0.3">
      <c r="C13" t="s">
        <v>1148</v>
      </c>
    </row>
    <row r="15" spans="1:3" x14ac:dyDescent="0.3">
      <c r="A15" s="4" t="s">
        <v>1146</v>
      </c>
      <c r="B15" s="2">
        <v>344.4</v>
      </c>
      <c r="C15" t="s">
        <v>831</v>
      </c>
    </row>
    <row r="16" spans="1:3" x14ac:dyDescent="0.3">
      <c r="C16" t="s">
        <v>1149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69</v>
      </c>
    </row>
    <row r="5" spans="1:3" x14ac:dyDescent="0.3">
      <c r="A5" s="4" t="s">
        <v>199</v>
      </c>
      <c r="B5" s="2">
        <f>'Total Orgs'!B60</f>
        <v>600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600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1085</v>
      </c>
    </row>
    <row r="13" spans="1:3" x14ac:dyDescent="0.3">
      <c r="C13" t="s">
        <v>1086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23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198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72</v>
      </c>
    </row>
    <row r="4" spans="1:3" x14ac:dyDescent="0.3">
      <c r="C4" s="271" t="s">
        <v>233</v>
      </c>
    </row>
    <row r="5" spans="1:3" x14ac:dyDescent="0.3">
      <c r="A5" s="40" t="s">
        <v>199</v>
      </c>
      <c r="B5" s="2">
        <f>'Total Orgs'!B63</f>
        <v>10000</v>
      </c>
      <c r="C5" s="271" t="s">
        <v>286</v>
      </c>
    </row>
    <row r="6" spans="1:3" x14ac:dyDescent="0.3">
      <c r="A6" s="40" t="s">
        <v>5</v>
      </c>
      <c r="C6" s="271" t="s">
        <v>287</v>
      </c>
    </row>
    <row r="7" spans="1:3" x14ac:dyDescent="0.3">
      <c r="A7" s="40" t="s">
        <v>6</v>
      </c>
      <c r="C7" s="271"/>
    </row>
    <row r="8" spans="1:3" x14ac:dyDescent="0.3">
      <c r="A8" s="40" t="s">
        <v>7</v>
      </c>
      <c r="B8" s="2">
        <f>SUM(B12:B105)</f>
        <v>1436.1</v>
      </c>
      <c r="C8" s="271"/>
    </row>
    <row r="9" spans="1:3" x14ac:dyDescent="0.3">
      <c r="A9" s="40" t="s">
        <v>200</v>
      </c>
      <c r="B9" s="2">
        <f>SUM(B5+B6-B7-B8)</f>
        <v>8563.9</v>
      </c>
    </row>
    <row r="11" spans="1:3" x14ac:dyDescent="0.3">
      <c r="A11" s="41" t="s">
        <v>201</v>
      </c>
      <c r="B11" s="3" t="s">
        <v>202</v>
      </c>
      <c r="C11" s="1" t="s">
        <v>203</v>
      </c>
    </row>
    <row r="12" spans="1:3" x14ac:dyDescent="0.3">
      <c r="A12" s="40" t="s">
        <v>874</v>
      </c>
      <c r="B12" s="2">
        <v>522</v>
      </c>
      <c r="C12" t="s">
        <v>709</v>
      </c>
    </row>
    <row r="13" spans="1:3" x14ac:dyDescent="0.3">
      <c r="C13" t="s">
        <v>875</v>
      </c>
    </row>
    <row r="14" spans="1:3" x14ac:dyDescent="0.3">
      <c r="C14" t="s">
        <v>876</v>
      </c>
    </row>
    <row r="16" spans="1:3" x14ac:dyDescent="0.3">
      <c r="A16" s="40" t="s">
        <v>1054</v>
      </c>
      <c r="B16" s="2">
        <v>203.1</v>
      </c>
      <c r="C16" t="s">
        <v>709</v>
      </c>
    </row>
    <row r="17" spans="1:3" x14ac:dyDescent="0.3">
      <c r="C17" t="s">
        <v>1058</v>
      </c>
    </row>
    <row r="19" spans="1:3" x14ac:dyDescent="0.3">
      <c r="A19" s="40" t="s">
        <v>1152</v>
      </c>
      <c r="B19" s="2">
        <v>595</v>
      </c>
      <c r="C19" t="s">
        <v>1047</v>
      </c>
    </row>
    <row r="20" spans="1:3" x14ac:dyDescent="0.3">
      <c r="C20" t="s">
        <v>1153</v>
      </c>
    </row>
    <row r="22" spans="1:3" x14ac:dyDescent="0.3">
      <c r="A22" s="40" t="s">
        <v>1221</v>
      </c>
      <c r="B22" s="2">
        <v>116</v>
      </c>
      <c r="C22" t="s">
        <v>709</v>
      </c>
    </row>
    <row r="23" spans="1:3" x14ac:dyDescent="0.3">
      <c r="C23" t="s">
        <v>1222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198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288</v>
      </c>
    </row>
    <row r="4" spans="1:3" x14ac:dyDescent="0.3">
      <c r="C4" s="271" t="s">
        <v>233</v>
      </c>
    </row>
    <row r="5" spans="1:3" x14ac:dyDescent="0.3">
      <c r="A5" s="40" t="s">
        <v>199</v>
      </c>
      <c r="B5" s="2">
        <f>'Total Orgs'!B64</f>
        <v>500</v>
      </c>
      <c r="C5" s="271" t="s">
        <v>502</v>
      </c>
    </row>
    <row r="6" spans="1:3" x14ac:dyDescent="0.3">
      <c r="A6" s="40" t="s">
        <v>5</v>
      </c>
      <c r="C6" s="271"/>
    </row>
    <row r="7" spans="1:3" x14ac:dyDescent="0.3">
      <c r="A7" s="40" t="s">
        <v>6</v>
      </c>
      <c r="C7" s="271"/>
    </row>
    <row r="8" spans="1:3" x14ac:dyDescent="0.3">
      <c r="A8" s="40" t="s">
        <v>7</v>
      </c>
      <c r="B8" s="2">
        <f>SUM(B12:B105)</f>
        <v>0</v>
      </c>
      <c r="C8" s="271"/>
    </row>
    <row r="9" spans="1:3" x14ac:dyDescent="0.3">
      <c r="A9" s="40" t="s">
        <v>200</v>
      </c>
      <c r="B9" s="2">
        <f>SUM(B5+B6-B7-B8)</f>
        <v>500</v>
      </c>
    </row>
    <row r="11" spans="1:3" x14ac:dyDescent="0.3">
      <c r="A11" s="41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289</v>
      </c>
    </row>
    <row r="5" spans="1:3" x14ac:dyDescent="0.3">
      <c r="A5" s="4" t="s">
        <v>199</v>
      </c>
      <c r="B5" s="2">
        <f>'Total Orgs'!B65</f>
        <v>1700</v>
      </c>
      <c r="C5" s="271" t="s">
        <v>218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1700</v>
      </c>
      <c r="C8" s="47" t="s">
        <v>323</v>
      </c>
    </row>
    <row r="9" spans="1:3" x14ac:dyDescent="0.3">
      <c r="A9" s="4" t="s">
        <v>200</v>
      </c>
      <c r="B9" s="2">
        <f>SUM(B5+B6-B7-B8)</f>
        <v>0</v>
      </c>
      <c r="C9" s="47" t="s">
        <v>502</v>
      </c>
    </row>
    <row r="10" spans="1:3" x14ac:dyDescent="0.3">
      <c r="C10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1160</v>
      </c>
      <c r="B12" s="2">
        <v>1700</v>
      </c>
      <c r="C12" s="123" t="s">
        <v>831</v>
      </c>
    </row>
    <row r="13" spans="1:3" x14ac:dyDescent="0.3">
      <c r="C13" s="15" t="s">
        <v>1162</v>
      </c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75</v>
      </c>
    </row>
    <row r="5" spans="1:3" x14ac:dyDescent="0.3">
      <c r="A5" s="4" t="s">
        <v>199</v>
      </c>
      <c r="B5" s="2">
        <f>'Total Orgs'!B66</f>
        <v>1450</v>
      </c>
    </row>
    <row r="6" spans="1:3" x14ac:dyDescent="0.3">
      <c r="A6" s="4" t="s">
        <v>5</v>
      </c>
      <c r="B6" s="2">
        <v>0</v>
      </c>
    </row>
    <row r="7" spans="1:3" x14ac:dyDescent="0.3">
      <c r="A7" s="4" t="s">
        <v>6</v>
      </c>
      <c r="B7" s="2">
        <v>1450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1083</v>
      </c>
    </row>
    <row r="13" spans="1:3" x14ac:dyDescent="0.3">
      <c r="C13" t="s">
        <v>1084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76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Orgs'!B67</f>
        <v>0</v>
      </c>
      <c r="C5" s="271" t="s">
        <v>290</v>
      </c>
    </row>
    <row r="6" spans="1:3" x14ac:dyDescent="0.3">
      <c r="A6" s="4" t="s">
        <v>5</v>
      </c>
      <c r="B6" s="2">
        <v>0</v>
      </c>
      <c r="C6" s="271" t="s">
        <v>291</v>
      </c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3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198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292</v>
      </c>
    </row>
    <row r="4" spans="1:5" x14ac:dyDescent="0.3">
      <c r="C4" s="271" t="s">
        <v>213</v>
      </c>
    </row>
    <row r="5" spans="1:5" x14ac:dyDescent="0.3">
      <c r="A5" s="4" t="s">
        <v>199</v>
      </c>
      <c r="B5" s="2">
        <f>'Total Orgs'!B68</f>
        <v>3600</v>
      </c>
      <c r="C5" s="47" t="s">
        <v>293</v>
      </c>
    </row>
    <row r="6" spans="1:5" x14ac:dyDescent="0.3">
      <c r="A6" s="4" t="s">
        <v>5</v>
      </c>
      <c r="C6" s="47" t="s">
        <v>294</v>
      </c>
    </row>
    <row r="7" spans="1:5" x14ac:dyDescent="0.3">
      <c r="A7" s="4" t="s">
        <v>6</v>
      </c>
      <c r="C7" s="47" t="s">
        <v>572</v>
      </c>
    </row>
    <row r="8" spans="1:5" x14ac:dyDescent="0.3">
      <c r="A8" s="4" t="s">
        <v>7</v>
      </c>
      <c r="B8" s="2">
        <f>SUM(B12:B101)</f>
        <v>3456</v>
      </c>
      <c r="C8" s="47" t="s">
        <v>577</v>
      </c>
    </row>
    <row r="9" spans="1:5" x14ac:dyDescent="0.3">
      <c r="A9" s="4" t="s">
        <v>200</v>
      </c>
      <c r="B9" s="2">
        <f>SUM(B5+B6-B7-B8)</f>
        <v>144</v>
      </c>
      <c r="C9" s="47"/>
    </row>
    <row r="11" spans="1:5" s="1" customFormat="1" x14ac:dyDescent="0.3">
      <c r="A11" s="7" t="s">
        <v>201</v>
      </c>
      <c r="B11" s="3" t="s">
        <v>202</v>
      </c>
      <c r="C11" s="1" t="s">
        <v>203</v>
      </c>
      <c r="E11"/>
    </row>
    <row r="12" spans="1:5" x14ac:dyDescent="0.3">
      <c r="A12" s="4" t="s">
        <v>813</v>
      </c>
      <c r="B12" s="2">
        <v>561</v>
      </c>
      <c r="C12" s="97" t="s">
        <v>709</v>
      </c>
      <c r="E12" s="134"/>
    </row>
    <row r="13" spans="1:5" x14ac:dyDescent="0.3">
      <c r="C13" s="97" t="s">
        <v>829</v>
      </c>
    </row>
    <row r="14" spans="1:5" x14ac:dyDescent="0.3">
      <c r="C14" s="97"/>
    </row>
    <row r="15" spans="1:5" x14ac:dyDescent="0.3">
      <c r="A15" s="4" t="s">
        <v>1111</v>
      </c>
      <c r="B15" s="2">
        <v>495</v>
      </c>
      <c r="C15" s="97" t="s">
        <v>709</v>
      </c>
      <c r="D15" s="134"/>
    </row>
    <row r="16" spans="1:5" x14ac:dyDescent="0.3">
      <c r="C16" s="97" t="s">
        <v>1115</v>
      </c>
    </row>
    <row r="18" spans="1:4" x14ac:dyDescent="0.3">
      <c r="A18" s="4" t="s">
        <v>1152</v>
      </c>
      <c r="B18" s="2">
        <v>2400</v>
      </c>
      <c r="C18" s="97" t="s">
        <v>1157</v>
      </c>
    </row>
    <row r="19" spans="1:4" x14ac:dyDescent="0.3">
      <c r="C19" s="16" t="s">
        <v>1158</v>
      </c>
      <c r="D19" s="2"/>
    </row>
    <row r="20" spans="1:4" x14ac:dyDescent="0.3">
      <c r="C20" s="97" t="s">
        <v>1159</v>
      </c>
    </row>
    <row r="23" spans="1:4" s="21" customFormat="1" x14ac:dyDescent="0.3">
      <c r="A23" s="13"/>
      <c r="B23" s="14"/>
      <c r="C23" s="15"/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D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78</v>
      </c>
      <c r="C3" s="271" t="s">
        <v>218</v>
      </c>
    </row>
    <row r="4" spans="1:3" x14ac:dyDescent="0.3">
      <c r="C4" s="47" t="s">
        <v>560</v>
      </c>
    </row>
    <row r="5" spans="1:3" x14ac:dyDescent="0.3">
      <c r="A5" s="4" t="s">
        <v>199</v>
      </c>
      <c r="B5" s="2">
        <f>'Total Orgs'!B69</f>
        <v>2600</v>
      </c>
      <c r="C5" s="47" t="s">
        <v>574</v>
      </c>
    </row>
    <row r="6" spans="1:3" x14ac:dyDescent="0.3">
      <c r="A6" s="4" t="s">
        <v>5</v>
      </c>
      <c r="C6" s="47" t="s">
        <v>575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SUM(B12:B99)</f>
        <v>836.7700000000001</v>
      </c>
      <c r="C8" s="47"/>
    </row>
    <row r="9" spans="1:3" x14ac:dyDescent="0.3">
      <c r="A9" s="4" t="s">
        <v>200</v>
      </c>
      <c r="B9" s="2">
        <f>SUM(B5+B6-B8)</f>
        <v>1763.23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1160</v>
      </c>
      <c r="B12" s="2">
        <v>475.25</v>
      </c>
      <c r="C12" t="s">
        <v>709</v>
      </c>
    </row>
    <row r="13" spans="1:3" x14ac:dyDescent="0.3">
      <c r="C13" t="s">
        <v>1161</v>
      </c>
    </row>
    <row r="15" spans="1:3" x14ac:dyDescent="0.3">
      <c r="A15" s="4" t="s">
        <v>1168</v>
      </c>
      <c r="B15" s="2">
        <v>135</v>
      </c>
      <c r="C15" t="s">
        <v>1169</v>
      </c>
    </row>
    <row r="16" spans="1:3" x14ac:dyDescent="0.3">
      <c r="C16" t="s">
        <v>1170</v>
      </c>
    </row>
    <row r="17" spans="1:4" x14ac:dyDescent="0.3">
      <c r="C17" t="s">
        <v>1171</v>
      </c>
    </row>
    <row r="18" spans="1:4" x14ac:dyDescent="0.3">
      <c r="C18" t="s">
        <v>1172</v>
      </c>
    </row>
    <row r="20" spans="1:4" x14ac:dyDescent="0.3">
      <c r="A20" s="4" t="s">
        <v>1168</v>
      </c>
      <c r="B20" s="2">
        <v>197.44</v>
      </c>
      <c r="C20" t="s">
        <v>1178</v>
      </c>
    </row>
    <row r="21" spans="1:4" x14ac:dyDescent="0.3">
      <c r="C21" t="s">
        <v>1179</v>
      </c>
    </row>
    <row r="22" spans="1:4" x14ac:dyDescent="0.3">
      <c r="B22" s="2">
        <v>29.08</v>
      </c>
      <c r="C22" t="s">
        <v>1184</v>
      </c>
      <c r="D22">
        <f>226.52-197.44</f>
        <v>29.080000000000013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Orgs'!B9</f>
        <v>0</v>
      </c>
      <c r="C5" s="47" t="s">
        <v>219</v>
      </c>
    </row>
    <row r="6" spans="1:3" x14ac:dyDescent="0.3">
      <c r="A6" s="4" t="s">
        <v>5</v>
      </c>
      <c r="C6" s="47" t="s">
        <v>220</v>
      </c>
    </row>
    <row r="7" spans="1:3" x14ac:dyDescent="0.3">
      <c r="A7" s="4" t="s">
        <v>6</v>
      </c>
      <c r="C7" s="47" t="s">
        <v>584</v>
      </c>
    </row>
    <row r="8" spans="1:3" x14ac:dyDescent="0.3">
      <c r="A8" s="4" t="s">
        <v>7</v>
      </c>
      <c r="B8" s="2">
        <f>SUM(B13:B102)</f>
        <v>0</v>
      </c>
      <c r="C8" s="47" t="s">
        <v>583</v>
      </c>
    </row>
    <row r="9" spans="1:3" x14ac:dyDescent="0.3">
      <c r="A9" s="4" t="s">
        <v>200</v>
      </c>
      <c r="B9" s="2">
        <f>SUM(B5+B6-B8)</f>
        <v>0</v>
      </c>
      <c r="C9" s="47"/>
    </row>
    <row r="12" spans="1:3" s="1" customFormat="1" x14ac:dyDescent="0.3">
      <c r="A12" s="7" t="s">
        <v>201</v>
      </c>
      <c r="B12" s="3" t="s">
        <v>202</v>
      </c>
      <c r="C12" s="1" t="s">
        <v>203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F160B-EDD4-45E3-AFAE-12BCBD9198B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79</v>
      </c>
      <c r="C3" s="271" t="s">
        <v>218</v>
      </c>
    </row>
    <row r="4" spans="1:3" x14ac:dyDescent="0.3">
      <c r="C4" s="47" t="s">
        <v>560</v>
      </c>
    </row>
    <row r="5" spans="1:3" x14ac:dyDescent="0.3">
      <c r="A5" s="4" t="s">
        <v>199</v>
      </c>
      <c r="B5" s="2">
        <f>'Total Orgs'!B70</f>
        <v>0</v>
      </c>
      <c r="C5" s="47" t="s">
        <v>574</v>
      </c>
    </row>
    <row r="6" spans="1:3" x14ac:dyDescent="0.3">
      <c r="A6" s="4" t="s">
        <v>5</v>
      </c>
      <c r="C6" s="47" t="s">
        <v>575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F28A63BA-F266-4B8C-8C0F-3883550398B1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295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296</v>
      </c>
      <c r="C3" t="s">
        <v>297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Orgs'!B130</f>
        <v>665</v>
      </c>
      <c r="C5" s="47" t="s">
        <v>298</v>
      </c>
    </row>
    <row r="6" spans="1:3" x14ac:dyDescent="0.3">
      <c r="A6" s="4" t="s">
        <v>5</v>
      </c>
      <c r="C6" s="47" t="s">
        <v>299</v>
      </c>
    </row>
    <row r="7" spans="1:3" x14ac:dyDescent="0.3">
      <c r="A7" s="4" t="s">
        <v>6</v>
      </c>
      <c r="C7" s="47" t="s">
        <v>494</v>
      </c>
    </row>
    <row r="8" spans="1:3" x14ac:dyDescent="0.3">
      <c r="A8" s="4" t="s">
        <v>7</v>
      </c>
      <c r="B8" s="2">
        <f>SUM(B12:B100)</f>
        <v>0</v>
      </c>
      <c r="C8" s="47"/>
    </row>
    <row r="9" spans="1:3" x14ac:dyDescent="0.3">
      <c r="A9" s="4" t="s">
        <v>200</v>
      </c>
      <c r="B9" s="2">
        <f>SUM(B5+B6-B7-B8)</f>
        <v>665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C2E74-3FD9-4233-AFB0-139024C39DD8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295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140</v>
      </c>
      <c r="C3" t="s">
        <v>1110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Orgs'!B131</f>
        <v>575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SUM(B12:B100)</f>
        <v>0</v>
      </c>
      <c r="C8" s="47"/>
    </row>
    <row r="9" spans="1:3" x14ac:dyDescent="0.3">
      <c r="A9" s="4" t="s">
        <v>200</v>
      </c>
      <c r="B9" s="2">
        <f>SUM(B5+B6-B7-B8)</f>
        <v>575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A0BD07DF-05B7-473D-87E7-BAF46D718470}"/>
  </hyperlinks>
  <pageMargins left="0.75" right="0.75" top="1" bottom="1" header="0.5" footer="0.5"/>
  <pageSetup orientation="portrait" horizontalDpi="4294967292" verticalDpi="4294967292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4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80</v>
      </c>
      <c r="C3" s="47" t="s">
        <v>300</v>
      </c>
    </row>
    <row r="4" spans="1:3" x14ac:dyDescent="0.3">
      <c r="C4" s="47" t="s">
        <v>671</v>
      </c>
    </row>
    <row r="5" spans="1:3" x14ac:dyDescent="0.3">
      <c r="A5" s="4" t="s">
        <v>199</v>
      </c>
      <c r="B5" s="2">
        <f>'Total Orgs'!B71</f>
        <v>15000</v>
      </c>
      <c r="C5" s="47" t="s">
        <v>672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SUM(B12:B112)</f>
        <v>12034.44</v>
      </c>
      <c r="C8" s="47"/>
    </row>
    <row r="9" spans="1:3" x14ac:dyDescent="0.3">
      <c r="A9" s="4" t="s">
        <v>200</v>
      </c>
      <c r="B9" s="2">
        <f>SUM(B5+B6-B7-B8)</f>
        <v>2965.5599999999995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4" t="s">
        <v>825</v>
      </c>
      <c r="B12" s="2">
        <v>400</v>
      </c>
      <c r="C12" t="s">
        <v>838</v>
      </c>
    </row>
    <row r="13" spans="1:3" x14ac:dyDescent="0.3">
      <c r="C13" t="s">
        <v>839</v>
      </c>
    </row>
    <row r="14" spans="1:3" x14ac:dyDescent="0.3">
      <c r="C14" t="s">
        <v>840</v>
      </c>
    </row>
    <row r="16" spans="1:3" x14ac:dyDescent="0.3">
      <c r="A16" s="4" t="s">
        <v>841</v>
      </c>
      <c r="B16" s="2">
        <v>400</v>
      </c>
      <c r="C16" t="s">
        <v>842</v>
      </c>
    </row>
    <row r="17" spans="1:3" x14ac:dyDescent="0.3">
      <c r="C17" t="s">
        <v>843</v>
      </c>
    </row>
    <row r="18" spans="1:3" x14ac:dyDescent="0.3">
      <c r="C18" t="s">
        <v>844</v>
      </c>
    </row>
    <row r="20" spans="1:3" x14ac:dyDescent="0.3">
      <c r="A20" s="4" t="s">
        <v>858</v>
      </c>
      <c r="B20" s="2">
        <v>2000</v>
      </c>
      <c r="C20" t="s">
        <v>872</v>
      </c>
    </row>
    <row r="21" spans="1:3" x14ac:dyDescent="0.3">
      <c r="C21" t="s">
        <v>873</v>
      </c>
    </row>
    <row r="22" spans="1:3" x14ac:dyDescent="0.3">
      <c r="C22" t="s">
        <v>887</v>
      </c>
    </row>
    <row r="24" spans="1:3" x14ac:dyDescent="0.3">
      <c r="A24" s="4" t="s">
        <v>888</v>
      </c>
      <c r="B24" s="2">
        <v>4285.71</v>
      </c>
      <c r="C24" t="s">
        <v>889</v>
      </c>
    </row>
    <row r="25" spans="1:3" x14ac:dyDescent="0.3">
      <c r="C25" t="s">
        <v>890</v>
      </c>
    </row>
    <row r="26" spans="1:3" x14ac:dyDescent="0.3">
      <c r="C26" t="s">
        <v>891</v>
      </c>
    </row>
    <row r="28" spans="1:3" x14ac:dyDescent="0.3">
      <c r="A28" s="4" t="s">
        <v>1054</v>
      </c>
      <c r="B28" s="2">
        <v>694.66</v>
      </c>
      <c r="C28" t="s">
        <v>1122</v>
      </c>
    </row>
    <row r="29" spans="1:3" x14ac:dyDescent="0.3">
      <c r="C29" t="s">
        <v>1123</v>
      </c>
    </row>
    <row r="30" spans="1:3" x14ac:dyDescent="0.3">
      <c r="B30" s="2">
        <v>525</v>
      </c>
      <c r="C30" t="s">
        <v>1125</v>
      </c>
    </row>
    <row r="31" spans="1:3" x14ac:dyDescent="0.3">
      <c r="C31" t="s">
        <v>1124</v>
      </c>
    </row>
    <row r="34" spans="1:3" x14ac:dyDescent="0.3">
      <c r="A34" s="4" t="s">
        <v>1054</v>
      </c>
      <c r="B34" s="2">
        <v>1006.2</v>
      </c>
      <c r="C34" t="s">
        <v>709</v>
      </c>
    </row>
    <row r="35" spans="1:3" x14ac:dyDescent="0.3">
      <c r="C35" t="s">
        <v>1056</v>
      </c>
    </row>
    <row r="36" spans="1:3" x14ac:dyDescent="0.3">
      <c r="C36" s="97" t="s">
        <v>1057</v>
      </c>
    </row>
    <row r="38" spans="1:3" x14ac:dyDescent="0.3">
      <c r="A38" s="4" t="s">
        <v>1111</v>
      </c>
      <c r="B38" s="2">
        <v>1000</v>
      </c>
      <c r="C38" t="s">
        <v>1112</v>
      </c>
    </row>
    <row r="39" spans="1:3" x14ac:dyDescent="0.3">
      <c r="C39" t="s">
        <v>1113</v>
      </c>
    </row>
    <row r="40" spans="1:3" x14ac:dyDescent="0.3">
      <c r="C40" t="s">
        <v>1114</v>
      </c>
    </row>
    <row r="41" spans="1:3" x14ac:dyDescent="0.3">
      <c r="B41" s="2">
        <v>331.1</v>
      </c>
      <c r="C41" t="s">
        <v>1126</v>
      </c>
    </row>
    <row r="42" spans="1:3" x14ac:dyDescent="0.3">
      <c r="C42" t="s">
        <v>1127</v>
      </c>
    </row>
    <row r="43" spans="1:3" x14ac:dyDescent="0.3">
      <c r="B43" s="2">
        <v>591.77</v>
      </c>
      <c r="C43" t="s">
        <v>1128</v>
      </c>
    </row>
    <row r="44" spans="1:3" x14ac:dyDescent="0.3">
      <c r="C44" t="s">
        <v>1127</v>
      </c>
    </row>
    <row r="46" spans="1:3" x14ac:dyDescent="0.3">
      <c r="A46" s="4" t="s">
        <v>1221</v>
      </c>
      <c r="B46" s="2">
        <v>800</v>
      </c>
      <c r="C46" t="s">
        <v>1230</v>
      </c>
    </row>
    <row r="47" spans="1:3" x14ac:dyDescent="0.3">
      <c r="C47" t="s">
        <v>1231</v>
      </c>
    </row>
    <row r="48" spans="1:3" x14ac:dyDescent="0.3">
      <c r="C48" t="s">
        <v>1232</v>
      </c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81</v>
      </c>
    </row>
    <row r="4" spans="1:4" x14ac:dyDescent="0.3">
      <c r="C4" s="271" t="s">
        <v>213</v>
      </c>
    </row>
    <row r="5" spans="1:4" x14ac:dyDescent="0.3">
      <c r="A5" s="4" t="s">
        <v>199</v>
      </c>
      <c r="B5" s="2">
        <f>'Total Orgs'!B72</f>
        <v>450</v>
      </c>
      <c r="C5" s="47" t="s">
        <v>570</v>
      </c>
    </row>
    <row r="6" spans="1:4" x14ac:dyDescent="0.3">
      <c r="A6" s="4" t="s">
        <v>5</v>
      </c>
      <c r="C6" s="47" t="s">
        <v>571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0</v>
      </c>
      <c r="C8" s="47"/>
    </row>
    <row r="9" spans="1:4" x14ac:dyDescent="0.3">
      <c r="A9" s="4" t="s">
        <v>200</v>
      </c>
      <c r="B9" s="2">
        <f>SUM(B5+B6-B7-B8)</f>
        <v>450</v>
      </c>
      <c r="C9" s="47"/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198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301</v>
      </c>
      <c r="B3" s="2"/>
    </row>
    <row r="4" spans="1:3" x14ac:dyDescent="0.3">
      <c r="B4" s="2"/>
    </row>
    <row r="5" spans="1:3" x14ac:dyDescent="0.3">
      <c r="A5" s="40" t="s">
        <v>199</v>
      </c>
      <c r="B5" s="2">
        <f>'Total Orgs'!B73</f>
        <v>1380</v>
      </c>
    </row>
    <row r="6" spans="1:3" x14ac:dyDescent="0.3">
      <c r="A6" s="40" t="s">
        <v>5</v>
      </c>
      <c r="B6" s="2"/>
    </row>
    <row r="7" spans="1:3" s="21" customFormat="1" x14ac:dyDescent="0.3">
      <c r="A7" s="59" t="s">
        <v>6</v>
      </c>
      <c r="B7" s="14"/>
      <c r="C7" s="15"/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200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201</v>
      </c>
      <c r="B11" s="3" t="s">
        <v>202</v>
      </c>
      <c r="C11" s="1" t="s">
        <v>203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4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4" x14ac:dyDescent="0.3">
      <c r="A1" s="5" t="s">
        <v>198</v>
      </c>
      <c r="B1" s="2"/>
      <c r="C1" s="1" t="e">
        <f>'Total Orgs'!#REF!</f>
        <v>#REF!</v>
      </c>
    </row>
    <row r="2" spans="1:4" x14ac:dyDescent="0.3">
      <c r="A2" s="5"/>
      <c r="B2" s="2"/>
    </row>
    <row r="3" spans="1:4" x14ac:dyDescent="0.3">
      <c r="A3" s="6" t="s">
        <v>302</v>
      </c>
      <c r="B3" s="2"/>
    </row>
    <row r="4" spans="1:4" x14ac:dyDescent="0.3">
      <c r="A4" s="4"/>
      <c r="B4" s="2"/>
      <c r="C4" s="271" t="s">
        <v>218</v>
      </c>
    </row>
    <row r="5" spans="1:4" x14ac:dyDescent="0.3">
      <c r="A5" s="4" t="s">
        <v>199</v>
      </c>
      <c r="B5" s="2">
        <f>'Total Orgs'!B74</f>
        <v>3450</v>
      </c>
      <c r="C5" s="47" t="s">
        <v>698</v>
      </c>
    </row>
    <row r="6" spans="1:4" x14ac:dyDescent="0.3">
      <c r="A6" s="4" t="s">
        <v>5</v>
      </c>
      <c r="B6" s="2"/>
      <c r="C6" s="271" t="s">
        <v>699</v>
      </c>
    </row>
    <row r="7" spans="1:4" s="15" customFormat="1" x14ac:dyDescent="0.3">
      <c r="A7" s="20" t="s">
        <v>6</v>
      </c>
      <c r="B7" s="32"/>
      <c r="C7" s="272"/>
    </row>
    <row r="8" spans="1:4" x14ac:dyDescent="0.3">
      <c r="A8" s="4" t="s">
        <v>7</v>
      </c>
      <c r="B8" s="2">
        <f>SUM(B12:B109)</f>
        <v>2769.8</v>
      </c>
      <c r="C8" s="271"/>
    </row>
    <row r="9" spans="1:4" x14ac:dyDescent="0.3">
      <c r="A9" s="4" t="s">
        <v>200</v>
      </c>
      <c r="B9" s="2">
        <f>SUM(B5+B6-B7-B8)</f>
        <v>680.19999999999982</v>
      </c>
      <c r="C9" s="271"/>
    </row>
    <row r="10" spans="1:4" x14ac:dyDescent="0.3">
      <c r="A10" s="4"/>
      <c r="B10" s="2"/>
    </row>
    <row r="11" spans="1:4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13"/>
      <c r="B12" s="132">
        <v>2769.8</v>
      </c>
      <c r="C12" s="15" t="s">
        <v>1020</v>
      </c>
    </row>
    <row r="13" spans="1:4" x14ac:dyDescent="0.3">
      <c r="B13" s="132"/>
      <c r="C13" s="15" t="s">
        <v>1021</v>
      </c>
    </row>
    <row r="14" spans="1:4" x14ac:dyDescent="0.3">
      <c r="A14" s="25"/>
      <c r="B14" s="99"/>
      <c r="C14" t="s">
        <v>1022</v>
      </c>
      <c r="D14">
        <v>280.18</v>
      </c>
    </row>
    <row r="15" spans="1:4" x14ac:dyDescent="0.3">
      <c r="A15" s="25"/>
      <c r="B15" s="99"/>
      <c r="C15" t="s">
        <v>1023</v>
      </c>
      <c r="D15">
        <v>552.76</v>
      </c>
    </row>
    <row r="16" spans="1:4" x14ac:dyDescent="0.3">
      <c r="B16" s="99"/>
      <c r="C16" t="s">
        <v>1024</v>
      </c>
      <c r="D16">
        <v>290.97000000000003</v>
      </c>
    </row>
    <row r="17" spans="1:4" x14ac:dyDescent="0.3">
      <c r="A17" s="25"/>
      <c r="B17" s="99"/>
      <c r="C17" t="s">
        <v>1025</v>
      </c>
      <c r="D17">
        <v>560.37</v>
      </c>
    </row>
    <row r="18" spans="1:4" x14ac:dyDescent="0.3">
      <c r="B18" s="99"/>
      <c r="C18" t="s">
        <v>1026</v>
      </c>
      <c r="D18">
        <v>240</v>
      </c>
    </row>
    <row r="19" spans="1:4" x14ac:dyDescent="0.3">
      <c r="A19" s="25"/>
      <c r="B19" s="99"/>
      <c r="D19" s="129"/>
    </row>
    <row r="20" spans="1:4" x14ac:dyDescent="0.3">
      <c r="B20" s="99"/>
      <c r="D20" s="127"/>
    </row>
    <row r="21" spans="1:4" x14ac:dyDescent="0.3">
      <c r="B21" s="99"/>
      <c r="C21" t="s">
        <v>1117</v>
      </c>
      <c r="D21" s="127"/>
    </row>
    <row r="22" spans="1:4" x14ac:dyDescent="0.3">
      <c r="B22" s="99"/>
      <c r="C22" t="s">
        <v>1116</v>
      </c>
      <c r="D22" s="127">
        <v>2107.04</v>
      </c>
    </row>
    <row r="23" spans="1:4" x14ac:dyDescent="0.3">
      <c r="B23" s="99"/>
      <c r="C23" t="s">
        <v>1118</v>
      </c>
      <c r="D23" s="127">
        <v>240</v>
      </c>
    </row>
    <row r="24" spans="1:4" x14ac:dyDescent="0.3">
      <c r="B24" s="99"/>
      <c r="C24" t="s">
        <v>1119</v>
      </c>
      <c r="D24" s="127">
        <v>372.96</v>
      </c>
    </row>
    <row r="25" spans="1:4" x14ac:dyDescent="0.3">
      <c r="B25" s="99"/>
      <c r="C25" t="s">
        <v>1120</v>
      </c>
      <c r="D25" s="129">
        <v>49.8</v>
      </c>
    </row>
    <row r="26" spans="1:4" x14ac:dyDescent="0.3">
      <c r="A26" s="25"/>
      <c r="B26" s="99"/>
      <c r="C26" s="47" t="s">
        <v>1121</v>
      </c>
      <c r="D26" s="127">
        <f>SUM(D22:D25)</f>
        <v>2769.8</v>
      </c>
    </row>
    <row r="27" spans="1:4" x14ac:dyDescent="0.3">
      <c r="B27" s="99"/>
    </row>
    <row r="28" spans="1:4" x14ac:dyDescent="0.3">
      <c r="B28" s="99"/>
    </row>
    <row r="29" spans="1:4" x14ac:dyDescent="0.3">
      <c r="B29" s="99"/>
    </row>
    <row r="30" spans="1:4" x14ac:dyDescent="0.3">
      <c r="A30" s="25"/>
      <c r="B30" s="99"/>
    </row>
    <row r="31" spans="1:4" x14ac:dyDescent="0.3">
      <c r="B31" s="99"/>
    </row>
    <row r="32" spans="1:4" x14ac:dyDescent="0.3">
      <c r="B32" s="99"/>
    </row>
    <row r="34" spans="1:2" x14ac:dyDescent="0.3">
      <c r="A34" s="25"/>
      <c r="B34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198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84</v>
      </c>
      <c r="B3" s="2"/>
    </row>
    <row r="4" spans="1:3" x14ac:dyDescent="0.3">
      <c r="A4" s="4"/>
      <c r="B4" s="2"/>
    </row>
    <row r="5" spans="1:3" x14ac:dyDescent="0.3">
      <c r="A5" s="4" t="s">
        <v>199</v>
      </c>
      <c r="B5" s="2">
        <f>'Total Orgs'!B75</f>
        <v>1900</v>
      </c>
      <c r="C5" s="271" t="s">
        <v>213</v>
      </c>
    </row>
    <row r="6" spans="1:3" x14ac:dyDescent="0.3">
      <c r="A6" s="4" t="s">
        <v>5</v>
      </c>
      <c r="B6" s="2"/>
      <c r="C6" s="271" t="s">
        <v>303</v>
      </c>
    </row>
    <row r="7" spans="1:3" s="15" customFormat="1" x14ac:dyDescent="0.3">
      <c r="A7" s="20" t="s">
        <v>6</v>
      </c>
      <c r="B7" s="32"/>
      <c r="C7" s="272" t="s">
        <v>492</v>
      </c>
    </row>
    <row r="8" spans="1:3" x14ac:dyDescent="0.3">
      <c r="A8" s="4" t="s">
        <v>7</v>
      </c>
      <c r="B8" s="2">
        <f>SUM(B12:B107)</f>
        <v>0</v>
      </c>
      <c r="C8" s="271" t="s">
        <v>495</v>
      </c>
    </row>
    <row r="9" spans="1:3" x14ac:dyDescent="0.3">
      <c r="A9" s="4" t="s">
        <v>200</v>
      </c>
      <c r="B9" s="2">
        <f>SUM(B5+B6-B7-B8)</f>
        <v>1900</v>
      </c>
      <c r="C9" s="271"/>
    </row>
    <row r="10" spans="1:3" x14ac:dyDescent="0.3">
      <c r="A10" s="4"/>
      <c r="B10" s="2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85</v>
      </c>
    </row>
    <row r="5" spans="1:3" x14ac:dyDescent="0.3">
      <c r="A5" s="4" t="s">
        <v>199</v>
      </c>
      <c r="B5" s="2">
        <f>'Total Orgs'!B76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86</v>
      </c>
      <c r="C3" s="271" t="s">
        <v>218</v>
      </c>
    </row>
    <row r="4" spans="1:3" x14ac:dyDescent="0.3">
      <c r="C4" s="47" t="s">
        <v>554</v>
      </c>
    </row>
    <row r="5" spans="1:3" x14ac:dyDescent="0.3">
      <c r="A5" s="4" t="s">
        <v>199</v>
      </c>
      <c r="B5" s="2">
        <f>'Total Orgs'!B77</f>
        <v>150</v>
      </c>
      <c r="C5" s="47" t="s">
        <v>561</v>
      </c>
    </row>
    <row r="6" spans="1:3" x14ac:dyDescent="0.3">
      <c r="A6" s="4" t="s">
        <v>5</v>
      </c>
      <c r="C6" s="47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150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221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Orgs'!B11</f>
        <v>2200</v>
      </c>
      <c r="C5" s="47" t="s">
        <v>691</v>
      </c>
    </row>
    <row r="6" spans="1:3" x14ac:dyDescent="0.3">
      <c r="A6" s="4" t="s">
        <v>5</v>
      </c>
      <c r="C6" s="47" t="s">
        <v>777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198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87</v>
      </c>
      <c r="C3" t="s">
        <v>304</v>
      </c>
    </row>
    <row r="4" spans="1:6" x14ac:dyDescent="0.3">
      <c r="C4" t="s">
        <v>305</v>
      </c>
    </row>
    <row r="5" spans="1:6" x14ac:dyDescent="0.3">
      <c r="A5" s="4" t="s">
        <v>199</v>
      </c>
      <c r="B5" s="2">
        <f>'Total Orgs'!B78</f>
        <v>15000</v>
      </c>
      <c r="C5" t="s">
        <v>306</v>
      </c>
    </row>
    <row r="6" spans="1:6" x14ac:dyDescent="0.3">
      <c r="A6" s="4" t="s">
        <v>5</v>
      </c>
      <c r="C6" s="271" t="s">
        <v>213</v>
      </c>
    </row>
    <row r="7" spans="1:6" x14ac:dyDescent="0.3">
      <c r="A7" s="4" t="s">
        <v>6</v>
      </c>
      <c r="C7" s="271" t="s">
        <v>634</v>
      </c>
    </row>
    <row r="8" spans="1:6" x14ac:dyDescent="0.3">
      <c r="A8" s="4" t="s">
        <v>7</v>
      </c>
      <c r="B8" s="2">
        <f>SUM(B12:B157)</f>
        <v>0</v>
      </c>
      <c r="C8" s="271" t="s">
        <v>635</v>
      </c>
    </row>
    <row r="9" spans="1:6" x14ac:dyDescent="0.3">
      <c r="A9" s="4" t="s">
        <v>200</v>
      </c>
      <c r="B9" s="2">
        <f>SUM(B5+B6-B7-B8)</f>
        <v>15000</v>
      </c>
      <c r="C9" s="271" t="s">
        <v>307</v>
      </c>
    </row>
    <row r="10" spans="1:6" x14ac:dyDescent="0.3">
      <c r="C10" s="271"/>
    </row>
    <row r="11" spans="1:6" s="1" customFormat="1" x14ac:dyDescent="0.3">
      <c r="A11" s="7" t="s">
        <v>201</v>
      </c>
      <c r="B11" s="3" t="s">
        <v>202</v>
      </c>
      <c r="C11" s="1" t="s">
        <v>203</v>
      </c>
      <c r="F11" s="47"/>
    </row>
    <row r="12" spans="1:6" s="1" customFormat="1" x14ac:dyDescent="0.3">
      <c r="A12" s="130"/>
      <c r="B12" s="98"/>
      <c r="C12" s="97"/>
      <c r="F12" s="47"/>
    </row>
    <row r="13" spans="1:6" s="1" customFormat="1" x14ac:dyDescent="0.3">
      <c r="A13" s="130"/>
      <c r="B13" s="98"/>
      <c r="C13" s="97"/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/>
      <c r="B15" s="209"/>
      <c r="C15" s="97"/>
      <c r="F15" s="47"/>
    </row>
    <row r="16" spans="1:6" x14ac:dyDescent="0.3">
      <c r="A16" s="130"/>
      <c r="C16" s="97"/>
    </row>
    <row r="17" spans="1:3" x14ac:dyDescent="0.3">
      <c r="C17" s="76"/>
    </row>
    <row r="18" spans="1:3" x14ac:dyDescent="0.3">
      <c r="A18" s="75"/>
      <c r="C18" s="82"/>
    </row>
    <row r="19" spans="1:3" x14ac:dyDescent="0.3">
      <c r="A19" s="75"/>
      <c r="C19" s="77"/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  <c r="C3" t="s">
        <v>218</v>
      </c>
    </row>
    <row r="4" spans="1:3" x14ac:dyDescent="0.3">
      <c r="A4" s="4"/>
      <c r="C4" t="s">
        <v>756</v>
      </c>
    </row>
    <row r="5" spans="1:3" x14ac:dyDescent="0.3">
      <c r="A5" s="4" t="s">
        <v>199</v>
      </c>
      <c r="B5" s="2">
        <f>'Total Orgs'!B80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  <c r="C3" s="271" t="s">
        <v>1072</v>
      </c>
    </row>
    <row r="4" spans="1:3" x14ac:dyDescent="0.3">
      <c r="A4" s="4"/>
      <c r="C4" s="271" t="s">
        <v>1073</v>
      </c>
    </row>
    <row r="5" spans="1:3" x14ac:dyDescent="0.3">
      <c r="A5" s="4" t="s">
        <v>199</v>
      </c>
      <c r="B5" s="2">
        <f>'Total Orgs'!B81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500</v>
      </c>
    </row>
    <row r="9" spans="1:3" x14ac:dyDescent="0.3">
      <c r="A9" s="4" t="s">
        <v>200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 t="s">
        <v>1054</v>
      </c>
      <c r="B12" s="14">
        <v>500</v>
      </c>
      <c r="C12" s="15" t="s">
        <v>1059</v>
      </c>
    </row>
    <row r="13" spans="1:3" x14ac:dyDescent="0.3">
      <c r="A13" s="4"/>
      <c r="C13" t="s">
        <v>1060</v>
      </c>
    </row>
    <row r="14" spans="1:3" x14ac:dyDescent="0.3">
      <c r="A14" s="25"/>
      <c r="C14" t="s">
        <v>1070</v>
      </c>
    </row>
    <row r="15" spans="1:3" x14ac:dyDescent="0.3">
      <c r="C15" t="s">
        <v>1071</v>
      </c>
    </row>
    <row r="16" spans="1:3" x14ac:dyDescent="0.3">
      <c r="C16" t="s">
        <v>1074</v>
      </c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88</v>
      </c>
    </row>
    <row r="4" spans="1:3" x14ac:dyDescent="0.3">
      <c r="A4" s="4"/>
    </row>
    <row r="5" spans="1:3" x14ac:dyDescent="0.3">
      <c r="A5" s="4" t="s">
        <v>199</v>
      </c>
      <c r="B5" s="2">
        <f>'Total Orgs'!B79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7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144</v>
      </c>
      <c r="C3" s="271" t="s">
        <v>218</v>
      </c>
    </row>
    <row r="4" spans="1:3" x14ac:dyDescent="0.3">
      <c r="A4" s="4"/>
      <c r="C4" s="47" t="s">
        <v>553</v>
      </c>
    </row>
    <row r="5" spans="1:3" x14ac:dyDescent="0.3">
      <c r="A5" s="4" t="s">
        <v>199</v>
      </c>
      <c r="B5" s="2">
        <f>'Total Orgs'!B135</f>
        <v>500</v>
      </c>
      <c r="C5" s="47" t="s">
        <v>616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500</v>
      </c>
      <c r="C9" s="47"/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ht="31.2" x14ac:dyDescent="0.3">
      <c r="A12" s="13" t="s">
        <v>849</v>
      </c>
      <c r="B12" s="14"/>
      <c r="C12" s="15" t="s">
        <v>850</v>
      </c>
    </row>
    <row r="13" spans="1:3" x14ac:dyDescent="0.3">
      <c r="A13" s="4"/>
      <c r="C13" t="s">
        <v>851</v>
      </c>
    </row>
    <row r="14" spans="1:3" x14ac:dyDescent="0.3">
      <c r="A14" s="25"/>
      <c r="C14" t="s">
        <v>852</v>
      </c>
    </row>
    <row r="15" spans="1:3" x14ac:dyDescent="0.3">
      <c r="C15" t="s">
        <v>853</v>
      </c>
    </row>
    <row r="16" spans="1:3" x14ac:dyDescent="0.3">
      <c r="A16" s="25"/>
      <c r="C16" t="s">
        <v>861</v>
      </c>
    </row>
    <row r="17" spans="3:3" x14ac:dyDescent="0.3">
      <c r="C17" t="s">
        <v>1066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8A126-6ED0-4B94-9346-0568BB6702C3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145</v>
      </c>
      <c r="C3" s="271" t="s">
        <v>218</v>
      </c>
    </row>
    <row r="4" spans="1:3" x14ac:dyDescent="0.3">
      <c r="A4" s="4"/>
      <c r="C4" s="47"/>
    </row>
    <row r="5" spans="1:3" x14ac:dyDescent="0.3">
      <c r="A5" s="4" t="s">
        <v>199</v>
      </c>
      <c r="B5" s="2">
        <f>'Total Orgs'!B136</f>
        <v>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SUM(B5+B6-B7-B8)</f>
        <v>0</v>
      </c>
      <c r="C9" s="47"/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300A70F7-106C-4716-9189-F4B2D420FF51}"/>
  </hyperlink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308</v>
      </c>
    </row>
    <row r="4" spans="1:3" x14ac:dyDescent="0.3">
      <c r="A4" s="4"/>
    </row>
    <row r="5" spans="1:3" x14ac:dyDescent="0.3">
      <c r="A5" s="4" t="s">
        <v>199</v>
      </c>
      <c r="B5" s="2">
        <f>'Total Orgs'!B134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201</v>
      </c>
      <c r="B11" s="3" t="s">
        <v>202</v>
      </c>
      <c r="C11" s="1" t="s">
        <v>203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91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Orgs'!B82</f>
        <v>3000</v>
      </c>
      <c r="C5" s="271" t="s">
        <v>307</v>
      </c>
    </row>
    <row r="6" spans="1:3" x14ac:dyDescent="0.3">
      <c r="A6" s="4" t="s">
        <v>5</v>
      </c>
      <c r="B6" s="2">
        <v>0</v>
      </c>
      <c r="C6" s="271" t="s">
        <v>309</v>
      </c>
    </row>
    <row r="7" spans="1:3" x14ac:dyDescent="0.3">
      <c r="A7" s="4" t="s">
        <v>6</v>
      </c>
      <c r="C7" s="271" t="s">
        <v>426</v>
      </c>
    </row>
    <row r="8" spans="1:3" x14ac:dyDescent="0.3">
      <c r="A8" s="4" t="s">
        <v>7</v>
      </c>
      <c r="B8" s="2">
        <f>SUM(B12:B102)</f>
        <v>0</v>
      </c>
      <c r="C8" s="271" t="s">
        <v>774</v>
      </c>
    </row>
    <row r="9" spans="1:3" x14ac:dyDescent="0.3">
      <c r="A9" s="4" t="s">
        <v>200</v>
      </c>
      <c r="B9" s="2">
        <f>SUM(B5+B6-B8)</f>
        <v>3000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s="1" customFormat="1" x14ac:dyDescent="0.3">
      <c r="A12" s="4"/>
      <c r="B12" s="2"/>
      <c r="C12"/>
    </row>
    <row r="16" spans="1:3" s="21" customFormat="1" x14ac:dyDescent="0.3">
      <c r="A16" s="13"/>
      <c r="B16" s="14"/>
      <c r="C16" s="15"/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3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  <c r="C2" t="s">
        <v>310</v>
      </c>
    </row>
    <row r="3" spans="1:4" x14ac:dyDescent="0.3">
      <c r="A3" s="6" t="s">
        <v>92</v>
      </c>
      <c r="C3" t="s">
        <v>311</v>
      </c>
    </row>
    <row r="4" spans="1:4" x14ac:dyDescent="0.3">
      <c r="C4" s="271" t="s">
        <v>233</v>
      </c>
    </row>
    <row r="5" spans="1:4" x14ac:dyDescent="0.3">
      <c r="A5" s="4" t="s">
        <v>199</v>
      </c>
      <c r="B5" s="2">
        <f>'Total Orgs'!B83</f>
        <v>15000</v>
      </c>
      <c r="C5" s="271" t="s">
        <v>312</v>
      </c>
      <c r="D5" t="s">
        <v>313</v>
      </c>
    </row>
    <row r="6" spans="1:4" x14ac:dyDescent="0.3">
      <c r="A6" s="4" t="s">
        <v>5</v>
      </c>
      <c r="C6" s="271" t="s">
        <v>314</v>
      </c>
      <c r="D6" t="s">
        <v>315</v>
      </c>
    </row>
    <row r="7" spans="1:4" x14ac:dyDescent="0.3">
      <c r="A7" s="4" t="s">
        <v>6</v>
      </c>
      <c r="C7" s="271" t="s">
        <v>426</v>
      </c>
      <c r="D7" t="s">
        <v>316</v>
      </c>
    </row>
    <row r="8" spans="1:4" x14ac:dyDescent="0.3">
      <c r="A8" s="4" t="s">
        <v>7</v>
      </c>
      <c r="B8" s="2">
        <f>SUM(B12:B135)</f>
        <v>11008.84</v>
      </c>
      <c r="C8" s="271" t="s">
        <v>773</v>
      </c>
      <c r="D8" t="s">
        <v>317</v>
      </c>
    </row>
    <row r="9" spans="1:4" x14ac:dyDescent="0.3">
      <c r="A9" s="4" t="s">
        <v>200</v>
      </c>
      <c r="B9" s="2">
        <f>SUM(B5+B6-B8)</f>
        <v>3991.16</v>
      </c>
      <c r="C9" s="271" t="s">
        <v>1136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75" t="s">
        <v>1043</v>
      </c>
      <c r="B12">
        <v>5999.54</v>
      </c>
      <c r="C12" t="s">
        <v>1044</v>
      </c>
    </row>
    <row r="13" spans="1:4" x14ac:dyDescent="0.3">
      <c r="A13" s="75"/>
      <c r="B13"/>
      <c r="C13" t="s">
        <v>1185</v>
      </c>
    </row>
    <row r="14" spans="1:4" x14ac:dyDescent="0.3">
      <c r="A14" s="75"/>
      <c r="B14"/>
      <c r="C14" t="s">
        <v>1187</v>
      </c>
    </row>
    <row r="15" spans="1:4" x14ac:dyDescent="0.3">
      <c r="A15" s="75"/>
      <c r="B15"/>
      <c r="C15" t="s">
        <v>1188</v>
      </c>
    </row>
    <row r="16" spans="1:4" x14ac:dyDescent="0.3">
      <c r="A16" s="75"/>
      <c r="B16"/>
    </row>
    <row r="17" spans="1:4" x14ac:dyDescent="0.3">
      <c r="A17" s="75" t="s">
        <v>1043</v>
      </c>
      <c r="B17">
        <v>5009.3</v>
      </c>
      <c r="C17" t="s">
        <v>1046</v>
      </c>
    </row>
    <row r="18" spans="1:4" x14ac:dyDescent="0.3">
      <c r="A18" s="75"/>
      <c r="B18"/>
      <c r="C18" t="s">
        <v>1185</v>
      </c>
    </row>
    <row r="19" spans="1:4" x14ac:dyDescent="0.3">
      <c r="A19" s="75"/>
      <c r="B19"/>
      <c r="C19" t="s">
        <v>1186</v>
      </c>
    </row>
    <row r="20" spans="1:4" x14ac:dyDescent="0.3">
      <c r="A20" s="75"/>
      <c r="B20"/>
      <c r="C20" t="s">
        <v>1189</v>
      </c>
    </row>
    <row r="21" spans="1:4" x14ac:dyDescent="0.3">
      <c r="A21" s="75"/>
      <c r="B21"/>
      <c r="D21" s="133"/>
    </row>
    <row r="22" spans="1:4" x14ac:dyDescent="0.3">
      <c r="A22" s="75"/>
      <c r="B22"/>
    </row>
    <row r="23" spans="1:4" x14ac:dyDescent="0.3">
      <c r="A23" s="75"/>
      <c r="B23"/>
    </row>
    <row r="24" spans="1:4" x14ac:dyDescent="0.3">
      <c r="B24"/>
    </row>
    <row r="25" spans="1:4" x14ac:dyDescent="0.3">
      <c r="A25" s="75"/>
      <c r="B25"/>
    </row>
    <row r="26" spans="1:4" x14ac:dyDescent="0.3">
      <c r="A26" s="75"/>
      <c r="B26"/>
    </row>
    <row r="27" spans="1:4" x14ac:dyDescent="0.3">
      <c r="A27" s="75"/>
      <c r="B27"/>
    </row>
    <row r="28" spans="1:4" x14ac:dyDescent="0.3">
      <c r="A28" s="75"/>
      <c r="B28"/>
    </row>
    <row r="29" spans="1:4" s="21" customFormat="1" x14ac:dyDescent="0.3">
      <c r="A29" s="13"/>
      <c r="B29"/>
      <c r="C29"/>
    </row>
    <row r="30" spans="1:4" x14ac:dyDescent="0.3">
      <c r="A30" s="75"/>
      <c r="B30"/>
    </row>
    <row r="31" spans="1:4" x14ac:dyDescent="0.3">
      <c r="A31" s="75"/>
      <c r="B31"/>
    </row>
    <row r="32" spans="1:4" x14ac:dyDescent="0.3">
      <c r="A32" s="75"/>
      <c r="B32"/>
    </row>
    <row r="33" spans="1:3" x14ac:dyDescent="0.3">
      <c r="A33" s="75"/>
      <c r="C33" s="76"/>
    </row>
    <row r="34" spans="1:3" x14ac:dyDescent="0.3">
      <c r="A34" s="75"/>
      <c r="C34" s="76"/>
    </row>
    <row r="35" spans="1:3" x14ac:dyDescent="0.3">
      <c r="A35" s="73"/>
      <c r="B35" s="74"/>
      <c r="C35" s="51"/>
    </row>
    <row r="36" spans="1:3" x14ac:dyDescent="0.3">
      <c r="A36" s="75"/>
      <c r="C36" s="76"/>
    </row>
    <row r="37" spans="1:3" s="21" customFormat="1" x14ac:dyDescent="0.3">
      <c r="A37" s="80"/>
      <c r="B37" s="14"/>
      <c r="C37" s="81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51"/>
    </row>
    <row r="42" spans="1:3" s="21" customFormat="1" x14ac:dyDescent="0.3">
      <c r="A42" s="80"/>
      <c r="B42" s="14"/>
      <c r="C42" s="81"/>
    </row>
    <row r="43" spans="1:3" x14ac:dyDescent="0.3">
      <c r="A43" s="75"/>
      <c r="C43" s="76"/>
    </row>
    <row r="44" spans="1:3" x14ac:dyDescent="0.3">
      <c r="A44" s="75"/>
      <c r="C44" s="84"/>
    </row>
    <row r="45" spans="1:3" x14ac:dyDescent="0.3">
      <c r="A45" s="78"/>
      <c r="B45" s="79"/>
      <c r="C45" s="56"/>
    </row>
    <row r="46" spans="1:3" x14ac:dyDescent="0.3">
      <c r="A46" s="73"/>
      <c r="B46" s="74"/>
      <c r="C46" s="51"/>
    </row>
    <row r="47" spans="1:3" x14ac:dyDescent="0.3">
      <c r="A47" s="75"/>
      <c r="C47" s="76"/>
    </row>
    <row r="48" spans="1:3" x14ac:dyDescent="0.3">
      <c r="A48" s="75"/>
      <c r="C48" s="76"/>
    </row>
    <row r="49" spans="1:3" x14ac:dyDescent="0.3">
      <c r="A49" s="78"/>
      <c r="B49" s="79"/>
      <c r="C49" s="56"/>
    </row>
    <row r="50" spans="1:3" x14ac:dyDescent="0.3">
      <c r="C50" s="76"/>
    </row>
    <row r="51" spans="1:3" x14ac:dyDescent="0.3">
      <c r="C51" s="76"/>
    </row>
    <row r="61" spans="1:3" s="21" customFormat="1" x14ac:dyDescent="0.3">
      <c r="A61" s="13"/>
      <c r="B61" s="14"/>
      <c r="C61" s="15"/>
    </row>
    <row r="63" spans="1:3" x14ac:dyDescent="0.3">
      <c r="C63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93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Orgs'!B84</f>
        <v>750</v>
      </c>
      <c r="C5" s="271" t="s">
        <v>678</v>
      </c>
    </row>
    <row r="6" spans="1:3" x14ac:dyDescent="0.3">
      <c r="A6" s="4" t="s">
        <v>5</v>
      </c>
      <c r="C6" s="271" t="s">
        <v>682</v>
      </c>
    </row>
    <row r="7" spans="1:3" s="21" customFormat="1" x14ac:dyDescent="0.3">
      <c r="A7" s="13" t="s">
        <v>6</v>
      </c>
      <c r="B7" s="14"/>
      <c r="C7" s="272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SUM(B5+B6-B7-B8)</f>
        <v>750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198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21</v>
      </c>
    </row>
    <row r="4" spans="1:7" x14ac:dyDescent="0.3">
      <c r="C4" t="s">
        <v>222</v>
      </c>
    </row>
    <row r="5" spans="1:7" x14ac:dyDescent="0.3">
      <c r="A5" s="4" t="s">
        <v>199</v>
      </c>
      <c r="B5" s="2">
        <f>'Total Orgs'!B12</f>
        <v>8200</v>
      </c>
      <c r="C5" t="s">
        <v>223</v>
      </c>
    </row>
    <row r="6" spans="1:7" x14ac:dyDescent="0.3">
      <c r="A6" s="4" t="s">
        <v>5</v>
      </c>
      <c r="C6" s="271" t="s">
        <v>213</v>
      </c>
    </row>
    <row r="7" spans="1:7" x14ac:dyDescent="0.3">
      <c r="A7" s="4" t="s">
        <v>6</v>
      </c>
      <c r="C7" s="271" t="s">
        <v>224</v>
      </c>
      <c r="D7" s="112" t="s">
        <v>225</v>
      </c>
    </row>
    <row r="8" spans="1:7" x14ac:dyDescent="0.3">
      <c r="A8" s="4" t="s">
        <v>7</v>
      </c>
      <c r="B8" s="2">
        <f>SUM(B12:B108)</f>
        <v>8190.75</v>
      </c>
      <c r="C8" s="271" t="s">
        <v>226</v>
      </c>
    </row>
    <row r="9" spans="1:7" x14ac:dyDescent="0.3">
      <c r="A9" s="4" t="s">
        <v>200</v>
      </c>
      <c r="B9" s="2">
        <f>SUM(B5+B6-B8)</f>
        <v>9.25</v>
      </c>
      <c r="C9" s="271" t="s">
        <v>227</v>
      </c>
    </row>
    <row r="10" spans="1:7" x14ac:dyDescent="0.3">
      <c r="C10" s="271" t="s">
        <v>228</v>
      </c>
      <c r="D10" t="s">
        <v>229</v>
      </c>
    </row>
    <row r="11" spans="1:7" s="1" customFormat="1" x14ac:dyDescent="0.3">
      <c r="A11" s="7" t="s">
        <v>201</v>
      </c>
      <c r="B11" s="3" t="s">
        <v>202</v>
      </c>
      <c r="C11" s="1" t="s">
        <v>203</v>
      </c>
    </row>
    <row r="12" spans="1:7" s="1" customFormat="1" x14ac:dyDescent="0.3">
      <c r="A12" s="130" t="s">
        <v>804</v>
      </c>
      <c r="B12" s="209">
        <v>5470</v>
      </c>
      <c r="C12" s="97" t="s">
        <v>805</v>
      </c>
      <c r="F12" s="1">
        <v>5960.81</v>
      </c>
    </row>
    <row r="13" spans="1:7" s="1" customFormat="1" x14ac:dyDescent="0.3">
      <c r="A13" s="7"/>
      <c r="B13" s="3"/>
      <c r="C13" s="97" t="s">
        <v>806</v>
      </c>
      <c r="F13" s="1">
        <v>5470</v>
      </c>
    </row>
    <row r="14" spans="1:7" s="1" customFormat="1" x14ac:dyDescent="0.3">
      <c r="A14" s="7"/>
      <c r="B14" s="3"/>
      <c r="C14" s="97" t="s">
        <v>808</v>
      </c>
      <c r="D14" s="99">
        <v>2188.62</v>
      </c>
      <c r="E14" s="284">
        <v>5466.67</v>
      </c>
      <c r="F14" s="284">
        <f>F12-F13</f>
        <v>490.8100000000004</v>
      </c>
      <c r="G14" s="283"/>
    </row>
    <row r="15" spans="1:7" x14ac:dyDescent="0.3">
      <c r="C15" s="97" t="s">
        <v>807</v>
      </c>
      <c r="D15" s="99">
        <v>2278.62</v>
      </c>
      <c r="E15" s="99">
        <v>2188.62</v>
      </c>
      <c r="F15" s="100"/>
      <c r="G15" s="100"/>
    </row>
    <row r="16" spans="1:7" x14ac:dyDescent="0.3">
      <c r="C16" s="97" t="s">
        <v>809</v>
      </c>
      <c r="D16" s="99">
        <v>4773.24</v>
      </c>
      <c r="E16" s="100">
        <v>2278.62</v>
      </c>
      <c r="F16" s="99"/>
      <c r="G16" s="99"/>
    </row>
    <row r="17" spans="1:7" x14ac:dyDescent="0.3">
      <c r="C17" s="97" t="s">
        <v>810</v>
      </c>
      <c r="D17" s="190">
        <v>3178.71</v>
      </c>
      <c r="E17" s="127">
        <f>E14-E15-E16</f>
        <v>999.43000000000029</v>
      </c>
      <c r="F17" s="99"/>
      <c r="G17" s="99"/>
    </row>
    <row r="18" spans="1:7" x14ac:dyDescent="0.3">
      <c r="C18" s="97" t="s">
        <v>812</v>
      </c>
      <c r="D18" s="127">
        <v>3126.68</v>
      </c>
      <c r="F18" s="99"/>
      <c r="G18" s="99"/>
    </row>
    <row r="19" spans="1:7" x14ac:dyDescent="0.3">
      <c r="C19" s="97"/>
      <c r="D19" s="127">
        <f>SUM(D14:D18)</f>
        <v>15545.869999999999</v>
      </c>
      <c r="F19" s="99"/>
      <c r="G19" s="99"/>
    </row>
    <row r="20" spans="1:7" x14ac:dyDescent="0.3">
      <c r="A20" s="4" t="s">
        <v>1052</v>
      </c>
      <c r="B20" s="2">
        <v>895.75</v>
      </c>
      <c r="C20" s="97" t="s">
        <v>709</v>
      </c>
      <c r="F20" s="99"/>
      <c r="G20" s="99"/>
    </row>
    <row r="21" spans="1:7" x14ac:dyDescent="0.3">
      <c r="C21" s="97" t="s">
        <v>1053</v>
      </c>
      <c r="D21" s="127"/>
    </row>
    <row r="22" spans="1:7" x14ac:dyDescent="0.3">
      <c r="C22" s="97"/>
      <c r="D22" s="127"/>
    </row>
    <row r="23" spans="1:7" x14ac:dyDescent="0.3">
      <c r="A23" s="4" t="s">
        <v>1201</v>
      </c>
      <c r="B23" s="2">
        <v>1825</v>
      </c>
      <c r="C23" s="97" t="s">
        <v>709</v>
      </c>
      <c r="D23" s="127"/>
    </row>
    <row r="24" spans="1:7" x14ac:dyDescent="0.3">
      <c r="C24" s="97" t="s">
        <v>1206</v>
      </c>
    </row>
    <row r="25" spans="1:7" x14ac:dyDescent="0.3">
      <c r="C25" s="97"/>
      <c r="D25" s="12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Orgs'!B85</f>
        <v>7200</v>
      </c>
      <c r="C5" s="47" t="s">
        <v>309</v>
      </c>
    </row>
    <row r="6" spans="1:3" x14ac:dyDescent="0.3">
      <c r="A6" s="4" t="s">
        <v>5</v>
      </c>
      <c r="C6" s="47" t="s">
        <v>318</v>
      </c>
    </row>
    <row r="7" spans="1:3" x14ac:dyDescent="0.3">
      <c r="A7" s="4" t="s">
        <v>6</v>
      </c>
      <c r="C7" s="47" t="s">
        <v>319</v>
      </c>
    </row>
    <row r="8" spans="1:3" x14ac:dyDescent="0.3">
      <c r="A8" s="4" t="s">
        <v>7</v>
      </c>
      <c r="B8" s="2">
        <f>SUM(B12:B105)</f>
        <v>0</v>
      </c>
      <c r="C8" s="47" t="s">
        <v>678</v>
      </c>
    </row>
    <row r="9" spans="1:3" x14ac:dyDescent="0.3">
      <c r="A9" s="4" t="s">
        <v>200</v>
      </c>
      <c r="B9" s="2">
        <f>SUM(B5+B6-B8)</f>
        <v>7200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95</v>
      </c>
      <c r="C3" s="271" t="s">
        <v>208</v>
      </c>
    </row>
    <row r="4" spans="1:3" x14ac:dyDescent="0.3">
      <c r="C4" s="47" t="s">
        <v>489</v>
      </c>
    </row>
    <row r="5" spans="1:3" x14ac:dyDescent="0.3">
      <c r="A5" s="4" t="s">
        <v>199</v>
      </c>
      <c r="B5" s="2">
        <f>'Total Orgs'!B86</f>
        <v>5000</v>
      </c>
      <c r="C5" s="47" t="s">
        <v>493</v>
      </c>
    </row>
    <row r="6" spans="1:3" x14ac:dyDescent="0.3">
      <c r="A6" s="4" t="s">
        <v>5</v>
      </c>
      <c r="C6" s="47" t="s">
        <v>496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SUM(B5+B6-B8)</f>
        <v>5000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320</v>
      </c>
    </row>
    <row r="4" spans="1:3" x14ac:dyDescent="0.3">
      <c r="C4" s="271" t="s">
        <v>218</v>
      </c>
    </row>
    <row r="5" spans="1:3" x14ac:dyDescent="0.3">
      <c r="A5" s="4" t="s">
        <v>199</v>
      </c>
      <c r="B5" s="2">
        <f>'Total Orgs'!B87</f>
        <v>500</v>
      </c>
      <c r="C5" s="47" t="s">
        <v>501</v>
      </c>
    </row>
    <row r="6" spans="1:3" x14ac:dyDescent="0.3">
      <c r="A6" s="4" t="s">
        <v>5</v>
      </c>
      <c r="C6" s="47" t="s">
        <v>519</v>
      </c>
    </row>
    <row r="7" spans="1:3" x14ac:dyDescent="0.3">
      <c r="A7" s="4" t="s">
        <v>6</v>
      </c>
      <c r="C7" s="47" t="s">
        <v>606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200</v>
      </c>
      <c r="B9" s="2">
        <f>SUM(B5+B6-B8)</f>
        <v>500</v>
      </c>
      <c r="C9" s="47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3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97</v>
      </c>
    </row>
    <row r="5" spans="1:3" x14ac:dyDescent="0.3">
      <c r="A5" s="4" t="s">
        <v>199</v>
      </c>
      <c r="B5" s="2">
        <f>'Total Orgs'!B88</f>
        <v>500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500</v>
      </c>
      <c r="C7" t="s">
        <v>1078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1077</v>
      </c>
    </row>
    <row r="13" spans="1:3" x14ac:dyDescent="0.3">
      <c r="C13" t="s">
        <v>1076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98</v>
      </c>
    </row>
    <row r="4" spans="1:3" x14ac:dyDescent="0.3">
      <c r="C4" s="271" t="s">
        <v>213</v>
      </c>
    </row>
    <row r="5" spans="1:3" x14ac:dyDescent="0.3">
      <c r="A5" s="4" t="s">
        <v>199</v>
      </c>
      <c r="B5" s="2">
        <f>'Total Orgs'!B89</f>
        <v>0</v>
      </c>
      <c r="C5" s="271" t="s">
        <v>321</v>
      </c>
    </row>
    <row r="6" spans="1:3" x14ac:dyDescent="0.3">
      <c r="A6" s="4" t="s">
        <v>5</v>
      </c>
      <c r="C6" s="271" t="s">
        <v>322</v>
      </c>
    </row>
    <row r="7" spans="1:3" x14ac:dyDescent="0.3">
      <c r="A7" s="4" t="s">
        <v>6</v>
      </c>
      <c r="C7" s="271"/>
    </row>
    <row r="8" spans="1:3" x14ac:dyDescent="0.3">
      <c r="A8" s="4" t="s">
        <v>7</v>
      </c>
      <c r="B8" s="2">
        <f>SUM(B12:B101)</f>
        <v>0</v>
      </c>
      <c r="C8" s="271"/>
    </row>
    <row r="9" spans="1:3" x14ac:dyDescent="0.3">
      <c r="A9" s="4" t="s">
        <v>200</v>
      </c>
      <c r="B9" s="2">
        <f>SUM(B5+B6-B8)</f>
        <v>0</v>
      </c>
      <c r="C9" s="271"/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99</v>
      </c>
    </row>
    <row r="5" spans="1:3" x14ac:dyDescent="0.3">
      <c r="A5" s="4" t="s">
        <v>199</v>
      </c>
      <c r="B5" s="2">
        <f>'Total Orgs'!B90</f>
        <v>1300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1300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1079</v>
      </c>
    </row>
    <row r="13" spans="1:3" x14ac:dyDescent="0.3">
      <c r="C13" t="s">
        <v>1080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9DF7-7A3E-4A41-A4C2-5B512532DBC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100</v>
      </c>
    </row>
    <row r="5" spans="1:3" x14ac:dyDescent="0.3">
      <c r="A5" s="4" t="s">
        <v>199</v>
      </c>
      <c r="B5" s="2">
        <f>'Total Orgs'!B91</f>
        <v>300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300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200</v>
      </c>
      <c r="B9" s="2">
        <f>SUM(B5+B6-B7-B8)</f>
        <v>0</v>
      </c>
    </row>
    <row r="11" spans="1:3" s="1" customFormat="1" x14ac:dyDescent="0.3">
      <c r="A11" s="7" t="s">
        <v>201</v>
      </c>
      <c r="B11" s="3" t="s">
        <v>202</v>
      </c>
      <c r="C11" s="1" t="s">
        <v>203</v>
      </c>
    </row>
    <row r="12" spans="1:3" x14ac:dyDescent="0.3">
      <c r="C12" t="s">
        <v>1081</v>
      </c>
    </row>
    <row r="13" spans="1:3" x14ac:dyDescent="0.3">
      <c r="C13" t="s">
        <v>1082</v>
      </c>
    </row>
  </sheetData>
  <hyperlinks>
    <hyperlink ref="A1" location="'Total Orgs'!A1" display="Total Organizations" xr:uid="{9B89B2E5-E88A-4AF3-9B2E-E98833716880}"/>
  </hyperlinks>
  <pageMargins left="0.75" right="0.75" top="1" bottom="1" header="0.5" footer="0.5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100</v>
      </c>
    </row>
    <row r="5" spans="1:4" x14ac:dyDescent="0.3">
      <c r="A5" s="4" t="s">
        <v>199</v>
      </c>
      <c r="B5" s="2">
        <f>'Total Orgs'!B91</f>
        <v>300</v>
      </c>
    </row>
    <row r="6" spans="1:4" x14ac:dyDescent="0.3">
      <c r="A6" s="4" t="s">
        <v>5</v>
      </c>
    </row>
    <row r="7" spans="1:4" s="15" customFormat="1" x14ac:dyDescent="0.3">
      <c r="A7" s="20" t="s">
        <v>6</v>
      </c>
      <c r="B7" s="32"/>
    </row>
    <row r="8" spans="1:4" x14ac:dyDescent="0.3">
      <c r="A8" s="4" t="s">
        <v>7</v>
      </c>
      <c r="B8" s="2">
        <f>SUM(B12:B102)</f>
        <v>0</v>
      </c>
    </row>
    <row r="9" spans="1:4" x14ac:dyDescent="0.3">
      <c r="A9" s="4" t="s">
        <v>200</v>
      </c>
      <c r="B9" s="2">
        <f>SUM(B5+B6-B7-B8)</f>
        <v>300</v>
      </c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198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101</v>
      </c>
    </row>
    <row r="4" spans="1:4" x14ac:dyDescent="0.3">
      <c r="C4" s="271" t="s">
        <v>218</v>
      </c>
    </row>
    <row r="5" spans="1:4" x14ac:dyDescent="0.3">
      <c r="A5" s="4" t="s">
        <v>199</v>
      </c>
      <c r="B5" s="2">
        <f>'Total Orgs'!B92</f>
        <v>2250</v>
      </c>
      <c r="C5" s="47" t="s">
        <v>323</v>
      </c>
    </row>
    <row r="6" spans="1:4" x14ac:dyDescent="0.3">
      <c r="A6" s="4" t="s">
        <v>5</v>
      </c>
      <c r="C6" s="47" t="s">
        <v>324</v>
      </c>
    </row>
    <row r="7" spans="1:4" x14ac:dyDescent="0.3">
      <c r="A7" s="4" t="s">
        <v>6</v>
      </c>
      <c r="C7" s="47" t="s">
        <v>325</v>
      </c>
    </row>
    <row r="8" spans="1:4" x14ac:dyDescent="0.3">
      <c r="A8" s="4" t="s">
        <v>7</v>
      </c>
      <c r="B8" s="2">
        <f>SUM(B12:B103)</f>
        <v>638.42000000000007</v>
      </c>
      <c r="C8" s="47" t="s">
        <v>534</v>
      </c>
    </row>
    <row r="9" spans="1:4" x14ac:dyDescent="0.3">
      <c r="A9" s="4" t="s">
        <v>200</v>
      </c>
      <c r="B9" s="2">
        <f>SUM(B5+B6-B8)</f>
        <v>1611.58</v>
      </c>
      <c r="C9" s="271"/>
    </row>
    <row r="10" spans="1:4" x14ac:dyDescent="0.3">
      <c r="C10" s="271"/>
    </row>
    <row r="11" spans="1:4" s="1" customFormat="1" x14ac:dyDescent="0.3">
      <c r="A11" s="7" t="s">
        <v>201</v>
      </c>
      <c r="B11" s="3" t="s">
        <v>202</v>
      </c>
      <c r="C11" s="1" t="s">
        <v>203</v>
      </c>
    </row>
    <row r="12" spans="1:4" x14ac:dyDescent="0.3">
      <c r="A12" s="4" t="s">
        <v>1140</v>
      </c>
      <c r="B12" s="2">
        <v>432.3</v>
      </c>
      <c r="C12" t="s">
        <v>1141</v>
      </c>
    </row>
    <row r="13" spans="1:4" x14ac:dyDescent="0.3">
      <c r="C13" t="s">
        <v>1142</v>
      </c>
      <c r="D13" s="99"/>
    </row>
    <row r="14" spans="1:4" x14ac:dyDescent="0.3">
      <c r="C14" t="s">
        <v>1143</v>
      </c>
      <c r="D14" s="100"/>
    </row>
    <row r="15" spans="1:4" x14ac:dyDescent="0.3">
      <c r="B15" s="2">
        <v>206.12</v>
      </c>
      <c r="C15" t="s">
        <v>1175</v>
      </c>
      <c r="D15" s="99"/>
    </row>
    <row r="16" spans="1:4" x14ac:dyDescent="0.3">
      <c r="C16" t="s">
        <v>1141</v>
      </c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198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107</v>
      </c>
      <c r="C3" s="47" t="s">
        <v>218</v>
      </c>
    </row>
    <row r="4" spans="1:3" x14ac:dyDescent="0.3">
      <c r="C4" s="47" t="s">
        <v>499</v>
      </c>
    </row>
    <row r="5" spans="1:3" x14ac:dyDescent="0.3">
      <c r="A5" s="4" t="s">
        <v>199</v>
      </c>
      <c r="B5" s="2">
        <f>'Total Orgs'!B93</f>
        <v>0</v>
      </c>
      <c r="C5" s="47" t="s">
        <v>541</v>
      </c>
    </row>
    <row r="6" spans="1:3" x14ac:dyDescent="0.3">
      <c r="A6" s="4" t="s">
        <v>5</v>
      </c>
      <c r="C6" s="47"/>
    </row>
    <row r="7" spans="1:3" x14ac:dyDescent="0.3">
      <c r="A7" s="4" t="s">
        <v>7</v>
      </c>
      <c r="B7" s="2">
        <f>SUM(B11:B142)</f>
        <v>0</v>
      </c>
      <c r="C7" s="47"/>
    </row>
    <row r="8" spans="1:3" x14ac:dyDescent="0.3">
      <c r="A8" s="4" t="s">
        <v>200</v>
      </c>
      <c r="B8" s="2">
        <f>SUM(B5+B6-B7)</f>
        <v>0</v>
      </c>
      <c r="C8" s="47"/>
    </row>
    <row r="10" spans="1:3" s="1" customFormat="1" x14ac:dyDescent="0.3">
      <c r="A10" s="7" t="s">
        <v>201</v>
      </c>
      <c r="B10" s="3" t="s">
        <v>202</v>
      </c>
      <c r="C10" s="1" t="s">
        <v>203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customXml/itemProps3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196</vt:i4>
      </vt:variant>
      <vt:variant>
        <vt:lpstr>Named Ranges</vt:lpstr>
      </vt:variant>
      <vt:variant>
        <vt:i4>5</vt:i4>
      </vt:variant>
    </vt:vector>
  </HeadingPairs>
  <TitlesOfParts>
    <vt:vector size="201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DRBH</vt:lpstr>
      <vt:lpstr>DTL</vt:lpstr>
      <vt:lpstr>DTYD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IMA</vt:lpstr>
      <vt:lpstr>SGC</vt:lpstr>
      <vt:lpstr>SJP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TBS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MCAPS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RCOS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SEPA</vt:lpstr>
      <vt:lpstr>SLSA</vt:lpstr>
      <vt:lpstr>SDA</vt:lpstr>
      <vt:lpstr>AgCouncil</vt:lpstr>
      <vt:lpstr>SOEA</vt:lpstr>
      <vt:lpstr>SNDA</vt:lpstr>
      <vt:lpstr>SAFE</vt:lpstr>
      <vt:lpstr>SASLA</vt:lpstr>
      <vt:lpstr>ISC</vt:lpstr>
      <vt:lpstr>TheMagic</vt:lpstr>
      <vt:lpstr>TCLCA</vt:lpstr>
      <vt:lpstr>TCFR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TCCH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dcterms:created xsi:type="dcterms:W3CDTF">2011-07-13T18:00:55Z</dcterms:created>
  <dcterms:modified xsi:type="dcterms:W3CDTF">2026-02-20T22:21:55Z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