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texastechuniversity-my.sharepoint.com/personal/teresa_y_davis_ttu_edu/Documents/Organizations/FY26/FY26 Undergrad funding 9.1.2025 to 8.31.2027/"/>
    </mc:Choice>
  </mc:AlternateContent>
  <xr:revisionPtr revIDLastSave="5368" documentId="13_ncr:1_{D8F3A08F-993E-4B0A-A959-0D95F1A3D00F}" xr6:coauthVersionLast="47" xr6:coauthVersionMax="47" xr10:uidLastSave="{10833B33-0686-4954-B44E-17031D2149CB}"/>
  <bookViews>
    <workbookView xWindow="1740" yWindow="6528" windowWidth="20748" windowHeight="14508" tabRatio="948" xr2:uid="{00000000-000D-0000-FFFF-FFFF00000000}"/>
  </bookViews>
  <sheets>
    <sheet name="Total Orgs" sheetId="1" r:id="rId1"/>
    <sheet name="African" sheetId="18" r:id="rId2"/>
    <sheet name="ACT" sheetId="381" r:id="rId3"/>
    <sheet name="APO" sheetId="7" r:id="rId4"/>
    <sheet name="AAFCS" sheetId="383" r:id="rId5"/>
    <sheet name="AAPG" sheetId="384" r:id="rId6"/>
    <sheet name="AADE" sheetId="293" r:id="rId7"/>
    <sheet name="ACS-SA" sheetId="15" r:id="rId8"/>
    <sheet name="AIChE" sheetId="17" r:id="rId9"/>
    <sheet name="AMSA" sheetId="385" r:id="rId10"/>
    <sheet name="AMWA" sheetId="214" r:id="rId11"/>
    <sheet name="ASTA" sheetId="402" r:id="rId12"/>
    <sheet name="ASCE" sheetId="215" r:id="rId13"/>
    <sheet name="ASID" sheetId="21" r:id="rId14"/>
    <sheet name="ASME" sheetId="22" r:id="rId15"/>
    <sheet name="ASA" sheetId="421" r:id="rId16"/>
    <sheet name="AAS" sheetId="359" r:id="rId17"/>
    <sheet name="ACM" sheetId="427" r:id="rId18"/>
    <sheet name="ABSS" sheetId="205" r:id="rId19"/>
    <sheet name="AITP" sheetId="37" r:id="rId20"/>
    <sheet name="ALPA" sheetId="299" r:id="rId21"/>
    <sheet name="ASAS" sheetId="33" r:id="rId22"/>
    <sheet name="ACF" sheetId="360" r:id="rId23"/>
    <sheet name="BB" sheetId="277" r:id="rId24"/>
    <sheet name="BEYOND" sheetId="428" r:id="rId25"/>
    <sheet name="BLACKART" sheetId="429" r:id="rId26"/>
    <sheet name="BSA" sheetId="356" r:id="rId27"/>
    <sheet name="BBSA" sheetId="357" r:id="rId28"/>
    <sheet name="B&amp;B" sheetId="40" r:id="rId29"/>
    <sheet name="TechCRU" sheetId="41" r:id="rId30"/>
    <sheet name="CECM" sheetId="399" r:id="rId31"/>
    <sheet name="Caribbean" sheetId="430" r:id="rId32"/>
    <sheet name="CSA" sheetId="42" r:id="rId33"/>
    <sheet name="ChiEps" sheetId="431" r:id="rId34"/>
    <sheet name="ChiRho" sheetId="45" r:id="rId35"/>
    <sheet name="Christians" sheetId="221" r:id="rId36"/>
    <sheet name="CISER" sheetId="386" r:id="rId37"/>
    <sheet name="A&amp;S Ambassadors" sheetId="48" r:id="rId38"/>
    <sheet name="Collegiate 100" sheetId="361" r:id="rId39"/>
    <sheet name="DWS" sheetId="302" r:id="rId40"/>
    <sheet name="DelightM" sheetId="432" r:id="rId41"/>
    <sheet name="DSP" sheetId="387" r:id="rId42"/>
    <sheet name="DI" sheetId="362" r:id="rId43"/>
    <sheet name="DSC" sheetId="303" r:id="rId44"/>
    <sheet name="ECDE" sheetId="450" r:id="rId45"/>
    <sheet name="DRBH" sheetId="388" r:id="rId46"/>
    <sheet name="DTL" sheetId="404" r:id="rId47"/>
    <sheet name="DTYD" sheetId="456" r:id="rId48"/>
    <sheet name="EON" sheetId="62" r:id="rId49"/>
    <sheet name="EtaSigDelta" sheetId="280" r:id="rId50"/>
    <sheet name="FSC" sheetId="423" r:id="rId51"/>
    <sheet name="Filipino" sheetId="6" r:id="rId52"/>
    <sheet name="FF" sheetId="433" r:id="rId53"/>
    <sheet name="FinAsso" sheetId="63" r:id="rId54"/>
    <sheet name="FMSF" sheetId="435" r:id="rId55"/>
    <sheet name="GYM" sheetId="436" r:id="rId56"/>
    <sheet name="GLW" sheetId="364" r:id="rId57"/>
    <sheet name="GSS" sheetId="365" r:id="rId58"/>
    <sheet name="RTC" sheetId="401" r:id="rId59"/>
    <sheet name="Goin' Band" sheetId="70" r:id="rId60"/>
    <sheet name="HILLEL" sheetId="438" r:id="rId61"/>
    <sheet name="GSA" sheetId="419" r:id="rId62"/>
    <sheet name="HSS" sheetId="229" r:id="rId63"/>
    <sheet name="HAAPH" sheetId="437" r:id="rId64"/>
    <sheet name="HDFS" sheetId="390" r:id="rId65"/>
    <sheet name="ISA" sheetId="121" r:id="rId66"/>
    <sheet name="IEEE" sheetId="418" r:id="rId67"/>
    <sheet name="IIE" sheetId="82" r:id="rId68"/>
    <sheet name="IIDA" sheetId="84" r:id="rId69"/>
    <sheet name="IMA" sheetId="457" r:id="rId70"/>
    <sheet name="SGC" sheetId="354" r:id="rId71"/>
    <sheet name="SJP" sheetId="460" r:id="rId72"/>
    <sheet name="ITA" sheetId="86" r:id="rId73"/>
    <sheet name="JOY" sheetId="403" r:id="rId74"/>
    <sheet name="KSMDA" sheetId="233" r:id="rId75"/>
    <sheet name="KRCC" sheetId="305" r:id="rId76"/>
    <sheet name="KEYOP" sheetId="231" r:id="rId77"/>
    <sheet name="Korean" sheetId="129" r:id="rId78"/>
    <sheet name="LMSA" sheetId="439" r:id="rId79"/>
    <sheet name="Livestock" sheetId="94" r:id="rId80"/>
    <sheet name="LR" sheetId="440" r:id="rId81"/>
    <sheet name="MCFB" sheetId="441" r:id="rId82"/>
    <sheet name="LPHI" sheetId="341" r:id="rId83"/>
    <sheet name="TBP" sheetId="449" r:id="rId84"/>
    <sheet name="TBS" sheetId="462" r:id="rId85"/>
    <sheet name="SMO" sheetId="366" r:id="rId86"/>
    <sheet name="Eval" sheetId="97" r:id="rId87"/>
    <sheet name="Meat" sheetId="98" r:id="rId88"/>
    <sheet name="MSAQBT" sheetId="275" r:id="rId89"/>
    <sheet name="MSA" sheetId="99" r:id="rId90"/>
    <sheet name="Metals" sheetId="102" r:id="rId91"/>
    <sheet name="MANRRS" sheetId="367" r:id="rId92"/>
    <sheet name="MPC" sheetId="442" r:id="rId93"/>
    <sheet name="MUN" sheetId="368" r:id="rId94"/>
    <sheet name="MortarBoard" sheetId="103" r:id="rId95"/>
    <sheet name="MAPS" sheetId="310" r:id="rId96"/>
    <sheet name="MuslimSA" sheetId="105" r:id="rId97"/>
    <sheet name="NMLB" sheetId="445" r:id="rId98"/>
    <sheet name="NPC" sheetId="391" r:id="rId99"/>
    <sheet name="TMM" sheetId="347" r:id="rId100"/>
    <sheet name="TNRF" sheetId="174" r:id="rId101"/>
    <sheet name="NSBE" sheetId="107" r:id="rId102"/>
    <sheet name="NSCS" sheetId="188" r:id="rId103"/>
    <sheet name="Navigators" sheetId="109" r:id="rId104"/>
    <sheet name="NiSA" sheetId="444" r:id="rId105"/>
    <sheet name="NSA" sheetId="239" r:id="rId106"/>
    <sheet name="PAD" sheetId="113" r:id="rId107"/>
    <sheet name="PASO" sheetId="108" r:id="rId108"/>
    <sheet name="PTS" sheetId="114" r:id="rId109"/>
    <sheet name="PSTEM" sheetId="135" r:id="rId110"/>
    <sheet name="RAS" sheetId="212" r:id="rId111"/>
    <sheet name="RNASA" sheetId="318" r:id="rId112"/>
    <sheet name="RaidersDefend" sheetId="241" r:id="rId113"/>
    <sheet name="RMSS" sheetId="317" r:id="rId114"/>
    <sheet name="RH" sheetId="352" r:id="rId115"/>
    <sheet name="RCOS" sheetId="458" r:id="rId116"/>
    <sheet name="RATS" sheetId="392" r:id="rId117"/>
    <sheet name="RPOP" sheetId="316" r:id="rId118"/>
    <sheet name="RRR" sheetId="65" r:id="rId119"/>
    <sheet name="RTheater" sheetId="406" r:id="rId120"/>
    <sheet name="RaiderSailing" sheetId="287" r:id="rId121"/>
    <sheet name="RSFC" sheetId="343" r:id="rId122"/>
    <sheet name="RSC" sheetId="379" r:id="rId123"/>
    <sheet name="RanchHorse" sheetId="122" r:id="rId124"/>
    <sheet name="RR" sheetId="422" r:id="rId125"/>
    <sheet name="RISA" sheetId="123" r:id="rId126"/>
    <sheet name="RHIM" sheetId="124" r:id="rId127"/>
    <sheet name="SFDT" sheetId="128" r:id="rId128"/>
    <sheet name="SDP" sheetId="132" r:id="rId129"/>
    <sheet name="SKYRAIDERS" sheetId="319" r:id="rId130"/>
    <sheet name="SEP" sheetId="249" r:id="rId131"/>
    <sheet name="SIL" sheetId="417" r:id="rId132"/>
    <sheet name="SMILE" sheetId="370" r:id="rId133"/>
    <sheet name="SHPE" sheetId="139" r:id="rId134"/>
    <sheet name="SPE" sheetId="140" r:id="rId135"/>
    <sheet name="SWE" sheetId="142" r:id="rId136"/>
    <sheet name="SEPA" sheetId="459" r:id="rId137"/>
    <sheet name="SLSA" sheetId="146" r:id="rId138"/>
    <sheet name="SDA" sheetId="245" r:id="rId139"/>
    <sheet name="AgCouncil" sheetId="147" r:id="rId140"/>
    <sheet name="SOEA" sheetId="448" r:id="rId141"/>
    <sheet name="SNDA" sheetId="454" r:id="rId142"/>
    <sheet name="SAFE" sheetId="320" r:id="rId143"/>
    <sheet name="SASLA" sheetId="130" r:id="rId144"/>
    <sheet name="ISC" sheetId="152" r:id="rId145"/>
    <sheet name="TheMagic" sheetId="407" r:id="rId146"/>
    <sheet name="TCLCA" sheetId="371" r:id="rId147"/>
    <sheet name="TCFR" sheetId="160" r:id="rId148"/>
    <sheet name="TET" sheetId="161" r:id="rId149"/>
    <sheet name="Feral" sheetId="256" r:id="rId150"/>
    <sheet name="TechHorn" sheetId="242" r:id="rId151"/>
    <sheet name="Horse" sheetId="77" r:id="rId152"/>
    <sheet name="TIT" sheetId="416" r:id="rId153"/>
    <sheet name="TKBDT" sheetId="394" r:id="rId154"/>
    <sheet name="KPOP" sheetId="155" r:id="rId155"/>
    <sheet name="TMAGIC" sheetId="415" r:id="rId156"/>
    <sheet name="TMA" sheetId="166" r:id="rId157"/>
    <sheet name="TMP" sheetId="322" r:id="rId158"/>
    <sheet name="TP" sheetId="413" r:id="rId159"/>
    <sheet name="TPOT" sheetId="372" r:id="rId160"/>
    <sheet name="TPVS" sheetId="395" r:id="rId161"/>
    <sheet name="TECHRODEO" sheetId="324" r:id="rId162"/>
    <sheet name="TRSA" sheetId="348" r:id="rId163"/>
    <sheet name="TSMG" sheetId="414" r:id="rId164"/>
    <sheet name="TSSTCAF" sheetId="400" r:id="rId165"/>
    <sheet name="TSCA" sheetId="375" r:id="rId166"/>
    <sheet name="TTLHM" sheetId="396" r:id="rId167"/>
    <sheet name="TUNICEF" sheetId="447" r:id="rId168"/>
    <sheet name="TWHPC" sheetId="349" r:id="rId169"/>
    <sheet name="TSPE" sheetId="181" r:id="rId170"/>
    <sheet name="TCCH" sheetId="455" r:id="rId171"/>
    <sheet name="TMB" sheetId="376" r:id="rId172"/>
    <sheet name="SEAT" sheetId="451" r:id="rId173"/>
    <sheet name="TMC" sheetId="452" r:id="rId174"/>
    <sheet name="TES" sheetId="420" r:id="rId175"/>
    <sheet name="UkClub" sheetId="453" r:id="rId176"/>
    <sheet name="Range" sheetId="408" r:id="rId177"/>
    <sheet name="Techtones" sheetId="192" r:id="rId178"/>
    <sheet name="Veterans" sheetId="259" r:id="rId179"/>
    <sheet name="WEB3" sheetId="411" r:id="rId180"/>
    <sheet name="WF" sheetId="377" r:id="rId181"/>
    <sheet name="WTAB" sheetId="378" r:id="rId182"/>
    <sheet name="WTAWS" sheetId="350" r:id="rId183"/>
    <sheet name="WILD" sheetId="328" r:id="rId184"/>
    <sheet name="WH" sheetId="327" r:id="rId185"/>
    <sheet name="WomennBus" sheetId="85" r:id="rId186"/>
    <sheet name="WIP" sheetId="398" r:id="rId187"/>
    <sheet name="WIS" sheetId="409" r:id="rId188"/>
    <sheet name="WSO" sheetId="412" r:id="rId189"/>
    <sheet name="Wool" sheetId="197" r:id="rId190"/>
    <sheet name="Misc" sheetId="199" r:id="rId191"/>
    <sheet name="INACTIVE" sheetId="334" r:id="rId192"/>
    <sheet name="Cont" sheetId="200" r:id="rId193"/>
    <sheet name="NEW" sheetId="424" r:id="rId194"/>
    <sheet name="Sheet2" sheetId="425" r:id="rId195"/>
  </sheets>
  <externalReferences>
    <externalReference r:id="rId196"/>
  </externalReferences>
  <definedNames>
    <definedName name="_xlnm._FilterDatabase" localSheetId="0" hidden="1">'Total Orgs'!$A$4:$I$180</definedName>
    <definedName name="International_Student_Council">'Total Orgs'!$A$129</definedName>
    <definedName name="_xlnm.Print_Area" localSheetId="87">Meat!$A$2:$C$27</definedName>
    <definedName name="_xlnm.Print_Area" localSheetId="137">SLSA!$A$3:$C$32</definedName>
    <definedName name="_xlnm.Print_Area" localSheetId="0">'Total Orgs'!$A$2:$J$190</definedName>
    <definedName name="_xlnm.Print_Titles" localSheetId="0">'Total Orgs'!$2:$4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0" i="200" l="1"/>
  <c r="D21" i="99" l="1"/>
  <c r="D17" i="99"/>
  <c r="D39" i="65"/>
  <c r="I39" i="65"/>
  <c r="M38" i="65"/>
  <c r="I35" i="65"/>
  <c r="E24" i="65"/>
  <c r="E22" i="65"/>
  <c r="E23" i="65"/>
  <c r="D31" i="84"/>
  <c r="D22" i="142"/>
  <c r="D36" i="22"/>
  <c r="D214" i="200" l="1"/>
  <c r="D185" i="200"/>
  <c r="H25" i="197" l="1"/>
  <c r="E26" i="197"/>
  <c r="G21" i="197"/>
  <c r="D44" i="7" l="1"/>
  <c r="D58" i="86" l="1"/>
  <c r="D42" i="1"/>
  <c r="D18" i="239" l="1"/>
  <c r="E207" i="200"/>
  <c r="D27" i="160"/>
  <c r="D15" i="109"/>
  <c r="E22" i="37"/>
  <c r="E21" i="37"/>
  <c r="E23" i="42"/>
  <c r="D43" i="22"/>
  <c r="D45" i="22" s="1"/>
  <c r="F45" i="22"/>
  <c r="D29" i="65"/>
  <c r="C31" i="1"/>
  <c r="E87" i="1"/>
  <c r="D87" i="1"/>
  <c r="C87" i="1"/>
  <c r="B5" i="310"/>
  <c r="F87" i="1"/>
  <c r="D42" i="146"/>
  <c r="D35" i="161"/>
  <c r="E14" i="197" l="1"/>
  <c r="E17" i="197" s="1"/>
  <c r="E15" i="197"/>
  <c r="D22" i="84" l="1"/>
  <c r="G16" i="37"/>
  <c r="D160" i="200" l="1"/>
  <c r="D16" i="37"/>
  <c r="D26" i="305"/>
  <c r="C179" i="1"/>
  <c r="C177" i="1" l="1"/>
  <c r="D172" i="1"/>
  <c r="C172" i="1"/>
  <c r="E171" i="1"/>
  <c r="C171" i="1"/>
  <c r="D167" i="1"/>
  <c r="C167" i="1"/>
  <c r="E164" i="1"/>
  <c r="D164" i="1"/>
  <c r="C164" i="1"/>
  <c r="E162" i="1"/>
  <c r="D162" i="1"/>
  <c r="C162" i="1"/>
  <c r="C160" i="1" l="1"/>
  <c r="C157" i="1"/>
  <c r="D157" i="1"/>
  <c r="C154" i="1"/>
  <c r="D153" i="1"/>
  <c r="D152" i="1"/>
  <c r="E152" i="1"/>
  <c r="C152" i="1"/>
  <c r="C148" i="1" l="1"/>
  <c r="D147" i="1"/>
  <c r="C147" i="1"/>
  <c r="B5" i="322"/>
  <c r="E135" i="1" l="1"/>
  <c r="D135" i="1"/>
  <c r="C135" i="1"/>
  <c r="B5" i="462"/>
  <c r="B9" i="462" s="1"/>
  <c r="B8" i="462"/>
  <c r="C1" i="462"/>
  <c r="D133" i="1"/>
  <c r="C133" i="1"/>
  <c r="D132" i="1"/>
  <c r="C132" i="1"/>
  <c r="E130" i="1"/>
  <c r="D130" i="1"/>
  <c r="C130" i="1"/>
  <c r="B5" i="460"/>
  <c r="B9" i="460" s="1"/>
  <c r="B8" i="460"/>
  <c r="C1" i="460"/>
  <c r="D129" i="1"/>
  <c r="C129" i="1"/>
  <c r="E128" i="1"/>
  <c r="D128" i="1"/>
  <c r="C128" i="1"/>
  <c r="D125" i="1"/>
  <c r="C125" i="1"/>
  <c r="E121" i="1"/>
  <c r="D121" i="1"/>
  <c r="C121" i="1"/>
  <c r="B5" i="459"/>
  <c r="B9" i="459" s="1"/>
  <c r="B8" i="459"/>
  <c r="C1" i="459"/>
  <c r="D118" i="1"/>
  <c r="D116" i="1"/>
  <c r="C111" i="1"/>
  <c r="D111" i="1"/>
  <c r="D108" i="1"/>
  <c r="D107" i="1"/>
  <c r="C106" i="1"/>
  <c r="E103" i="1"/>
  <c r="D103" i="1"/>
  <c r="C103" i="1"/>
  <c r="B5" i="458"/>
  <c r="B8" i="458"/>
  <c r="B9" i="458"/>
  <c r="C1" i="458"/>
  <c r="C102" i="1"/>
  <c r="C92" i="1"/>
  <c r="D90" i="1"/>
  <c r="E89" i="1"/>
  <c r="D89" i="1"/>
  <c r="C89" i="1"/>
  <c r="D88" i="1"/>
  <c r="C83" i="1"/>
  <c r="D80" i="1"/>
  <c r="C78" i="1"/>
  <c r="C73" i="1"/>
  <c r="E69" i="1"/>
  <c r="D69" i="1"/>
  <c r="C69" i="1"/>
  <c r="B5" i="457"/>
  <c r="B9" i="457" s="1"/>
  <c r="B8" i="457"/>
  <c r="C1" i="457"/>
  <c r="D65" i="1"/>
  <c r="D64" i="1"/>
  <c r="C64" i="1"/>
  <c r="D59" i="1"/>
  <c r="D58" i="1"/>
  <c r="D57" i="1"/>
  <c r="D55" i="1"/>
  <c r="D54" i="1"/>
  <c r="D52" i="1"/>
  <c r="D49" i="1"/>
  <c r="C49" i="1"/>
  <c r="E48" i="1"/>
  <c r="D48" i="1"/>
  <c r="C48" i="1"/>
  <c r="E47" i="1"/>
  <c r="D47" i="1"/>
  <c r="C47" i="1"/>
  <c r="E46" i="1"/>
  <c r="D46" i="1"/>
  <c r="C46" i="1"/>
  <c r="B5" i="456"/>
  <c r="B9" i="456" s="1"/>
  <c r="B8" i="456"/>
  <c r="D45" i="1"/>
  <c r="D44" i="1"/>
  <c r="E43" i="1"/>
  <c r="D43" i="1"/>
  <c r="C43" i="1"/>
  <c r="C42" i="1"/>
  <c r="D41" i="1"/>
  <c r="D40" i="1"/>
  <c r="C39" i="1"/>
  <c r="D38" i="1"/>
  <c r="C37" i="1"/>
  <c r="D33" i="1"/>
  <c r="D32" i="1"/>
  <c r="D31" i="1"/>
  <c r="D30" i="1"/>
  <c r="D29" i="1"/>
  <c r="C29" i="1"/>
  <c r="D25" i="1"/>
  <c r="C23" i="1"/>
  <c r="D21" i="1"/>
  <c r="D20" i="1"/>
  <c r="D19" i="1"/>
  <c r="D14" i="1"/>
  <c r="C14" i="1"/>
  <c r="D13" i="1"/>
  <c r="D12" i="1"/>
  <c r="C12" i="1"/>
  <c r="D9" i="1"/>
  <c r="C9" i="1"/>
  <c r="C8" i="1"/>
  <c r="D7" i="1"/>
  <c r="D6" i="1"/>
  <c r="C6" i="1"/>
  <c r="D5" i="1"/>
  <c r="C5" i="1"/>
  <c r="B5" i="455"/>
  <c r="B9" i="455" s="1"/>
  <c r="B8" i="455"/>
  <c r="C1" i="455"/>
  <c r="B5" i="454"/>
  <c r="B9" i="454" s="1"/>
  <c r="B8" i="454"/>
  <c r="C1" i="454"/>
  <c r="B5" i="430"/>
  <c r="B9" i="430" s="1"/>
  <c r="B5" i="432"/>
  <c r="B9" i="432" s="1"/>
  <c r="B226" i="200"/>
  <c r="B7" i="200" s="1"/>
  <c r="D20" i="160"/>
  <c r="D18" i="139"/>
  <c r="D199" i="200"/>
  <c r="D24" i="146" l="1"/>
  <c r="F14" i="17"/>
  <c r="D29" i="22"/>
  <c r="D17" i="18"/>
  <c r="F15" i="139" l="1"/>
  <c r="J21" i="140"/>
  <c r="D21" i="140" l="1"/>
  <c r="D23" i="140" s="1"/>
  <c r="J16" i="140"/>
  <c r="G24" i="140"/>
  <c r="D17" i="160"/>
  <c r="D21" i="161"/>
  <c r="D20" i="161"/>
  <c r="D19" i="161"/>
  <c r="D29" i="7"/>
  <c r="D21" i="7"/>
  <c r="D50" i="1" l="1"/>
  <c r="D171" i="1"/>
  <c r="C170" i="1"/>
  <c r="D24" i="132"/>
  <c r="D30" i="146"/>
  <c r="E17" i="17"/>
  <c r="D19" i="17"/>
  <c r="B8" i="7" l="1"/>
  <c r="D168" i="1" l="1"/>
  <c r="E168" i="1"/>
  <c r="C168" i="1"/>
  <c r="B5" i="453"/>
  <c r="B9" i="453" s="1"/>
  <c r="B8" i="453"/>
  <c r="C1" i="453"/>
  <c r="B5" i="452" l="1"/>
  <c r="B9" i="452" s="1"/>
  <c r="B8" i="452"/>
  <c r="C1" i="452"/>
  <c r="E166" i="1"/>
  <c r="D166" i="1"/>
  <c r="C166" i="1"/>
  <c r="B5" i="451"/>
  <c r="B9" i="451" s="1"/>
  <c r="B8" i="451"/>
  <c r="C1" i="451"/>
  <c r="D14" i="142" l="1"/>
  <c r="B5" i="450"/>
  <c r="B9" i="450" s="1"/>
  <c r="B8" i="450"/>
  <c r="C1" i="450"/>
  <c r="C71" i="1"/>
  <c r="B5" i="439"/>
  <c r="B9" i="439" s="1"/>
  <c r="D134" i="1"/>
  <c r="C134" i="1"/>
  <c r="B5" i="449"/>
  <c r="B8" i="449"/>
  <c r="E134" i="1" s="1"/>
  <c r="C1" i="449"/>
  <c r="D127" i="1"/>
  <c r="C127" i="1"/>
  <c r="B5" i="448"/>
  <c r="B8" i="448"/>
  <c r="E127" i="1" s="1"/>
  <c r="C1" i="448"/>
  <c r="E159" i="1"/>
  <c r="D159" i="1"/>
  <c r="C159" i="1"/>
  <c r="B5" i="447"/>
  <c r="B9" i="447" s="1"/>
  <c r="B8" i="447"/>
  <c r="C1" i="447"/>
  <c r="D97" i="1"/>
  <c r="C97" i="1"/>
  <c r="B7" i="445"/>
  <c r="B5" i="445"/>
  <c r="B8" i="445" s="1"/>
  <c r="E97" i="1" s="1"/>
  <c r="C1" i="445"/>
  <c r="E99" i="1"/>
  <c r="D99" i="1"/>
  <c r="C99" i="1"/>
  <c r="D98" i="1"/>
  <c r="C98" i="1"/>
  <c r="D96" i="1"/>
  <c r="C96" i="1"/>
  <c r="B5" i="444"/>
  <c r="B5" i="239"/>
  <c r="B8" i="444"/>
  <c r="E96" i="1" s="1"/>
  <c r="C1" i="444"/>
  <c r="D91" i="1"/>
  <c r="C91" i="1"/>
  <c r="C88" i="1"/>
  <c r="B5" i="442"/>
  <c r="B8" i="442"/>
  <c r="B9" i="442" s="1"/>
  <c r="C1" i="442"/>
  <c r="E86" i="1"/>
  <c r="D86" i="1"/>
  <c r="C86" i="1"/>
  <c r="C84" i="1"/>
  <c r="C82" i="1"/>
  <c r="C80" i="1"/>
  <c r="B5" i="441"/>
  <c r="B8" i="441"/>
  <c r="E80" i="1" s="1"/>
  <c r="C1" i="441"/>
  <c r="B5" i="440"/>
  <c r="B9" i="440" s="1"/>
  <c r="E79" i="1"/>
  <c r="D79" i="1"/>
  <c r="C79" i="1"/>
  <c r="B8" i="440"/>
  <c r="C1" i="440"/>
  <c r="E76" i="1"/>
  <c r="D76" i="1"/>
  <c r="C76" i="1"/>
  <c r="B8" i="439"/>
  <c r="C1" i="439"/>
  <c r="C70" i="1"/>
  <c r="B9" i="448" l="1"/>
  <c r="E88" i="1"/>
  <c r="B9" i="449"/>
  <c r="B9" i="441"/>
  <c r="B9" i="444"/>
  <c r="D61" i="1"/>
  <c r="C61" i="1"/>
  <c r="B5" i="438"/>
  <c r="B8" i="438"/>
  <c r="E61" i="1" s="1"/>
  <c r="F61" i="1" s="1"/>
  <c r="C1" i="438"/>
  <c r="B5" i="436"/>
  <c r="B5" i="437"/>
  <c r="B9" i="437" s="1"/>
  <c r="E63" i="1"/>
  <c r="D63" i="1"/>
  <c r="C63" i="1"/>
  <c r="B8" i="437"/>
  <c r="C1" i="437"/>
  <c r="D56" i="1"/>
  <c r="C56" i="1"/>
  <c r="B8" i="436"/>
  <c r="C1" i="436"/>
  <c r="C7" i="1"/>
  <c r="B5" i="435"/>
  <c r="C55" i="1"/>
  <c r="B8" i="435"/>
  <c r="E55" i="1" s="1"/>
  <c r="C1" i="435"/>
  <c r="E51" i="1"/>
  <c r="D51" i="1"/>
  <c r="C51" i="1"/>
  <c r="B5" i="433"/>
  <c r="B9" i="433" s="1"/>
  <c r="B8" i="433"/>
  <c r="C1" i="433" a="1"/>
  <c r="C1" i="433" s="1"/>
  <c r="F47" i="1"/>
  <c r="E45" i="1"/>
  <c r="C45" i="1"/>
  <c r="E41" i="1"/>
  <c r="C41" i="1"/>
  <c r="B8" i="432"/>
  <c r="C1" i="432"/>
  <c r="B8" i="386"/>
  <c r="E38" i="1" s="1"/>
  <c r="C38" i="1"/>
  <c r="C35" i="1"/>
  <c r="B8" i="431"/>
  <c r="E35" i="1" s="1"/>
  <c r="B5" i="431"/>
  <c r="C1" i="431"/>
  <c r="E33" i="1"/>
  <c r="C33" i="1"/>
  <c r="B8" i="430"/>
  <c r="C1" i="430"/>
  <c r="C32" i="1"/>
  <c r="F48" i="1"/>
  <c r="F166" i="1"/>
  <c r="F134" i="1"/>
  <c r="F127" i="1"/>
  <c r="F121" i="1"/>
  <c r="F96" i="1"/>
  <c r="F88" i="1"/>
  <c r="F80" i="1"/>
  <c r="F79" i="1"/>
  <c r="F76" i="1"/>
  <c r="B9" i="435" l="1"/>
  <c r="F51" i="1"/>
  <c r="B9" i="436"/>
  <c r="E56" i="1"/>
  <c r="F56" i="1" s="1"/>
  <c r="B9" i="438"/>
  <c r="F41" i="1"/>
  <c r="F55" i="1"/>
  <c r="F63" i="1"/>
  <c r="F128" i="1"/>
  <c r="F130" i="1"/>
  <c r="F159" i="1"/>
  <c r="F162" i="1"/>
  <c r="E27" i="1" l="1"/>
  <c r="D27" i="1"/>
  <c r="C27" i="1"/>
  <c r="F27" i="1" s="1"/>
  <c r="B5" i="429"/>
  <c r="B9" i="429" s="1"/>
  <c r="B8" i="429"/>
  <c r="C1" i="429"/>
  <c r="C28" i="1"/>
  <c r="C21" i="1"/>
  <c r="C19" i="1"/>
  <c r="B5" i="427"/>
  <c r="B5" i="428"/>
  <c r="B9" i="428" s="1"/>
  <c r="E26" i="1"/>
  <c r="D26" i="1"/>
  <c r="C26" i="1"/>
  <c r="B8" i="428"/>
  <c r="C1" i="428"/>
  <c r="E20" i="1"/>
  <c r="C20" i="1"/>
  <c r="B8" i="427"/>
  <c r="C1" i="427"/>
  <c r="E18" i="1"/>
  <c r="D18" i="1"/>
  <c r="C18" i="1"/>
  <c r="F33" i="1"/>
  <c r="B181" i="1"/>
  <c r="F20" i="1" l="1"/>
  <c r="B9" i="427"/>
  <c r="F26" i="1"/>
  <c r="B8" i="403"/>
  <c r="C52" i="1"/>
  <c r="E52" i="1"/>
  <c r="C1" i="192" a="1"/>
  <c r="C1" i="192" s="1"/>
  <c r="D163" i="1"/>
  <c r="B5" i="365" l="1"/>
  <c r="B8" i="197" l="1"/>
  <c r="B10" i="161" l="1"/>
  <c r="C116" i="1" l="1"/>
  <c r="B5" i="319"/>
  <c r="E57" i="1" l="1"/>
  <c r="C57" i="1"/>
  <c r="C59" i="1"/>
  <c r="B5" i="317" l="1"/>
  <c r="B9" i="317" s="1"/>
  <c r="B8" i="22" l="1"/>
  <c r="B8" i="17" l="1"/>
  <c r="B5" i="423"/>
  <c r="B9" i="423" s="1"/>
  <c r="B8" i="423"/>
  <c r="C1" i="423"/>
  <c r="E108" i="1"/>
  <c r="C108" i="1"/>
  <c r="B5" i="422"/>
  <c r="B8" i="422"/>
  <c r="C1" i="422"/>
  <c r="B5" i="421"/>
  <c r="B9" i="421" s="1"/>
  <c r="B8" i="421"/>
  <c r="C1" i="421"/>
  <c r="B5" i="420" l="1"/>
  <c r="B9" i="420" s="1"/>
  <c r="C163" i="1"/>
  <c r="B8" i="420"/>
  <c r="E163" i="1" s="1"/>
  <c r="C1" i="420"/>
  <c r="B5" i="419" l="1"/>
  <c r="B8" i="419"/>
  <c r="E59" i="1" s="1"/>
  <c r="C1" i="419"/>
  <c r="E66" i="1"/>
  <c r="D66" i="1"/>
  <c r="C66" i="1"/>
  <c r="B5" i="418"/>
  <c r="B9" i="418" s="1"/>
  <c r="B8" i="418"/>
  <c r="C1" i="418"/>
  <c r="D113" i="1"/>
  <c r="C113" i="1"/>
  <c r="E131" i="1"/>
  <c r="D131" i="1"/>
  <c r="C131" i="1"/>
  <c r="B5" i="417"/>
  <c r="B9" i="417" s="1"/>
  <c r="B8" i="417"/>
  <c r="C1" i="417"/>
  <c r="E136" i="1"/>
  <c r="D136" i="1"/>
  <c r="C136" i="1"/>
  <c r="E143" i="1"/>
  <c r="C143" i="1"/>
  <c r="E142" i="1"/>
  <c r="D142" i="1"/>
  <c r="C142" i="1"/>
  <c r="B8" i="416"/>
  <c r="B5" i="416"/>
  <c r="B9" i="416" s="1"/>
  <c r="C1" i="416"/>
  <c r="E145" i="1"/>
  <c r="D145" i="1"/>
  <c r="C145" i="1"/>
  <c r="B5" i="415"/>
  <c r="B9" i="415" s="1"/>
  <c r="B8" i="415"/>
  <c r="C1" i="415"/>
  <c r="D155" i="1"/>
  <c r="C155" i="1"/>
  <c r="B5" i="414"/>
  <c r="B8" i="414"/>
  <c r="E155" i="1" s="1"/>
  <c r="C1" i="414"/>
  <c r="D150" i="1"/>
  <c r="C150" i="1"/>
  <c r="B5" i="413"/>
  <c r="B8" i="413"/>
  <c r="E150" i="1" s="1"/>
  <c r="C1" i="413"/>
  <c r="D151" i="1"/>
  <c r="C151" i="1"/>
  <c r="D158" i="1"/>
  <c r="D165" i="1"/>
  <c r="C165" i="1"/>
  <c r="B5" i="408"/>
  <c r="D178" i="1"/>
  <c r="D177" i="1"/>
  <c r="E176" i="1"/>
  <c r="D176" i="1"/>
  <c r="C176" i="1"/>
  <c r="C178" i="1"/>
  <c r="B5" i="412"/>
  <c r="B8" i="412"/>
  <c r="E178" i="1" s="1"/>
  <c r="B5" i="409"/>
  <c r="D173" i="1"/>
  <c r="B5" i="327"/>
  <c r="C174" i="1"/>
  <c r="B5" i="411"/>
  <c r="B8" i="411"/>
  <c r="E170" i="1" s="1"/>
  <c r="C1" i="411"/>
  <c r="B9" i="419" l="1"/>
  <c r="B9" i="414"/>
  <c r="B9" i="413"/>
  <c r="B9" i="412"/>
  <c r="F18" i="1" l="1"/>
  <c r="F46" i="1"/>
  <c r="F69" i="1" l="1"/>
  <c r="F131" i="1"/>
  <c r="F178" i="1"/>
  <c r="F59" i="1"/>
  <c r="F66" i="1"/>
  <c r="F103" i="1"/>
  <c r="F97" i="1"/>
  <c r="F142" i="1"/>
  <c r="F145" i="1"/>
  <c r="F150" i="1"/>
  <c r="F155" i="1"/>
  <c r="F163" i="1"/>
  <c r="B8" i="409" l="1"/>
  <c r="B8" i="408"/>
  <c r="E167" i="1" s="1"/>
  <c r="F167" i="1" s="1"/>
  <c r="B9" i="408"/>
  <c r="C1" i="408"/>
  <c r="B8" i="407"/>
  <c r="B5" i="407"/>
  <c r="C1" i="407"/>
  <c r="E132" i="1"/>
  <c r="E125" i="1"/>
  <c r="B8" i="406"/>
  <c r="E111" i="1" s="1"/>
  <c r="B5" i="406"/>
  <c r="C1" i="406"/>
  <c r="B8" i="404"/>
  <c r="B5" i="404"/>
  <c r="E177" i="1" l="1"/>
  <c r="B9" i="409"/>
  <c r="B9" i="404"/>
  <c r="B9" i="407"/>
  <c r="B9" i="406"/>
  <c r="C158" i="1"/>
  <c r="C100" i="1"/>
  <c r="D71" i="1" l="1"/>
  <c r="B5" i="403"/>
  <c r="B9" i="403" s="1"/>
  <c r="E71" i="1"/>
  <c r="C1" i="403"/>
  <c r="F71" i="1" l="1"/>
  <c r="B8" i="160" l="1"/>
  <c r="D156" i="1" l="1"/>
  <c r="C156" i="1"/>
  <c r="B5" i="402" l="1"/>
  <c r="B8" i="402"/>
  <c r="E14" i="1" s="1"/>
  <c r="F14" i="1" s="1"/>
  <c r="B9" i="402" l="1"/>
  <c r="B5" i="386"/>
  <c r="B8" i="18"/>
  <c r="E5" i="1" s="1"/>
  <c r="B8" i="94"/>
  <c r="B5" i="357" l="1"/>
  <c r="B5" i="401" l="1"/>
  <c r="B8" i="401"/>
  <c r="C1" i="401"/>
  <c r="F111" i="1"/>
  <c r="B9" i="401" l="1"/>
  <c r="F177" i="1" l="1"/>
  <c r="B5" i="400" l="1"/>
  <c r="B8" i="400"/>
  <c r="E156" i="1" s="1"/>
  <c r="F156" i="1" s="1"/>
  <c r="C1" i="400"/>
  <c r="B9" i="400" l="1"/>
  <c r="B5" i="399"/>
  <c r="B8" i="399"/>
  <c r="E32" i="1" s="1"/>
  <c r="F32" i="1" s="1"/>
  <c r="C1" i="399"/>
  <c r="B9" i="399" l="1"/>
  <c r="F45" i="1"/>
  <c r="B5" i="398" l="1"/>
  <c r="B8" i="398"/>
  <c r="C1" i="398"/>
  <c r="F164" i="1"/>
  <c r="B5" i="396"/>
  <c r="B9" i="396" s="1"/>
  <c r="B8" i="396"/>
  <c r="E158" i="1" s="1"/>
  <c r="C1" i="396"/>
  <c r="B5" i="395"/>
  <c r="B9" i="395" s="1"/>
  <c r="B8" i="395"/>
  <c r="C1" i="395"/>
  <c r="B5" i="394"/>
  <c r="B8" i="394"/>
  <c r="D143" i="1" s="1"/>
  <c r="C1" i="394"/>
  <c r="B5" i="130"/>
  <c r="B5" i="392"/>
  <c r="B8" i="392"/>
  <c r="C1" i="392"/>
  <c r="B5" i="391"/>
  <c r="B9" i="391" s="1"/>
  <c r="B8" i="391"/>
  <c r="C1" i="391"/>
  <c r="B5" i="390"/>
  <c r="B9" i="390" s="1"/>
  <c r="B8" i="390"/>
  <c r="E64" i="1" s="1"/>
  <c r="C1" i="390"/>
  <c r="B5" i="388"/>
  <c r="B9" i="388" s="1"/>
  <c r="B8" i="388"/>
  <c r="C1" i="388"/>
  <c r="B5" i="387"/>
  <c r="B8" i="387"/>
  <c r="C1" i="387"/>
  <c r="C1" i="386"/>
  <c r="B5" i="385"/>
  <c r="B8" i="385"/>
  <c r="C1" i="385"/>
  <c r="B7" i="384"/>
  <c r="B8" i="384" s="1"/>
  <c r="C1" i="384"/>
  <c r="B5" i="383"/>
  <c r="B5" i="17"/>
  <c r="B8" i="383"/>
  <c r="E9" i="1" s="1"/>
  <c r="F9" i="1" s="1"/>
  <c r="C1" i="383"/>
  <c r="B5" i="381"/>
  <c r="B8" i="381"/>
  <c r="E6" i="1" s="1"/>
  <c r="C1" i="381"/>
  <c r="F5" i="1"/>
  <c r="F125" i="1"/>
  <c r="F176" i="1"/>
  <c r="E42" i="1" l="1"/>
  <c r="D92" i="1"/>
  <c r="E92" i="1"/>
  <c r="E12" i="1"/>
  <c r="F12" i="1" s="1"/>
  <c r="F6" i="1"/>
  <c r="E113" i="1"/>
  <c r="F113" i="1" s="1"/>
  <c r="F64" i="1"/>
  <c r="B9" i="381"/>
  <c r="F158" i="1"/>
  <c r="B9" i="394"/>
  <c r="B9" i="398"/>
  <c r="B9" i="392"/>
  <c r="B9" i="387"/>
  <c r="B9" i="386"/>
  <c r="B9" i="385"/>
  <c r="B9" i="383"/>
  <c r="F42" i="1" l="1"/>
  <c r="F92" i="1"/>
  <c r="F38" i="1"/>
  <c r="F143" i="1"/>
  <c r="C107" i="1" l="1"/>
  <c r="B8" i="379"/>
  <c r="B5" i="379"/>
  <c r="C1" i="379"/>
  <c r="B9" i="379" l="1"/>
  <c r="F152" i="1"/>
  <c r="C13" i="1"/>
  <c r="C49" i="334" l="1"/>
  <c r="B5" i="378" l="1"/>
  <c r="B8" i="378"/>
  <c r="E172" i="1" s="1"/>
  <c r="F172" i="1" s="1"/>
  <c r="C1" i="378"/>
  <c r="F171" i="1"/>
  <c r="B5" i="377"/>
  <c r="B9" i="377" s="1"/>
  <c r="B8" i="377"/>
  <c r="C1" i="377"/>
  <c r="B5" i="376"/>
  <c r="B8" i="376"/>
  <c r="C1" i="376"/>
  <c r="B5" i="375"/>
  <c r="B8" i="375"/>
  <c r="E157" i="1" s="1"/>
  <c r="F157" i="1" s="1"/>
  <c r="C1" i="375"/>
  <c r="B5" i="372"/>
  <c r="B8" i="372"/>
  <c r="E151" i="1" s="1"/>
  <c r="F151" i="1" s="1"/>
  <c r="C1" i="372"/>
  <c r="B5" i="371"/>
  <c r="B8" i="371"/>
  <c r="F136" i="1" s="1"/>
  <c r="B7" i="371"/>
  <c r="C1" i="371"/>
  <c r="B5" i="370"/>
  <c r="B9" i="370" s="1"/>
  <c r="B8" i="370"/>
  <c r="C1" i="370"/>
  <c r="F132" i="1"/>
  <c r="B5" i="368"/>
  <c r="B8" i="368"/>
  <c r="F89" i="1" s="1"/>
  <c r="C1" i="368"/>
  <c r="B5" i="367"/>
  <c r="B9" i="367" s="1"/>
  <c r="B8" i="367"/>
  <c r="C1" i="367"/>
  <c r="F86" i="1"/>
  <c r="B5" i="366"/>
  <c r="B8" i="366"/>
  <c r="E133" i="1" s="1"/>
  <c r="F133" i="1" s="1"/>
  <c r="C1" i="366"/>
  <c r="B8" i="365"/>
  <c r="E58" i="1" s="1"/>
  <c r="F58" i="1" s="1"/>
  <c r="C1" i="365"/>
  <c r="B5" i="364"/>
  <c r="B8" i="364"/>
  <c r="F57" i="1" s="1"/>
  <c r="C1" i="364"/>
  <c r="B5" i="362"/>
  <c r="B8" i="362"/>
  <c r="B7" i="362"/>
  <c r="C1" i="362"/>
  <c r="F43" i="1"/>
  <c r="B5" i="361"/>
  <c r="B9" i="361" s="1"/>
  <c r="B8" i="361"/>
  <c r="C1" i="361"/>
  <c r="B5" i="360"/>
  <c r="B9" i="360" s="1"/>
  <c r="B8" i="360"/>
  <c r="C1" i="360"/>
  <c r="B5" i="359"/>
  <c r="B8" i="359"/>
  <c r="E19" i="1" s="1"/>
  <c r="F19" i="1" s="1"/>
  <c r="C1" i="359"/>
  <c r="E165" i="1" l="1"/>
  <c r="F165" i="1" s="1"/>
  <c r="B9" i="376"/>
  <c r="B9" i="378"/>
  <c r="B9" i="359"/>
  <c r="B9" i="372"/>
  <c r="B9" i="368"/>
  <c r="B9" i="365"/>
  <c r="B9" i="364"/>
  <c r="B9" i="375"/>
  <c r="B9" i="362"/>
  <c r="B9" i="371"/>
  <c r="B9" i="366"/>
  <c r="C118" i="1" l="1"/>
  <c r="B8" i="357" l="1"/>
  <c r="E29" i="1" s="1"/>
  <c r="F29" i="1" s="1"/>
  <c r="B7" i="357"/>
  <c r="C1" i="357"/>
  <c r="B5" i="356"/>
  <c r="B8" i="356"/>
  <c r="E28" i="1" s="1"/>
  <c r="C1" i="356"/>
  <c r="B9" i="357" l="1"/>
  <c r="B5" i="328" l="1"/>
  <c r="B5" i="354" l="1"/>
  <c r="B9" i="354" s="1"/>
  <c r="B8" i="354"/>
  <c r="E129" i="1" s="1"/>
  <c r="C1" i="354"/>
  <c r="B5" i="293"/>
  <c r="B5" i="7"/>
  <c r="D169" i="1" l="1"/>
  <c r="E160" i="1" l="1"/>
  <c r="D160" i="1"/>
  <c r="D154" i="1"/>
  <c r="E148" i="1"/>
  <c r="D148" i="1"/>
  <c r="E144" i="1"/>
  <c r="D144" i="1"/>
  <c r="D126" i="1"/>
  <c r="D123" i="1" l="1"/>
  <c r="D117" i="1"/>
  <c r="D106" i="1"/>
  <c r="D105" i="1"/>
  <c r="B5" i="352"/>
  <c r="B8" i="352"/>
  <c r="E102" i="1" s="1"/>
  <c r="C1" i="352"/>
  <c r="D101" i="1"/>
  <c r="D94" i="1"/>
  <c r="D78" i="1"/>
  <c r="D73" i="1"/>
  <c r="D37" i="1"/>
  <c r="D34" i="1"/>
  <c r="D17" i="1"/>
  <c r="B5" i="350" l="1"/>
  <c r="B8" i="350"/>
  <c r="C1" i="350"/>
  <c r="B5" i="349"/>
  <c r="B8" i="349"/>
  <c r="C1" i="349"/>
  <c r="F160" i="1"/>
  <c r="B9" i="350" l="1"/>
  <c r="B9" i="349"/>
  <c r="B5" i="348"/>
  <c r="B8" i="348"/>
  <c r="E154" i="1" s="1"/>
  <c r="F154" i="1" s="1"/>
  <c r="C1" i="348"/>
  <c r="B5" i="347"/>
  <c r="B8" i="347"/>
  <c r="C1" i="347"/>
  <c r="F148" i="1"/>
  <c r="B5" i="343"/>
  <c r="B8" i="343"/>
  <c r="E106" i="1" s="1"/>
  <c r="F106" i="1" s="1"/>
  <c r="C1" i="343"/>
  <c r="B5" i="341"/>
  <c r="B8" i="341"/>
  <c r="E78" i="1" s="1"/>
  <c r="F78" i="1" s="1"/>
  <c r="C1" i="341"/>
  <c r="C126" i="1"/>
  <c r="B9" i="347" l="1"/>
  <c r="B9" i="348"/>
  <c r="B9" i="343"/>
  <c r="B9" i="341"/>
  <c r="D174" i="1" l="1"/>
  <c r="D104" i="1" l="1"/>
  <c r="D149" i="1"/>
  <c r="C149" i="1"/>
  <c r="B5" i="174"/>
  <c r="B5" i="324" l="1"/>
  <c r="C173" i="1" l="1"/>
  <c r="B8" i="328"/>
  <c r="C1" i="328"/>
  <c r="B8" i="327"/>
  <c r="E174" i="1" s="1"/>
  <c r="C1" i="327"/>
  <c r="E173" i="1" l="1"/>
  <c r="B9" i="328"/>
  <c r="B9" i="327"/>
  <c r="C153" i="1" l="1"/>
  <c r="B8" i="324"/>
  <c r="E153" i="1" s="1"/>
  <c r="C1" i="324"/>
  <c r="B8" i="322"/>
  <c r="C1" i="322"/>
  <c r="E147" i="1" l="1"/>
  <c r="F147" i="1" s="1"/>
  <c r="E49" i="334"/>
  <c r="F49" i="334" s="1"/>
  <c r="B9" i="322"/>
  <c r="B5" i="320"/>
  <c r="B8" i="320"/>
  <c r="E126" i="1" s="1"/>
  <c r="C1" i="320"/>
  <c r="B9" i="320" l="1"/>
  <c r="C119" i="1"/>
  <c r="B8" i="319"/>
  <c r="E116" i="1" s="1"/>
  <c r="F116" i="1" s="1"/>
  <c r="C1" i="319"/>
  <c r="B5" i="318"/>
  <c r="B8" i="318"/>
  <c r="C1" i="318"/>
  <c r="C104" i="1"/>
  <c r="B8" i="317"/>
  <c r="E107" i="1" s="1"/>
  <c r="F107" i="1" s="1"/>
  <c r="C1" i="317"/>
  <c r="B5" i="316"/>
  <c r="B8" i="316"/>
  <c r="E104" i="1" s="1"/>
  <c r="C1" i="316"/>
  <c r="B9" i="319" l="1"/>
  <c r="B9" i="318"/>
  <c r="B9" i="316"/>
  <c r="B5" i="135"/>
  <c r="B8" i="310"/>
  <c r="C1" i="310"/>
  <c r="B5" i="129"/>
  <c r="B5" i="305"/>
  <c r="B8" i="305"/>
  <c r="E73" i="1" s="1"/>
  <c r="C1" i="305"/>
  <c r="B9" i="310" l="1"/>
  <c r="B9" i="305"/>
  <c r="C44" i="1"/>
  <c r="B5" i="303"/>
  <c r="B8" i="303"/>
  <c r="E44" i="1" s="1"/>
  <c r="C1" i="303"/>
  <c r="C40" i="1"/>
  <c r="B5" i="302"/>
  <c r="B9" i="302" s="1"/>
  <c r="B8" i="302"/>
  <c r="E40" i="1" s="1"/>
  <c r="C1" i="302"/>
  <c r="B9" i="303" l="1"/>
  <c r="B5" i="299"/>
  <c r="B8" i="299"/>
  <c r="E23" i="1" s="1"/>
  <c r="C1" i="299"/>
  <c r="D11" i="1"/>
  <c r="F174" i="1" l="1"/>
  <c r="F173" i="1"/>
  <c r="F44" i="1"/>
  <c r="F40" i="1"/>
  <c r="F73" i="1"/>
  <c r="F104" i="1"/>
  <c r="F126" i="1"/>
  <c r="E180" i="1" l="1"/>
  <c r="C1" i="200"/>
  <c r="B7" i="199"/>
  <c r="B8" i="199" s="1"/>
  <c r="C1" i="199"/>
  <c r="B5" i="197"/>
  <c r="C1" i="197"/>
  <c r="B8" i="85"/>
  <c r="E175" i="1" s="1"/>
  <c r="B5" i="85"/>
  <c r="C1" i="85"/>
  <c r="B8" i="259"/>
  <c r="E169" i="1" s="1"/>
  <c r="B5" i="259"/>
  <c r="B8" i="192"/>
  <c r="E50" i="1" s="1"/>
  <c r="B5" i="192"/>
  <c r="B8" i="181"/>
  <c r="E161" i="1" s="1"/>
  <c r="B5" i="181"/>
  <c r="C1" i="181"/>
  <c r="B8" i="166"/>
  <c r="E146" i="1" s="1"/>
  <c r="B5" i="166"/>
  <c r="C1" i="166"/>
  <c r="B8" i="155"/>
  <c r="B5" i="155"/>
  <c r="C1" i="155"/>
  <c r="B8" i="77"/>
  <c r="E141" i="1" s="1"/>
  <c r="B5" i="77"/>
  <c r="C1" i="77"/>
  <c r="B8" i="242"/>
  <c r="E140" i="1" s="1"/>
  <c r="B5" i="242"/>
  <c r="C1" i="242"/>
  <c r="B8" i="256"/>
  <c r="E139" i="1" s="1"/>
  <c r="B5" i="256"/>
  <c r="C1" i="256"/>
  <c r="E138" i="1"/>
  <c r="B7" i="161"/>
  <c r="C1" i="161"/>
  <c r="E137" i="1"/>
  <c r="B5" i="160"/>
  <c r="C1" i="160"/>
  <c r="B8" i="152"/>
  <c r="B5" i="152"/>
  <c r="C1" i="152"/>
  <c r="B8" i="130"/>
  <c r="C1" i="130"/>
  <c r="B8" i="147"/>
  <c r="E124" i="1" s="1"/>
  <c r="B5" i="147"/>
  <c r="C1" i="147"/>
  <c r="B8" i="245"/>
  <c r="E123" i="1" s="1"/>
  <c r="B5" i="245"/>
  <c r="C1" i="245"/>
  <c r="B8" i="146"/>
  <c r="E122" i="1" s="1"/>
  <c r="B5" i="146"/>
  <c r="C1" i="146"/>
  <c r="B8" i="142"/>
  <c r="E120" i="1" s="1"/>
  <c r="B5" i="142"/>
  <c r="C1" i="142"/>
  <c r="B8" i="140"/>
  <c r="E119" i="1" s="1"/>
  <c r="B5" i="140"/>
  <c r="C1" i="140"/>
  <c r="B8" i="139"/>
  <c r="E118" i="1" s="1"/>
  <c r="B5" i="139"/>
  <c r="C1" i="139"/>
  <c r="B8" i="249"/>
  <c r="E117" i="1" s="1"/>
  <c r="B5" i="249"/>
  <c r="C1" i="249"/>
  <c r="B8" i="132"/>
  <c r="E115" i="1" s="1"/>
  <c r="B5" i="132"/>
  <c r="C1" i="132"/>
  <c r="B8" i="128"/>
  <c r="E114" i="1" s="1"/>
  <c r="B5" i="128"/>
  <c r="C1" i="128"/>
  <c r="B8" i="124"/>
  <c r="E112" i="1" s="1"/>
  <c r="B5" i="124"/>
  <c r="C1" i="124"/>
  <c r="B8" i="123"/>
  <c r="B5" i="123"/>
  <c r="C1" i="123"/>
  <c r="B8" i="122"/>
  <c r="E109" i="1" s="1"/>
  <c r="B5" i="122"/>
  <c r="C1" i="122"/>
  <c r="B8" i="287"/>
  <c r="B5" i="287"/>
  <c r="C1" i="287"/>
  <c r="B8" i="241"/>
  <c r="E105" i="1" s="1"/>
  <c r="B5" i="241"/>
  <c r="C1" i="241"/>
  <c r="B8" i="212"/>
  <c r="E101" i="1" s="1"/>
  <c r="B5" i="212"/>
  <c r="C1" i="212"/>
  <c r="B8" i="135"/>
  <c r="C1" i="135"/>
  <c r="B8" i="114"/>
  <c r="E100" i="1" s="1"/>
  <c r="B5" i="114"/>
  <c r="C1" i="114"/>
  <c r="B8" i="108"/>
  <c r="B5" i="108"/>
  <c r="C1" i="108"/>
  <c r="B8" i="113"/>
  <c r="E98" i="1" s="1"/>
  <c r="B5" i="113"/>
  <c r="C1" i="113"/>
  <c r="B8" i="239"/>
  <c r="E95" i="1" s="1"/>
  <c r="C1" i="239"/>
  <c r="B8" i="109"/>
  <c r="E94" i="1" s="1"/>
  <c r="B5" i="109"/>
  <c r="C1" i="109"/>
  <c r="B8" i="188"/>
  <c r="B5" i="188"/>
  <c r="C1" i="188"/>
  <c r="B8" i="107"/>
  <c r="E93" i="1" s="1"/>
  <c r="B5" i="107"/>
  <c r="C1" i="107"/>
  <c r="B8" i="174"/>
  <c r="E149" i="1" s="1"/>
  <c r="F149" i="1" s="1"/>
  <c r="C1" i="174"/>
  <c r="B8" i="105"/>
  <c r="E91" i="1" s="1"/>
  <c r="F91" i="1" s="1"/>
  <c r="B5" i="105"/>
  <c r="C1" i="105"/>
  <c r="B8" i="103"/>
  <c r="E90" i="1" s="1"/>
  <c r="B5" i="103"/>
  <c r="B9" i="103" s="1"/>
  <c r="C1" i="103"/>
  <c r="B8" i="102"/>
  <c r="E85" i="1" s="1"/>
  <c r="B5" i="102"/>
  <c r="C1" i="102"/>
  <c r="B8" i="99"/>
  <c r="E84" i="1" s="1"/>
  <c r="B5" i="99"/>
  <c r="C1" i="99"/>
  <c r="B8" i="275"/>
  <c r="E83" i="1" s="1"/>
  <c r="B5" i="275"/>
  <c r="C1" i="275"/>
  <c r="B8" i="98"/>
  <c r="E82" i="1" s="1"/>
  <c r="B5" i="98"/>
  <c r="C1" i="98"/>
  <c r="B8" i="97"/>
  <c r="E81" i="1" s="1"/>
  <c r="B5" i="97"/>
  <c r="C1" i="97"/>
  <c r="E77" i="1"/>
  <c r="B5" i="94"/>
  <c r="B9" i="94" s="1"/>
  <c r="C1" i="94"/>
  <c r="B8" i="129"/>
  <c r="B9" i="129" s="1"/>
  <c r="C1" i="129"/>
  <c r="B8" i="231"/>
  <c r="E74" i="1" s="1"/>
  <c r="B5" i="231"/>
  <c r="C1" i="231"/>
  <c r="B8" i="233"/>
  <c r="E72" i="1" s="1"/>
  <c r="B5" i="233"/>
  <c r="C1" i="233"/>
  <c r="B8" i="86"/>
  <c r="E70" i="1" s="1"/>
  <c r="B5" i="86"/>
  <c r="C1" i="86"/>
  <c r="B8" i="84"/>
  <c r="E68" i="1" s="1"/>
  <c r="B5" i="84"/>
  <c r="C1" i="84"/>
  <c r="B8" i="82"/>
  <c r="E67" i="1" s="1"/>
  <c r="B5" i="82"/>
  <c r="C1" i="82"/>
  <c r="B8" i="121"/>
  <c r="E65" i="1" s="1"/>
  <c r="B5" i="121"/>
  <c r="B9" i="121" s="1"/>
  <c r="C1" i="121"/>
  <c r="B8" i="229"/>
  <c r="E62" i="1" s="1"/>
  <c r="B5" i="229"/>
  <c r="C1" i="229"/>
  <c r="B8" i="70"/>
  <c r="B5" i="70"/>
  <c r="B9" i="70" s="1"/>
  <c r="C1" i="70"/>
  <c r="B8" i="65"/>
  <c r="E110" i="1" s="1"/>
  <c r="B5" i="65"/>
  <c r="C1" i="65"/>
  <c r="B8" i="63"/>
  <c r="E54" i="1" s="1"/>
  <c r="B5" i="63"/>
  <c r="C1" i="63"/>
  <c r="B8" i="6"/>
  <c r="E53" i="1" s="1"/>
  <c r="B5" i="6"/>
  <c r="C1" i="6"/>
  <c r="B8" i="280"/>
  <c r="B5" i="280"/>
  <c r="C1" i="280"/>
  <c r="B8" i="62"/>
  <c r="E49" i="1" s="1"/>
  <c r="B5" i="62"/>
  <c r="C1" i="62"/>
  <c r="B8" i="48"/>
  <c r="E39" i="1" s="1"/>
  <c r="B5" i="48"/>
  <c r="C1" i="48"/>
  <c r="B8" i="221"/>
  <c r="E37" i="1" s="1"/>
  <c r="B5" i="221"/>
  <c r="C1" i="221"/>
  <c r="B8" i="45"/>
  <c r="E36" i="1" s="1"/>
  <c r="B5" i="45"/>
  <c r="C1" i="45"/>
  <c r="B8" i="42"/>
  <c r="E34" i="1" s="1"/>
  <c r="B5" i="42"/>
  <c r="C1" i="42"/>
  <c r="B8" i="41"/>
  <c r="E31" i="1" s="1"/>
  <c r="B5" i="41"/>
  <c r="C1" i="41"/>
  <c r="B8" i="40"/>
  <c r="E30" i="1" s="1"/>
  <c r="B5" i="40"/>
  <c r="C1" i="40"/>
  <c r="B8" i="277"/>
  <c r="E25" i="1" s="1"/>
  <c r="B5" i="277"/>
  <c r="C1" i="277"/>
  <c r="B8" i="33"/>
  <c r="E24" i="1" s="1"/>
  <c r="B5" i="33"/>
  <c r="C1" i="33"/>
  <c r="B8" i="37"/>
  <c r="E22" i="1" s="1"/>
  <c r="B5" i="37"/>
  <c r="C1" i="37"/>
  <c r="B8" i="205"/>
  <c r="E21" i="1" s="1"/>
  <c r="B5" i="205"/>
  <c r="C1" i="205"/>
  <c r="E17" i="1"/>
  <c r="B5" i="22"/>
  <c r="C1" i="22"/>
  <c r="B8" i="21"/>
  <c r="E16" i="1" s="1"/>
  <c r="B5" i="21"/>
  <c r="C1" i="21"/>
  <c r="B8" i="215"/>
  <c r="E15" i="1" s="1"/>
  <c r="B5" i="215"/>
  <c r="C1" i="215"/>
  <c r="B8" i="214"/>
  <c r="E13" i="1" s="1"/>
  <c r="F13" i="1" s="1"/>
  <c r="B5" i="214"/>
  <c r="B9" i="214" s="1"/>
  <c r="C1" i="214"/>
  <c r="E11" i="1"/>
  <c r="C1" i="17"/>
  <c r="B8" i="15"/>
  <c r="E10" i="1" s="1"/>
  <c r="B5" i="15"/>
  <c r="C1" i="15"/>
  <c r="B8" i="293"/>
  <c r="E8" i="1" s="1"/>
  <c r="C1" i="293"/>
  <c r="E7" i="1"/>
  <c r="F7" i="1" s="1"/>
  <c r="C1" i="7"/>
  <c r="B5" i="18"/>
  <c r="C1" i="18"/>
  <c r="B5" i="200"/>
  <c r="C180" i="1"/>
  <c r="D179" i="1"/>
  <c r="D175" i="1"/>
  <c r="C175" i="1"/>
  <c r="C169" i="1"/>
  <c r="C50" i="1"/>
  <c r="D161" i="1"/>
  <c r="C161" i="1"/>
  <c r="D146" i="1"/>
  <c r="C146" i="1"/>
  <c r="C144" i="1"/>
  <c r="D141" i="1"/>
  <c r="C141" i="1"/>
  <c r="D140" i="1"/>
  <c r="C140" i="1"/>
  <c r="D139" i="1"/>
  <c r="C139" i="1"/>
  <c r="D138" i="1"/>
  <c r="C138" i="1"/>
  <c r="D137" i="1"/>
  <c r="C137" i="1"/>
  <c r="D124" i="1"/>
  <c r="C124" i="1"/>
  <c r="C123" i="1"/>
  <c r="D122" i="1"/>
  <c r="C122" i="1"/>
  <c r="D120" i="1"/>
  <c r="C120" i="1"/>
  <c r="D119" i="1"/>
  <c r="C117" i="1"/>
  <c r="D115" i="1"/>
  <c r="C115" i="1"/>
  <c r="C114" i="1"/>
  <c r="D112" i="1"/>
  <c r="C112" i="1"/>
  <c r="D109" i="1"/>
  <c r="C109" i="1"/>
  <c r="C105" i="1"/>
  <c r="C101" i="1"/>
  <c r="D100" i="1"/>
  <c r="D95" i="1"/>
  <c r="C95" i="1"/>
  <c r="C94" i="1"/>
  <c r="D93" i="1"/>
  <c r="C93" i="1"/>
  <c r="C90" i="1"/>
  <c r="D85" i="1"/>
  <c r="C85" i="1"/>
  <c r="D84" i="1"/>
  <c r="D83" i="1"/>
  <c r="D82" i="1"/>
  <c r="D81" i="1"/>
  <c r="C81" i="1"/>
  <c r="D77" i="1"/>
  <c r="C77" i="1"/>
  <c r="D75" i="1"/>
  <c r="C75" i="1"/>
  <c r="C74" i="1"/>
  <c r="D72" i="1"/>
  <c r="C72" i="1"/>
  <c r="D70" i="1"/>
  <c r="D68" i="1"/>
  <c r="C68" i="1"/>
  <c r="D67" i="1"/>
  <c r="C67" i="1"/>
  <c r="C65" i="1"/>
  <c r="D62" i="1"/>
  <c r="C62" i="1"/>
  <c r="D60" i="1"/>
  <c r="C60" i="1"/>
  <c r="D110" i="1"/>
  <c r="C110" i="1"/>
  <c r="C54" i="1"/>
  <c r="D53" i="1"/>
  <c r="C53" i="1"/>
  <c r="D39" i="1"/>
  <c r="C36" i="1"/>
  <c r="C34" i="1"/>
  <c r="C30" i="1"/>
  <c r="C25" i="1"/>
  <c r="D24" i="1"/>
  <c r="C24" i="1"/>
  <c r="D22" i="1"/>
  <c r="C17" i="1"/>
  <c r="D16" i="1"/>
  <c r="C16" i="1"/>
  <c r="D15" i="1"/>
  <c r="C11" i="1"/>
  <c r="D10" i="1"/>
  <c r="C10" i="1"/>
  <c r="D8" i="1"/>
  <c r="B9" i="62" l="1"/>
  <c r="B9" i="147"/>
  <c r="B9" i="146"/>
  <c r="B9" i="229"/>
  <c r="B9" i="86"/>
  <c r="F31" i="1"/>
  <c r="F180" i="1"/>
  <c r="F52" i="1"/>
  <c r="F8" i="1"/>
  <c r="E60" i="1"/>
  <c r="F60" i="1" s="1"/>
  <c r="F25" i="1"/>
  <c r="B9" i="63"/>
  <c r="B9" i="109"/>
  <c r="E75" i="1"/>
  <c r="F75" i="1" s="1"/>
  <c r="B9" i="293"/>
  <c r="B9" i="245"/>
  <c r="B9" i="40"/>
  <c r="B9" i="221"/>
  <c r="B9" i="287"/>
  <c r="F144" i="1"/>
  <c r="F146" i="1"/>
  <c r="B9" i="174"/>
  <c r="B9" i="113"/>
  <c r="B9" i="107"/>
  <c r="B9" i="124"/>
  <c r="B9" i="152"/>
  <c r="B9" i="15"/>
  <c r="B9" i="212"/>
  <c r="B9" i="122"/>
  <c r="B9" i="132"/>
  <c r="B9" i="249"/>
  <c r="B9" i="6"/>
  <c r="B9" i="241"/>
  <c r="B9" i="123"/>
  <c r="B9" i="139"/>
  <c r="B9" i="280"/>
  <c r="B9" i="99"/>
  <c r="B9" i="105"/>
  <c r="B9" i="188"/>
  <c r="B9" i="256"/>
  <c r="B9" i="242"/>
  <c r="F109" i="1"/>
  <c r="B9" i="102"/>
  <c r="B9" i="65"/>
  <c r="F135" i="1"/>
  <c r="F140" i="1"/>
  <c r="F90" i="1"/>
  <c r="F129" i="1"/>
  <c r="B9" i="98"/>
  <c r="F137" i="1"/>
  <c r="B9" i="181"/>
  <c r="F16" i="1"/>
  <c r="F84" i="1"/>
  <c r="F98" i="1"/>
  <c r="F115" i="1"/>
  <c r="B9" i="17"/>
  <c r="B9" i="21"/>
  <c r="F77" i="1"/>
  <c r="F85" i="1"/>
  <c r="F94" i="1"/>
  <c r="B9" i="48"/>
  <c r="B9" i="135"/>
  <c r="F53" i="1"/>
  <c r="F117" i="1"/>
  <c r="B9" i="18"/>
  <c r="B9" i="7"/>
  <c r="B9" i="205"/>
  <c r="B9" i="42"/>
  <c r="F100" i="1"/>
  <c r="F81" i="1"/>
  <c r="F101" i="1"/>
  <c r="F139" i="1"/>
  <c r="B9" i="41"/>
  <c r="F95" i="1"/>
  <c r="B9" i="108"/>
  <c r="F93" i="1"/>
  <c r="F62" i="1"/>
  <c r="B9" i="97"/>
  <c r="B9" i="192"/>
  <c r="F10" i="1"/>
  <c r="F21" i="1"/>
  <c r="F82" i="1"/>
  <c r="F112" i="1"/>
  <c r="F118" i="1"/>
  <c r="B9" i="84"/>
  <c r="F123" i="1"/>
  <c r="B9" i="155"/>
  <c r="F124" i="1"/>
  <c r="F99" i="1"/>
  <c r="F49" i="1"/>
  <c r="B9" i="166"/>
  <c r="B9" i="85"/>
  <c r="F24" i="1"/>
  <c r="B9" i="33"/>
  <c r="F11" i="1"/>
  <c r="F105" i="1"/>
  <c r="B9" i="114"/>
  <c r="B9" i="239"/>
  <c r="F70" i="1"/>
  <c r="F119" i="1"/>
  <c r="B9" i="140"/>
  <c r="F30" i="1"/>
  <c r="B9" i="233"/>
  <c r="F72" i="1"/>
  <c r="F175" i="1"/>
  <c r="F67" i="1"/>
  <c r="F34" i="1"/>
  <c r="B9" i="82"/>
  <c r="B9" i="130"/>
  <c r="F39" i="1"/>
  <c r="F120" i="1"/>
  <c r="B9" i="142"/>
  <c r="F169" i="1"/>
  <c r="B9" i="277"/>
  <c r="F65" i="1"/>
  <c r="F68" i="1"/>
  <c r="F138" i="1"/>
  <c r="B9" i="160"/>
  <c r="F37" i="1"/>
  <c r="F161" i="1"/>
  <c r="F17" i="1"/>
  <c r="B8" i="200"/>
  <c r="B11" i="161"/>
  <c r="F50" i="1"/>
  <c r="F122" i="1"/>
  <c r="B9" i="22"/>
  <c r="F54" i="1"/>
  <c r="B9" i="259"/>
  <c r="B9" i="77"/>
  <c r="F141" i="1"/>
  <c r="F110" i="1"/>
  <c r="B9" i="197" l="1"/>
  <c r="E179" i="1" l="1"/>
  <c r="E181" i="1" s="1"/>
  <c r="F179" i="1" l="1"/>
  <c r="F168" i="1" l="1"/>
  <c r="B9" i="37"/>
  <c r="C22" i="1"/>
  <c r="F22" i="1" s="1"/>
  <c r="B9" i="422"/>
  <c r="F108" i="1"/>
  <c r="B9" i="324"/>
  <c r="F153" i="1"/>
  <c r="B9" i="411"/>
  <c r="D170" i="1"/>
  <c r="F170" i="1" s="1"/>
  <c r="C15" i="1"/>
  <c r="B9" i="215"/>
  <c r="F15" i="1" l="1"/>
  <c r="B9" i="299"/>
  <c r="D23" i="1"/>
  <c r="F23" i="1" l="1"/>
  <c r="B9" i="356"/>
  <c r="D28" i="1"/>
  <c r="F28" i="1" s="1"/>
  <c r="D36" i="1"/>
  <c r="F36" i="1" s="1"/>
  <c r="B9" i="45"/>
  <c r="B7" i="431" l="1"/>
  <c r="D35" i="1" l="1"/>
  <c r="B9" i="431"/>
  <c r="F35" i="1" l="1"/>
  <c r="D74" i="1"/>
  <c r="B9" i="231"/>
  <c r="F74" i="1" l="1"/>
  <c r="C181" i="1"/>
  <c r="B9" i="275"/>
  <c r="F83" i="1" l="1"/>
  <c r="D102" i="1"/>
  <c r="F102" i="1" s="1"/>
  <c r="B9" i="352"/>
  <c r="D114" i="1"/>
  <c r="F114" i="1" s="1"/>
  <c r="B9" i="128"/>
  <c r="D181" i="1" l="1"/>
  <c r="F18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tc={5444D54F-B938-4093-B641-309A6ED9AFFA}</author>
    <author>tc={797E9C6C-AFB7-4604-84BF-6F15BDE85D75}</author>
    <author>tc={0CB63FB4-F43E-4CC3-BA6F-87496FBED645}</author>
    <author>tc={E987A253-02F6-423F-935D-029293F0CC0D}</author>
    <author>tc={EDF3219E-B3FC-4C45-BB7F-E59E1EE7517E}</author>
    <author>tc={7985697A-A455-4DB1-B924-52268957B79C}</author>
    <author>tc={C874CF31-73F1-401C-B73B-5869371E8F7D}</author>
    <author>tc={A5737588-EE4E-4D4F-8E81-3DBE1346E10F}</author>
    <author>tc={CB7AA5BD-F28D-4652-BF39-EE28E311EEE2}</author>
    <author>tc={4A3C1DEC-FA59-499E-85CF-5EEE441D2343}</author>
    <author>tc={B58D9E6A-52A4-4EA0-963E-B32F972148BD}</author>
    <author>tc={B52F39D3-3515-4304-A2F2-07402654F444}</author>
    <author>tc={F96D0975-E669-46E4-82A3-3EFA62259CFB}</author>
    <author>tc={DAFBCA4D-D902-4A8C-B86A-F139CA54D512}</author>
    <author>tc={8D22DC2B-50BA-48B8-9EE6-F41E355B1A4A}</author>
    <author>tc={E31C29F5-C900-46D0-8379-1BD35EB1EE15}</author>
    <author>tc={CD865740-798E-4883-84B3-29AA27B86DA7}</author>
    <author>tc={64B89C88-6FB1-4F8D-A39B-EE8B7629B982}</author>
    <author>tc={5B46825D-198A-406C-A9E9-49B0991B4762}</author>
    <author>tc={B318B1ED-1319-4455-BD5B-806EB7CFDF90}</author>
    <author>tc={B69084C9-E270-41E3-8C87-4A4DF38259F9}</author>
    <author>tc={B4D07996-764F-43EF-B6F5-4657C8F75F15}</author>
    <author>tc={51068202-0422-43AC-A29E-6ED1F9B6029C}</author>
    <author>tc={7C5A8697-4727-431C-B199-B6AC5665BDEF}</author>
    <author>tc={762AFE24-5022-4F58-8C0F-25956147076D}</author>
    <author>tc={6FB85A4C-049B-423D-990A-AA7444F7AF23}</author>
    <author>tc={2B15C86C-3F1F-45C7-A5A1-1CB7D327C677}</author>
    <author>tc={DE7F41AC-9CEA-4C10-89DC-3F40B261A990}</author>
    <author>tc={B8486633-03F7-4768-83A7-EDAD9711DCCF}</author>
    <author>tc={6C37CD5A-2CFF-43AA-84FA-4AE5051FA3F0}</author>
    <author>tc={BA4C31B0-E72D-40D8-974B-B9C4F2645DC5}</author>
    <author>tc={A468BE51-0244-4478-97FB-3E52C99FB0A0}</author>
    <author>tc={FC6461D6-A592-46F6-8A6F-FD49049882B9}</author>
    <author>tc={B53DB5DE-F53C-496F-959B-DAAEDA4C88DF}</author>
    <author>tc={2B9C6E9B-5460-4DC2-9305-49F47D5B0F03}</author>
    <author>tc={689E15FC-C8F8-41DD-9487-0452CF518E85}</author>
    <author>tc={6843A312-E6A8-4C90-9115-C14708A01A05}</author>
    <author>tc={FF4C6D5E-E2C9-40EE-B854-9C6E59D0E7D3}</author>
    <author>tc={7C3608B9-5490-4976-B95C-2B46280C5758}</author>
    <author>tc={F646C792-D47B-45C7-8B67-25C3E9978FA7}</author>
    <author>tc={79EEB565-6A1D-462A-89CB-774194CDCF2E}</author>
    <author>tc={0A16D139-8584-49EB-83C7-58F39FB267EF}</author>
    <author>tc={A881898A-851D-41FB-8370-35712E0F7859}</author>
    <author>tc={F902859D-AE27-4DB4-93CB-5C64575650F7}</author>
    <author>tc={02B6DA0A-03D5-4981-82A3-C05C43795EAD}</author>
    <author>tc={2D92D147-C0A4-468C-866C-D18E21F333AA}</author>
    <author>tc={AA54118A-5A12-4B43-BAD2-E65F34E63A53}</author>
    <author>tc={C6B21DBA-87D4-4C34-8ABA-344ECFB23F10}</author>
    <author>tc={071AB287-5813-442D-8250-26CCDAA43CE1}</author>
    <author>tc={3D57D6F3-AE89-41BE-8ABE-B6A4991B12E3}</author>
    <author>tc={4268FC0B-6034-4CE8-8E7B-209CE9956134}</author>
    <author>tc={573B010A-F4FF-4E6A-8FCF-4483FE9B23D5}</author>
    <author>tc={E45D59DC-58C0-4750-A8C9-12373738E41B}</author>
    <author>tc={A59E73DA-BF35-4C59-A6E1-579A5AC32179}</author>
    <author>tc={D084026A-E21D-499D-9A29-DA3938A1C490}</author>
    <author>tc={370A71D3-4CBD-4C33-A602-52394838CC6F}</author>
    <author>tc={87D5698F-9E01-41DD-A707-5B9919272637}</author>
    <author>tc={8EBEBC0B-02F6-4A3C-92CA-1549695D0BCB}</author>
    <author>tc={4D562265-9DE1-47F9-B6CD-A4756C1C9835}</author>
    <author>tc={6546EA5D-5688-4684-9AB2-AB87C8044C96}</author>
    <author>tc={5F23933C-C434-4A4F-8695-D894B36042A5}</author>
    <author>tc={F564D44D-E9F0-47C4-86E6-D48CBD920621}</author>
    <author>tc={DC52F1CA-26BB-4E2B-8E3C-83FA5DC6B69D}</author>
    <author>tc={CD8CAECF-9886-42E1-8411-35BFF308FD7E}</author>
    <author>tc={D7965C74-5F37-4162-846C-3C582A02ABE4}</author>
    <author>tc={CE1B374F-BF87-4274-8C45-5A4F3E815935}</author>
    <author>tc={059DE741-0B95-48A2-B269-7ECF4FF045B6}</author>
    <author>tc={36F26EDB-FA4A-4B81-B93B-E61B4070A9CE}</author>
    <author>tc={A34F89A7-C6AB-4353-AA8E-EDF7F746498E}</author>
    <author>tc={D4C0D68D-69FF-462A-8920-50012224B011}</author>
    <author>tc={74ED72DB-5279-4A85-9433-B7E08280131F}</author>
    <author>tc={A4CC46EE-A06B-416B-BE46-B5D087102D72}</author>
    <author>tc={35E318EC-4800-4556-8F8D-29B5B6CE146D}</author>
    <author>tc={4DC2508B-0000-4438-8726-2E47321DBBF3}</author>
  </authors>
  <commentList>
    <comment ref="A20" authorId="0" shapeId="0" xr:uid="{5444D54F-B938-4093-B641-309A6ED9AFFA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2026</t>
      </text>
    </comment>
    <comment ref="D23" authorId="1" shapeId="0" xr:uid="{797E9C6C-AFB7-4604-84BF-6F15BDE85D75}">
      <text>
        <t>[Threaded comment]
Your version of Excel allows you to read this threaded comment; however, any edits to it will get removed if the file is opened in a newer version of Excel. Learn more: https://go.microsoft.com/fwlink/?linkid=870924
Comment:
    FT NOT COMPLTED AS OF 10.17.2025</t>
      </text>
    </comment>
    <comment ref="B29" authorId="2" shapeId="0" xr:uid="{0CB63FB4-F43E-4CC3-BA6F-87496FBED645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 FOR 25
Reply:
    DidN’T apply for 26</t>
      </text>
    </comment>
    <comment ref="D30" authorId="3" shapeId="0" xr:uid="{E987A253-02F6-423F-935D-029293F0CC0D}">
      <text>
        <t>[Threaded comment]
Your version of Excel allows you to read this threaded comment; however, any edits to it will get removed if the file is opened in a newer version of Excel. Learn more: https://go.microsoft.com/fwlink/?linkid=870924
Comment:
    FT NOT COMPLETED AS OF 10.17</t>
      </text>
    </comment>
    <comment ref="D33" authorId="4" shapeId="0" xr:uid="{EDF3219E-B3FC-4C45-BB7F-E59E1EE7517E}">
      <text>
        <t>[Threaded comment]
Your version of Excel allows you to read this threaded comment; however, any edits to it will get removed if the file is opened in a newer version of Excel. Learn more: https://go.microsoft.com/fwlink/?linkid=870924
Comment:
    FT NOT COMPLTED AS OF 10.17</t>
      </text>
    </comment>
    <comment ref="D40" authorId="5" shapeId="0" xr:uid="{7985697A-A455-4DB1-B924-52268957B79C}">
      <text>
        <t>[Threaded comment]
Your version of Excel allows you to read this threaded comment; however, any edits to it will get removed if the file is opened in a newer version of Excel. Learn more: https://go.microsoft.com/fwlink/?linkid=870924
Comment:
    FT NOT COMPLETED 10.17</t>
      </text>
    </comment>
    <comment ref="D41" authorId="6" shapeId="0" xr:uid="{C874CF31-73F1-401C-B73B-5869371E8F7D}">
      <text>
        <t>[Threaded comment]
Your version of Excel allows you to read this threaded comment; however, any edits to it will get removed if the file is opened in a newer version of Excel. Learn more: https://go.microsoft.com/fwlink/?linkid=870924
Comment:
    FT NOT COMPLETED AS OF 10.17.2025</t>
      </text>
    </comment>
    <comment ref="B43" authorId="7" shapeId="0" xr:uid="{A5737588-EE4E-4D4F-8E81-3DBE1346E10F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B44" authorId="8" shapeId="0" xr:uid="{CB7AA5BD-F28D-4652-BF39-EE28E311EEE2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D45" authorId="9" shapeId="0" xr:uid="{4A3C1DEC-FA59-499E-85CF-5EEE441D2343}">
      <text>
        <t>[Threaded comment]
Your version of Excel allows you to read this threaded comment; however, any edits to it will get removed if the file is opened in a newer version of Excel. Learn more: https://go.microsoft.com/fwlink/?linkid=870924
Comment:
    FT NOT COMPLETED AS OF 10.17</t>
      </text>
    </comment>
    <comment ref="I45" authorId="10" shapeId="0" xr:uid="{B58D9E6A-52A4-4EA0-963E-B32F972148BD}">
      <text>
        <t>[Threaded comment]
Your version of Excel allows you to read this threaded comment; however, any edits to it will get removed if the file is opened in a newer version of Excel. Learn more: https://go.microsoft.com/fwlink/?linkid=870924
Comment:
    SPOKE TO 10.29 ABOUT FT</t>
      </text>
    </comment>
    <comment ref="B46" authorId="11" shapeId="0" xr:uid="{B52F39D3-3515-4304-A2F2-07402654F444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D54" authorId="12" shapeId="0" xr:uid="{F96D0975-E669-46E4-82A3-3EFA62259CFB}">
      <text>
        <t>[Threaded comment]
Your version of Excel allows you to read this threaded comment; however, any edits to it will get removed if the file is opened in a newer version of Excel. Learn more: https://go.microsoft.com/fwlink/?linkid=870924
Comment:
    FT NOT COMPLETED AS OF 10.17</t>
      </text>
    </comment>
    <comment ref="B55" authorId="13" shapeId="0" xr:uid="{DAFBCA4D-D902-4A8C-B86A-F139CA54D512}">
      <text>
        <t>[Threaded comment]
Your version of Excel allows you to read this threaded comment; however, any edits to it will get removed if the file is opened in a newer version of Excel. Learn more: https://go.microsoft.com/fwlink/?linkid=870924
Comment:
    NEW</t>
      </text>
    </comment>
    <comment ref="B56" authorId="14" shapeId="0" xr:uid="{8D22DC2B-50BA-48B8-9EE6-F41E355B1A4A}">
      <text>
        <t>[Threaded comment]
Your version of Excel allows you to read this threaded comment; however, any edits to it will get removed if the file is opened in a newer version of Excel. Learn more: https://go.microsoft.com/fwlink/?linkid=870924
Comment:
    NEW</t>
      </text>
    </comment>
    <comment ref="B57" authorId="15" shapeId="0" xr:uid="{E31C29F5-C900-46D0-8379-1BD35EB1EE15}">
      <text>
        <t>[Threaded comment]
Your version of Excel allows you to read this threaded comment; however, any edits to it will get removed if the file is opened in a newer version of Excel. Learn more: https://go.microsoft.com/fwlink/?linkid=870924
Comment:
    FY26 DIDN’T APPLY</t>
      </text>
    </comment>
    <comment ref="B60" authorId="16" shapeId="0" xr:uid="{CD865740-798E-4883-84B3-29AA27B86DA7}">
      <text>
        <t>[Threaded comment]
Your version of Excel allows you to read this threaded comment; however, any edits to it will get removed if the file is opened in a newer version of Excel. Learn more: https://go.microsoft.com/fwlink/?linkid=870924
Comment:
    NO SHOW FOR INTERVIEW
Reply:
    FY26 DIDN’T APPLY</t>
      </text>
    </comment>
    <comment ref="B61" authorId="17" shapeId="0" xr:uid="{64B89C88-6FB1-4F8D-A39B-EE8B7629B982}">
      <text>
        <t>[Threaded comment]
Your version of Excel allows you to read this threaded comment; however, any edits to it will get removed if the file is opened in a newer version of Excel. Learn more: https://go.microsoft.com/fwlink/?linkid=870924
Comment:
    NEW</t>
      </text>
    </comment>
    <comment ref="B63" authorId="18" shapeId="0" xr:uid="{5B46825D-198A-406C-A9E9-49B0991B4762}">
      <text>
        <t>[Threaded comment]
Your version of Excel allows you to read this threaded comment; however, any edits to it will get removed if the file is opened in a newer version of Excel. Learn more: https://go.microsoft.com/fwlink/?linkid=870924
Comment:
    NEW</t>
      </text>
    </comment>
    <comment ref="G65" authorId="19" shapeId="0" xr:uid="{B318B1ED-1319-4455-BD5B-806EB7CFDF90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in techconnect
Reply:
    TECHCONNECT NOT UPDATED AS OF 9.30.2025
Reply:
    TC NOT UPDATED AS OF 10.17.2025</t>
      </text>
    </comment>
    <comment ref="B66" authorId="20" shapeId="0" xr:uid="{B69084C9-E270-41E3-8C87-4A4DF38259F9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COMPLETE FUNDING APP</t>
      </text>
    </comment>
    <comment ref="B69" authorId="21" shapeId="0" xr:uid="{B4D07996-764F-43EF-B6F5-4657C8F75F15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B75" authorId="22" shapeId="0" xr:uid="{51068202-0422-43AC-A29E-6ED1F9B6029C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SUMBIT BUDGET</t>
      </text>
    </comment>
    <comment ref="B76" authorId="23" shapeId="0" xr:uid="{7C5A8697-4727-431C-B199-B6AC5665BDEF}">
      <text>
        <t>[Threaded comment]
Your version of Excel allows you to read this threaded comment; however, any edits to it will get removed if the file is opened in a newer version of Excel. Learn more: https://go.microsoft.com/fwlink/?linkid=870924
Comment:
    NEW</t>
      </text>
    </comment>
    <comment ref="B78" authorId="24" shapeId="0" xr:uid="{762AFE24-5022-4F58-8C0F-25956147076D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B79" authorId="25" shapeId="0" xr:uid="{6FB85A4C-049B-423D-990A-AA7444F7AF23}">
      <text>
        <t>[Threaded comment]
Your version of Excel allows you to read this threaded comment; however, any edits to it will get removed if the file is opened in a newer version of Excel. Learn more: https://go.microsoft.com/fwlink/?linkid=870924
Comment:
    NEW</t>
      </text>
    </comment>
    <comment ref="B80" authorId="26" shapeId="0" xr:uid="{2B15C86C-3F1F-45C7-A5A1-1CB7D327C677}">
      <text>
        <t>[Threaded comment]
Your version of Excel allows you to read this threaded comment; however, any edits to it will get removed if the file is opened in a newer version of Excel. Learn more: https://go.microsoft.com/fwlink/?linkid=870924
Comment:
    NEW</t>
      </text>
    </comment>
    <comment ref="B88" authorId="27" shapeId="0" xr:uid="{DE7F41AC-9CEA-4C10-89DC-3F40B261A990}">
      <text>
        <t>[Threaded comment]
Your version of Excel allows you to read this threaded comment; however, any edits to it will get removed if the file is opened in a newer version of Excel. Learn more: https://go.microsoft.com/fwlink/?linkid=870924
Comment:
    NEW</t>
      </text>
    </comment>
    <comment ref="D88" authorId="28" shapeId="0" xr:uid="{B8486633-03F7-4768-83A7-EDAD9711DCCF}">
      <text>
        <t>[Threaded comment]
Your version of Excel allows you to read this threaded comment; however, any edits to it will get removed if the file is opened in a newer version of Excel. Learn more: https://go.microsoft.com/fwlink/?linkid=870924
Comment:
    FT NOT COMPLETED BY 10.17</t>
      </text>
    </comment>
    <comment ref="B89" authorId="29" shapeId="0" xr:uid="{6C37CD5A-2CFF-43AA-84FA-4AE5051FA3F0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D90" authorId="30" shapeId="0" xr:uid="{BA4C31B0-E72D-40D8-974B-B9C4F2645DC5}">
      <text>
        <t>[Threaded comment]
Your version of Excel allows you to read this threaded comment; however, any edits to it will get removed if the file is opened in a newer version of Excel. Learn more: https://go.microsoft.com/fwlink/?linkid=870924
Comment:
    FT NOT COMPLTED BY 10.17</t>
      </text>
    </comment>
    <comment ref="B92" authorId="31" shapeId="0" xr:uid="{A468BE51-0244-4478-97FB-3E52C99FB0A0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B96" authorId="32" shapeId="0" xr:uid="{FC6461D6-A592-46F6-8A6F-FD49049882B9}">
      <text>
        <t>[Threaded comment]
Your version of Excel allows you to read this threaded comment; however, any edits to it will get removed if the file is opened in a newer version of Excel. Learn more: https://go.microsoft.com/fwlink/?linkid=870924
Comment:
    NEW</t>
      </text>
    </comment>
    <comment ref="B97" authorId="33" shapeId="0" xr:uid="{B53DB5DE-F53C-496F-959B-DAAEDA4C88DF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COMPLETE APPLICATION
Reply:
    REC’V CONTINGENCY 175.00</t>
      </text>
    </comment>
    <comment ref="D99" authorId="34" shapeId="0" xr:uid="{2B9C6E9B-5460-4DC2-9305-49F47D5B0F03}">
      <text>
        <t>[Threaded comment]
Your version of Excel allows you to read this threaded comment; however, any edits to it will get removed if the file is opened in a newer version of Excel. Learn more: https://go.microsoft.com/fwlink/?linkid=870924
Comment:
    FT NOT COMPLETED BY 10.17
Reply:
    ORG LOST ENTIRE FUNDING</t>
      </text>
    </comment>
    <comment ref="B102" authorId="35" shapeId="0" xr:uid="{689E15FC-C8F8-41DD-9487-0452CF518E85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COMPLETE APPLICATION</t>
      </text>
    </comment>
    <comment ref="B103" authorId="36" shapeId="0" xr:uid="{6843A312-E6A8-4C90-9115-C14708A01A05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COMPLETE APPLICATION</t>
      </text>
    </comment>
    <comment ref="G108" authorId="37" shapeId="0" xr:uid="{FF4C6D5E-E2C9-40EE-B854-9C6E59D0E7D3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in techconnect 9.7.2025
Reply:
    Not in techconnect as of 9.30.225
Reply:
    NOT IN TECHCONNECT AS OF 10.17.2025</t>
      </text>
    </comment>
    <comment ref="B109" authorId="38" shapeId="0" xr:uid="{7C3608B9-5490-4976-B95C-2B46280C5758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G109" authorId="39" shapeId="0" xr:uid="{F646C792-D47B-45C7-8B67-25C3E9978FA7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in techconnect as of 9.11.2025</t>
      </text>
    </comment>
    <comment ref="B111" authorId="40" shapeId="0" xr:uid="{79EEB565-6A1D-462A-89CB-774194CDCF2E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B112" authorId="41" shapeId="0" xr:uid="{0A16D139-8584-49EB-83C7-58F39FB267EF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B113" authorId="42" shapeId="0" xr:uid="{A881898A-851D-41FB-8370-35712E0F7859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COMPLETE APPLICATION</t>
      </text>
    </comment>
    <comment ref="B117" authorId="43" shapeId="0" xr:uid="{F902859D-AE27-4DB4-93CB-5C64575650F7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ATTEND INTERVIEW</t>
      </text>
    </comment>
    <comment ref="B121" authorId="44" shapeId="0" xr:uid="{02B6DA0A-03D5-4981-82A3-C05C43795EAD}">
      <text>
        <t>[Threaded comment]
Your version of Excel allows you to read this threaded comment; however, any edits to it will get removed if the file is opened in a newer version of Excel. Learn more: https://go.microsoft.com/fwlink/?linkid=870924
Comment:
    NEW</t>
      </text>
    </comment>
    <comment ref="A123" authorId="45" shapeId="0" xr:uid="{2D92D147-C0A4-468C-866C-D18E21F333AA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they change name to SNDA</t>
      </text>
    </comment>
    <comment ref="B125" authorId="46" shapeId="0" xr:uid="{AA54118A-5A12-4B43-BAD2-E65F34E63A53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
Reply:
    DIDN’T APPLY FOR 26</t>
      </text>
    </comment>
    <comment ref="B127" authorId="47" shapeId="0" xr:uid="{C6B21DBA-87D4-4C34-8ABA-344ECFB23F10}">
      <text>
        <t>[Threaded comment]
Your version of Excel allows you to read this threaded comment; however, any edits to it will get removed if the file is opened in a newer version of Excel. Learn more: https://go.microsoft.com/fwlink/?linkid=870924
Comment:
    NEW</t>
      </text>
    </comment>
    <comment ref="B128" authorId="48" shapeId="0" xr:uid="{071AB287-5813-442D-8250-26CCDAA43CE1}">
      <text>
        <t>[Threaded comment]
Your version of Excel allows you to read this threaded comment; however, any edits to it will get removed if the file is opened in a newer version of Excel. Learn more: https://go.microsoft.com/fwlink/?linkid=870924
Comment:
    NEW</t>
      </text>
    </comment>
    <comment ref="B131" authorId="49" shapeId="0" xr:uid="{3D57D6F3-AE89-41BE-8ABE-B6A4991B12E3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B132" authorId="50" shapeId="0" xr:uid="{4268FC0B-6034-4CE8-8E7B-209CE9956134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njot apply</t>
      </text>
    </comment>
    <comment ref="B133" authorId="51" shapeId="0" xr:uid="{573B010A-F4FF-4E6A-8FCF-4483FE9B23D5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134" authorId="52" shapeId="0" xr:uid="{E45D59DC-58C0-4750-A8C9-12373738E41B}">
      <text>
        <t>[Threaded comment]
Your version of Excel allows you to read this threaded comment; however, any edits to it will get removed if the file is opened in a newer version of Excel. Learn more: https://go.microsoft.com/fwlink/?linkid=870924
Comment:
    NEW</t>
      </text>
    </comment>
    <comment ref="B135" authorId="53" shapeId="0" xr:uid="{A59E73DA-BF35-4C59-A6E1-579A5AC32179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A142" authorId="54" shapeId="0" xr:uid="{D084026A-E21D-499D-9A29-DA3938A1C490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2025</t>
      </text>
    </comment>
    <comment ref="B142" authorId="55" shapeId="0" xr:uid="{370A71D3-4CBD-4C33-A602-52394838CC6F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B144" authorId="56" shapeId="0" xr:uid="{87D5698F-9E01-41DD-A707-5B9919272637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A145" authorId="57" shapeId="0" xr:uid="{8EBEBC0B-02F6-4A3C-92CA-1549695D0BCB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2024</t>
      </text>
    </comment>
    <comment ref="B146" authorId="58" shapeId="0" xr:uid="{4D562265-9DE1-47F9-B6CD-A4756C1C9835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attend interview</t>
      </text>
    </comment>
    <comment ref="B147" authorId="59" shapeId="0" xr:uid="{6546EA5D-5688-4684-9AB2-AB87C8044C96}">
      <text>
        <t>[Threaded comment]
Your version of Excel allows you to read this threaded comment; however, any edits to it will get removed if the file is opened in a newer version of Excel. Learn more: https://go.microsoft.com/fwlink/?linkid=870924
Comment:
    NEW</t>
      </text>
    </comment>
    <comment ref="B148" authorId="60" shapeId="0" xr:uid="{5F23933C-C434-4A4F-8695-D894B36042A5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G149" authorId="61" shapeId="0" xr:uid="{F564D44D-E9F0-47C4-86E6-D48CBD920621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in techconnect
Reply:
    Not in techconnect as of 9.30.2025</t>
      </text>
    </comment>
    <comment ref="A150" authorId="62" shapeId="0" xr:uid="{DC52F1CA-26BB-4E2B-8E3C-83FA5DC6B69D}">
      <text>
        <t>[Threaded comment]
Your version of Excel allows you to read this threaded comment; however, any edits to it will get removed if the file is opened in a newer version of Excel. Learn more: https://go.microsoft.com/fwlink/?linkid=870924
Comment:
    New in 2025</t>
      </text>
    </comment>
    <comment ref="B150" authorId="63" shapeId="0" xr:uid="{CD8CAECF-9886-42E1-8411-35BFF308FD7E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apply</t>
      </text>
    </comment>
    <comment ref="D153" authorId="64" shapeId="0" xr:uid="{D7965C74-5F37-4162-846C-3C582A02ABE4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TC COMPLIANT</t>
      </text>
    </comment>
    <comment ref="G153" authorId="65" shapeId="0" xr:uid="{CE1B374F-BF87-4274-8C45-5A4F3E815935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IN TECHCONNECT 9.5.2025
Reply:
    Not in techconnect as of 9.30.2025</t>
      </text>
    </comment>
    <comment ref="B154" authorId="66" shapeId="0" xr:uid="{059DE741-0B95-48A2-B269-7ECF4FF045B6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Didn’[t apply</t>
      </text>
    </comment>
    <comment ref="B157" authorId="67" shapeId="0" xr:uid="{36F26EDB-FA4A-4B81-B93B-E61B4070A9CE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complete forms</t>
      </text>
    </comment>
    <comment ref="B161" authorId="68" shapeId="0" xr:uid="{A34F89A7-C6AB-4353-AA8E-EDF7F746498E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complete funding requirements</t>
      </text>
    </comment>
    <comment ref="G162" authorId="69" shapeId="0" xr:uid="{D4C0D68D-69FF-462A-8920-50012224B011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IN TECHCONNECT
Reply:
    Notin techconnect as of 9.30.2025
Reply:
    NOT COMPLIANT IN TC ON 10.17.205</t>
      </text>
    </comment>
    <comment ref="B163" authorId="70" shapeId="0" xr:uid="{74ED72DB-5279-4A85-9433-B7E08280131F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complete funding requirements</t>
      </text>
    </comment>
    <comment ref="B164" authorId="71" shapeId="0" xr:uid="{A4CC46EE-A06B-416B-BE46-B5D087102D72}">
      <text>
        <t>[Threaded comment]
Your version of Excel allows you to read this threaded comment; however, any edits to it will get removed if the file is opened in a newer version of Excel. Learn more: https://go.microsoft.com/fwlink/?linkid=870924
Comment:
    Didn’t complete funding requirements</t>
      </text>
    </comment>
    <comment ref="D170" authorId="72" shapeId="0" xr:uid="{35E318EC-4800-4556-8F8D-29B5B6CE146D}">
      <text>
        <t>[Threaded comment]
Your version of Excel allows you to read this threaded comment; however, any edits to it will get removed if the file is opened in a newer version of Excel. Learn more: https://go.microsoft.com/fwlink/?linkid=870924
Comment:
    FT NOT COMPLETED BY 10.17</t>
      </text>
    </comment>
    <comment ref="D171" authorId="73" shapeId="0" xr:uid="{4DC2508B-0000-4438-8726-2E47321DBBF3}">
      <text>
        <t>[Threaded comment]
Your version of Excel allows you to read this threaded comment; however, any edits to it will get removed if the file is opened in a newer version of Excel. Learn more: https://go.microsoft.com/fwlink/?linkid=870924
Comment:
    FT NOT COMPLETED BY 10-7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tc={EFB1B4FD-1DDC-4C5B-A978-67E519242682}</author>
  </authors>
  <commentList>
    <comment ref="C11" authorId="0" shapeId="0" xr:uid="{EFB1B4FD-1DDC-4C5B-A978-67E519242682}">
      <text>
        <t>[Threaded comment]
Your version of Excel allows you to read this threaded comment; however, any edits to it will get removed if the file is opened in a newer version of Excel. Learn more: https://go.microsoft.com/fwlink/?linkid=870924
Comment:
    addismit@ttu.edu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tc={F8C49743-BF98-4291-AD59-8C9653092611}</author>
    <author>tc={70EA6EF0-72FA-47C8-8CBA-40DB0B284403}</author>
    <author>tc={6FD7199C-0670-4435-91D9-76CAB6518785}</author>
    <author>tc={CF006CF1-A787-438E-9993-6359AE37B5E3}</author>
    <author>tc={8E71F3E1-C604-4FFA-B6D7-F890AA5F5E18}</author>
    <author>tc={EFB851FF-D42F-450E-A30D-F7C2B3263CB4}</author>
    <author>tc={116182DD-7BFB-4F19-9063-2D6302469F9B}</author>
    <author>tc={A868AFC4-AB60-4F5B-9560-8741EA3E0080}</author>
    <author>tc={D930B707-1431-4B67-8DB5-55F280ABE728}</author>
    <author>tc={B876F9E6-E54F-461E-960A-20CF082CAE44}</author>
    <author>tc={FDF8C0F9-891D-4EEB-A6AF-A889BF86F631}</author>
    <author>tc={DDBD18BA-CA65-496B-9CD4-66E40FC12169}</author>
    <author>tc={EA0C9DB7-6988-4EC8-9209-518846F9C406}</author>
    <author>tc={E1A69993-FFFC-47AB-B94B-0EB796963031}</author>
    <author>tc={27B6127F-A036-4504-BDF3-0866AEF26330}</author>
    <author>tc={9CAAEBE5-97F8-451B-837C-3041A095D410}</author>
    <author>tc={B6C0001B-8842-4FB1-9BE2-0A5179ABDD0C}</author>
    <author>tc={DEE7A76D-36CD-4204-8B18-63C02085A75E}</author>
    <author>tc={9F01633D-1F6C-40DD-9334-F9B0E07333D5}</author>
    <author>tc={D1969A94-E36E-47D3-9B7B-334EA5BB68DE}</author>
    <author>tc={F9E1F5CB-2EF6-45FE-90D1-E984ECACF81E}</author>
    <author>tc={707FA273-9A7B-49D1-BD68-C42EB1985643}</author>
    <author>tc={B86D1684-0187-47D8-9A6E-5FC61BA90924}</author>
    <author>tc={765BAD31-EA4B-437D-AAAC-4CD73D1CB33E}</author>
    <author>tc={4C19E10A-3465-4C09-8396-5A9A2F13A670}</author>
    <author>tc={D657DDF2-15C6-4F98-A3A3-61AE946642FC}</author>
    <author>tc={B965BD10-2C8A-482F-9459-479E8B8A1EDC}</author>
    <author>tc={5EEE039D-0582-4345-8BC1-8C607C10927D}</author>
    <author>tc={0773F3F1-9262-4AE4-A591-10CAAE010A01}</author>
    <author>tc={F0A5ECEF-7DB8-4EE6-9300-878841824A1E}</author>
    <author>tc={0B5AA053-D0CB-428F-BB66-0DCD633E8300}</author>
    <author>tc={F0939CF4-BC2D-47EB-9BF3-6A9F2A7B6396}</author>
    <author>tc={0506BB82-4B91-473C-8037-66039DB1FB8E}</author>
    <author>tc={95E39638-83BD-4323-922F-932D879C9D94}</author>
    <author>tc={43F75AD5-44A9-450E-923A-5AA9FDC22FBB}</author>
    <author>tc={1133C9F6-A5D4-4BDA-BCCB-FF2BD6A12B2A}</author>
    <author>tc={718424E1-C02B-4BB7-9CEC-BC57541203AE}</author>
    <author>tc={EFED6F49-427C-4548-84AE-A06E57DF8E7B}</author>
    <author>tc={1609A5D7-1ADA-4E0D-A4D0-D7158B99FED2}</author>
    <author>tc={4B29905A-6827-4BDC-A333-2F896E53705C}</author>
    <author>tc={3D094BF4-733B-49B0-89D6-B97488A4C693}</author>
    <author>tc={BE393F41-2257-4858-ADDB-54FE1AF4C5CB}</author>
    <author>tc={B562480A-3C1B-4075-89EE-C5D37B11441C}</author>
    <author>tc={9E5D641D-348B-4026-A74F-04DD71A1A772}</author>
    <author>tc={7584A599-480E-414F-97C5-18CC9B48E205}</author>
    <author>tc={677566DE-A216-4E77-BA32-56D3DE5E5709}</author>
    <author>tc={D077D9C5-B322-445E-B14F-A9B4C75B02B6}</author>
    <author>tc={C8523D89-3BAB-451C-B2B9-4A106340C7EB}</author>
    <author>tc={A0349447-6D65-4860-B640-6D91AAE11A7C}</author>
    <author>tc={0FE63D76-282A-4888-A7C2-396681EEEADD}</author>
    <author>tc={14E877DE-AA0E-4E38-8FEB-B309A0C0F24C}</author>
    <author>tc={46C88794-CEE3-465B-AC42-30ACC606831F}</author>
    <author>tc={7F49D89D-5A81-4B77-B1C7-59536348BE4C}</author>
    <author>tc={D367E0AD-5CB1-4D32-B07E-CA07F073C5B2}</author>
    <author>tc={29FB6C10-BE6D-4555-B57F-DA2FE5079052}</author>
    <author>tc={829BC695-1F6E-4000-90F9-D8654C954F5D}</author>
  </authors>
  <commentList>
    <comment ref="B6" authorId="0" shapeId="0" xr:uid="{F8C49743-BF98-4291-AD59-8C9653092611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7" authorId="1" shapeId="0" xr:uid="{70EA6EF0-72FA-47C8-8CBA-40DB0B284403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8" authorId="2" shapeId="0" xr:uid="{6FD7199C-0670-4435-91D9-76CAB6518785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9" authorId="3" shapeId="0" xr:uid="{CF006CF1-A787-438E-9993-6359AE37B5E3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APPY</t>
      </text>
    </comment>
    <comment ref="B10" authorId="4" shapeId="0" xr:uid="{8E71F3E1-C604-4FFA-B6D7-F890AA5F5E18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11" authorId="5" shapeId="0" xr:uid="{EFB851FF-D42F-450E-A30D-F7C2B3263CB4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12" authorId="6" shapeId="0" xr:uid="{116182DD-7BFB-4F19-9063-2D6302469F9B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13" authorId="7" shapeId="0" xr:uid="{A868AFC4-AB60-4F5B-9560-8741EA3E0080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14" authorId="8" shapeId="0" xr:uid="{D930B707-1431-4B67-8DB5-55F280ABE728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15" authorId="9" shapeId="0" xr:uid="{B876F9E6-E54F-461E-960A-20CF082CAE44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A16" authorId="10" shapeId="0" xr:uid="{FDF8C0F9-891D-4EEB-A6AF-A889BF86F631}">
      <text>
        <t>[Threaded comment]
Your version of Excel allows you to read this threaded comment; however, any edits to it will get removed if the file is opened in a newer version of Excel. Learn more: https://go.microsoft.com/fwlink/?linkid=870924
Comment:
    FROZEN</t>
      </text>
    </comment>
    <comment ref="B16" authorId="11" shapeId="0" xr:uid="{DDBD18BA-CA65-496B-9CD4-66E40FC12169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A17" authorId="12" shapeId="0" xr:uid="{EA0C9DB7-6988-4EC8-9209-518846F9C406}">
      <text>
        <t>[Threaded comment]
Your version of Excel allows you to read this threaded comment; however, any edits to it will get removed if the file is opened in a newer version of Excel. Learn more: https://go.microsoft.com/fwlink/?linkid=870924
Comment:
    FY 21 rec'v $260.00 DN attend FT lost bal
FY22 DNA/rec'v contingency $500.00</t>
      </text>
    </comment>
    <comment ref="B17" authorId="13" shapeId="0" xr:uid="{E1A69993-FFFC-47AB-B94B-0EB796963031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18" authorId="14" shapeId="0" xr:uid="{27B6127F-A036-4504-BDF3-0866AEF26330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19" authorId="15" shapeId="0" xr:uid="{9CAAEBE5-97F8-451B-837C-3041A095D410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APPLLY</t>
      </text>
    </comment>
    <comment ref="B20" authorId="16" shapeId="0" xr:uid="{B6C0001B-8842-4FB1-9BE2-0A5179ABDD0C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21" authorId="17" shapeId="0" xr:uid="{DEE7A76D-36CD-4204-8B18-63C02085A75E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22" authorId="18" shapeId="0" xr:uid="{9F01633D-1F6C-40DD-9334-F9B0E07333D5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23" authorId="19" shapeId="0" xr:uid="{D1969A94-E36E-47D3-9B7B-334EA5BB68DE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24" authorId="20" shapeId="0" xr:uid="{F9E1F5CB-2EF6-45FE-90D1-E984ECACF81E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25" authorId="21" shapeId="0" xr:uid="{707FA273-9A7B-49D1-BD68-C42EB1985643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A26" authorId="22" shapeId="0" xr:uid="{B86D1684-0187-47D8-9A6E-5FC61BA90924}">
      <text>
        <t>[Threaded comment]
Your version of Excel allows you to read this threaded comment; however, any edits to it will get removed if the file is opened in a newer version of Excel. Learn more: https://go.microsoft.com/fwlink/?linkid=870924
Comment:
    FROZEN</t>
      </text>
    </comment>
    <comment ref="B26" authorId="23" shapeId="0" xr:uid="{765BAD31-EA4B-437D-AAAC-4CD73D1CB33E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A27" authorId="24" shapeId="0" xr:uid="{4C19E10A-3465-4C09-8396-5A9A2F13A670}">
      <text>
        <t>[Threaded comment]
Your version of Excel allows you to read this threaded comment; however, any edits to it will get removed if the file is opened in a newer version of Excel. Learn more: https://go.microsoft.com/fwlink/?linkid=870924
Comment:
    not activite for past 3 yrs</t>
      </text>
    </comment>
    <comment ref="B27" authorId="25" shapeId="0" xr:uid="{D657DDF2-15C6-4F98-A3A3-61AE946642FC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A29" authorId="26" shapeId="0" xr:uid="{B965BD10-2C8A-482F-9459-479E8B8A1EDC}">
      <text>
        <t>[Threaded comment]
Your version of Excel allows you to read this threaded comment; however, any edits to it will get removed if the file is opened in a newer version of Excel. Learn more: https://go.microsoft.com/fwlink/?linkid=870924
Comment:
    FROZEN</t>
      </text>
    </comment>
    <comment ref="B29" authorId="27" shapeId="0" xr:uid="{5EEE039D-0582-4345-8BC1-8C607C10927D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30" authorId="28" shapeId="0" xr:uid="{0773F3F1-9262-4AE4-A591-10CAAE010A01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31" authorId="29" shapeId="0" xr:uid="{F0A5ECEF-7DB8-4EE6-9300-878841824A1E}">
      <text>
        <t>[Threaded comment]
Your version of Excel allows you to read this threaded comment; however, any edits to it will get removed if the file is opened in a newer version of Excel. Learn more: https://go.microsoft.com/fwlink/?linkid=870924
Comment:
    FROZEN</t>
      </text>
    </comment>
    <comment ref="I31" authorId="30" shapeId="0" xr:uid="{0B5AA053-D0CB-428F-BB66-0DCD633E8300}">
      <text>
        <t>[Threaded comment]
Your version of Excel allows you to read this threaded comment; however, any edits to it will get removed if the file is opened in a newer version of Excel. Learn more: https://go.microsoft.com/fwlink/?linkid=870924
Comment:
    FROZEN</t>
      </text>
    </comment>
    <comment ref="B32" authorId="31" shapeId="0" xr:uid="{F0939CF4-BC2D-47EB-9BF3-6A9F2A7B6396}">
      <text>
        <t>[Threaded comment]
Your version of Excel allows you to read this threaded comment; however, any edits to it will get removed if the file is opened in a newer version of Excel. Learn more: https://go.microsoft.com/fwlink/?linkid=870924
Comment:
    FROZEN</t>
      </text>
    </comment>
    <comment ref="I32" authorId="32" shapeId="0" xr:uid="{0506BB82-4B91-473C-8037-66039DB1FB8E}">
      <text>
        <t>[Threaded comment]
Your version of Excel allows you to read this threaded comment; however, any edits to it will get removed if the file is opened in a newer version of Excel. Learn more: https://go.microsoft.com/fwlink/?linkid=870924
Comment:
    FROZEN</t>
      </text>
    </comment>
    <comment ref="I33" authorId="33" shapeId="0" xr:uid="{95E39638-83BD-4323-922F-932D879C9D94}">
      <text>
        <t>[Threaded comment]
Your version of Excel allows you to read this threaded comment; however, any edits to it will get removed if the file is opened in a newer version of Excel. Learn more: https://go.microsoft.com/fwlink/?linkid=870924
Comment:
    FROZEN</t>
      </text>
    </comment>
    <comment ref="B34" authorId="34" shapeId="0" xr:uid="{43F75AD5-44A9-450E-923A-5AA9FDC22FBB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I34" authorId="35" shapeId="0" xr:uid="{1133C9F6-A5D4-4BDA-BCCB-FF2BD6A12B2A}">
      <text>
        <t>[Threaded comment]
Your version of Excel allows you to read this threaded comment; however, any edits to it will get removed if the file is opened in a newer version of Excel. Learn more: https://go.microsoft.com/fwlink/?linkid=870924
Comment:
    have not completed risk management as of 1-12
Reply:
    FROZEN</t>
      </text>
    </comment>
    <comment ref="B35" authorId="36" shapeId="0" xr:uid="{718424E1-C02B-4BB7-9CEC-BC57541203AE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NJOT APPLY</t>
      </text>
    </comment>
    <comment ref="B36" authorId="37" shapeId="0" xr:uid="{EFED6F49-427C-4548-84AE-A06E57DF8E7B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37" authorId="38" shapeId="0" xr:uid="{1609A5D7-1ADA-4E0D-A4D0-D7158B99FED2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38" authorId="39" shapeId="0" xr:uid="{4B29905A-6827-4BDC-A333-2F896E53705C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39" authorId="40" shapeId="0" xr:uid="{3D094BF4-733B-49B0-89D6-B97488A4C693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40" authorId="41" shapeId="0" xr:uid="{BE393F41-2257-4858-ADDB-54FE1AF4C5CB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NO0T APPLY</t>
      </text>
    </comment>
    <comment ref="B41" authorId="42" shapeId="0" xr:uid="{B562480A-3C1B-4075-89EE-C5D37B11441C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42" authorId="43" shapeId="0" xr:uid="{9E5D641D-348B-4026-A74F-04DD71A1A772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43" authorId="44" shapeId="0" xr:uid="{7584A599-480E-414F-97C5-18CC9B48E205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44" authorId="45" shapeId="0" xr:uid="{677566DE-A216-4E77-BA32-56D3DE5E5709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45" authorId="46" shapeId="0" xr:uid="{D077D9C5-B322-445E-B14F-A9B4C75B02B6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47" authorId="47" shapeId="0" xr:uid="{C8523D89-3BAB-451C-B2B9-4A106340C7EB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48" authorId="48" shapeId="0" xr:uid="{A0349447-6D65-4860-B640-6D91AAE11A7C}">
      <text>
        <t>[Threaded comment]
Your version of Excel allows you to read this threaded comment; however, any edits to it will get removed if the file is opened in a newer version of Excel. Learn more: https://go.microsoft.com/fwlink/?linkid=870924
Comment:
    FROZEN</t>
      </text>
    </comment>
    <comment ref="I48" authorId="49" shapeId="0" xr:uid="{0FE63D76-282A-4888-A7C2-396681EEEADD}">
      <text>
        <t>[Threaded comment]
Your version of Excel allows you to read this threaded comment; however, any edits to it will get removed if the file is opened in a newer version of Excel. Learn more: https://go.microsoft.com/fwlink/?linkid=870924
Comment:
    FROZEN</t>
      </text>
    </comment>
    <comment ref="B50" authorId="50" shapeId="0" xr:uid="{14E877DE-AA0E-4E38-8FEB-B309A0C0F24C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51" authorId="51" shapeId="0" xr:uid="{46C88794-CEE3-465B-AC42-30ACC606831F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H51" authorId="52" shapeId="0" xr:uid="{7F49D89D-5A81-4B77-B1C7-59536348BE4C}">
      <text>
        <t>[Threaded comment]
Your version of Excel allows you to read this threaded comment; however, any edits to it will get removed if the file is opened in a newer version of Excel. Learn more: https://go.microsoft.com/fwlink/?linkid=870924
Comment:
    FROZEN</t>
      </text>
    </comment>
    <comment ref="J51" authorId="53" shapeId="0" xr:uid="{D367E0AD-5CB1-4D32-B07E-CA07F073C5B2}">
      <text>
        <t>[Threaded comment]
Your version of Excel allows you to read this threaded comment; however, any edits to it will get removed if the file is opened in a newer version of Excel. Learn more: https://go.microsoft.com/fwlink/?linkid=870924
Comment:
    FROZEN AS OF 2020-2021</t>
      </text>
    </comment>
    <comment ref="B52" authorId="54" shapeId="0" xr:uid="{29FB6C10-BE6D-4555-B57F-DA2FE5079052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  <comment ref="B53" authorId="55" shapeId="0" xr:uid="{829BC695-1F6E-4000-90F9-D8654C954F5D}">
      <text>
        <t>[Threaded comment]
Your version of Excel allows you to read this threaded comment; however, any edits to it will get removed if the file is opened in a newer version of Excel. Learn more: https://go.microsoft.com/fwlink/?linkid=870924
Comment:
    DID NOT APPLY</t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<sst xmlns="http://schemas.openxmlformats.org/spreadsheetml/2006/main" count="4482" uniqueCount="1571">
  <si>
    <t>9.1.2025 to 8.31.2026</t>
  </si>
  <si>
    <t>Funding Training</t>
  </si>
  <si>
    <t>Organization Name</t>
  </si>
  <si>
    <t>Funded</t>
  </si>
  <si>
    <t>Contingency</t>
  </si>
  <si>
    <t>Penalty</t>
  </si>
  <si>
    <t>Expenses</t>
  </si>
  <si>
    <t>Remaining</t>
  </si>
  <si>
    <t>Registered</t>
  </si>
  <si>
    <t>Risk Management</t>
  </si>
  <si>
    <t>1st officer</t>
  </si>
  <si>
    <t>2nd officer</t>
  </si>
  <si>
    <t>last YR active</t>
  </si>
  <si>
    <t>African Student Organization</t>
  </si>
  <si>
    <t>X</t>
  </si>
  <si>
    <t>Agricultural Communicators of Tommor</t>
  </si>
  <si>
    <t>Alpha Phi Omega</t>
  </si>
  <si>
    <t>American Association of Drilling Engineers</t>
  </si>
  <si>
    <t>American Association of Family &amp; Consumer Science - Family, Career and Community Leaders of America</t>
  </si>
  <si>
    <t>American Chemical Society-Student Affiliates</t>
  </si>
  <si>
    <t>American Institute of Chemical Engineers</t>
  </si>
  <si>
    <t>American Medical Student Association</t>
  </si>
  <si>
    <t>American Medical Women's Association</t>
  </si>
  <si>
    <t>American String Teachers Association</t>
  </si>
  <si>
    <t>American Society of Civil Engineers</t>
  </si>
  <si>
    <t>American Society of Interior Designers</t>
  </si>
  <si>
    <t>American Society of Mechanical Engineers</t>
  </si>
  <si>
    <t>Arab Student Association</t>
  </si>
  <si>
    <t>Arnold Air Society</t>
  </si>
  <si>
    <t>Association for Computing Machinery</t>
  </si>
  <si>
    <t>Association of Bangladeshi Students &amp; Scholars</t>
  </si>
  <si>
    <t xml:space="preserve">Association of Information Technology Professionals </t>
  </si>
  <si>
    <t>Association of Latino Professinals in Am</t>
  </si>
  <si>
    <t>Association of Students Acting in Service</t>
  </si>
  <si>
    <t xml:space="preserve">Bayless Board </t>
  </si>
  <si>
    <t>Beyond Barriers</t>
  </si>
  <si>
    <t>Black Art Society</t>
  </si>
  <si>
    <t>Black Student Association</t>
  </si>
  <si>
    <t>Black Business Students Association</t>
  </si>
  <si>
    <t>Block and Bridle</t>
  </si>
  <si>
    <t>Campus Crusade for Christ (Tech CRU)</t>
  </si>
  <si>
    <t>Canterbury Episocopal Campus Ministry</t>
  </si>
  <si>
    <t>Caribbean Student Association</t>
  </si>
  <si>
    <t>Catholic Student Association</t>
  </si>
  <si>
    <t>Chi Epsilon</t>
  </si>
  <si>
    <t>Chi Rho Fraternity</t>
  </si>
  <si>
    <t>Christians at Tech</t>
  </si>
  <si>
    <t>CISER Scholar Service Organizatin</t>
  </si>
  <si>
    <t>College of Arts &amp; Sciences Student Ambassadors</t>
  </si>
  <si>
    <t>Dancers with Soul</t>
  </si>
  <si>
    <t>Delight Ministries</t>
  </si>
  <si>
    <t>Delta Sigma Pi</t>
  </si>
  <si>
    <t>Destination Imagination</t>
  </si>
  <si>
    <t>Developer Student Club - GOOGLE</t>
  </si>
  <si>
    <t>Double T Locksport</t>
  </si>
  <si>
    <t>Double T Young Democratics Socialists</t>
  </si>
  <si>
    <t>Dr. Bernard A. Harris Jr. Pre-med society</t>
  </si>
  <si>
    <t>El Club de Espanol</t>
  </si>
  <si>
    <t>Eta Omicron Nu</t>
  </si>
  <si>
    <r>
      <t xml:space="preserve">Empire A Cappella </t>
    </r>
    <r>
      <rPr>
        <u/>
        <sz val="8"/>
        <color rgb="FF0000FF"/>
        <rFont val="Calibri"/>
        <family val="2"/>
        <scheme val="minor"/>
      </rPr>
      <t>(previous Techtones A Cappella)</t>
    </r>
  </si>
  <si>
    <t>Faith of Friends</t>
  </si>
  <si>
    <t>Food Science Club</t>
  </si>
  <si>
    <t>Filipino Student Association</t>
  </si>
  <si>
    <t>Finance Association</t>
  </si>
  <si>
    <t>Friends of Medecins Sans Forntieres</t>
  </si>
  <si>
    <t>Geography and Youth Mappers</t>
  </si>
  <si>
    <t>Geoscience Leadership Org for Women</t>
  </si>
  <si>
    <t>Geoscience Student Society</t>
  </si>
  <si>
    <t>Ghana Students Association</t>
  </si>
  <si>
    <t>Goin' Band from Raiderland</t>
  </si>
  <si>
    <t>Hillel</t>
  </si>
  <si>
    <t xml:space="preserve">Hispanic Student Society </t>
  </si>
  <si>
    <t>Honors Asso. For Aspiring Pre-Health</t>
  </si>
  <si>
    <t>Human Deve &amp; Family Sci - Early Childhood amb</t>
  </si>
  <si>
    <t>India Student Association</t>
  </si>
  <si>
    <t>Institute of Electrical and Electronics Engineers</t>
  </si>
  <si>
    <t>Institute of Industrial and Systems Engineers</t>
  </si>
  <si>
    <t>International Interior Design Association</t>
  </si>
  <si>
    <t>Investment Management Association</t>
  </si>
  <si>
    <t>Iota Tau Alpha</t>
  </si>
  <si>
    <t>JoyCentric Organization</t>
  </si>
  <si>
    <t>Kinesiology &amp; Sport Management Ambassadors</t>
  </si>
  <si>
    <t>Knight Raiders Chess Club</t>
  </si>
  <si>
    <t>Knowledge Empowering You Outreach Program</t>
  </si>
  <si>
    <t>Korean Student Association</t>
  </si>
  <si>
    <t>Latino Medical Student Asso. Plus</t>
  </si>
  <si>
    <t>Livestock Judging Team</t>
  </si>
  <si>
    <t>Lubbock Public Health Initiative</t>
  </si>
  <si>
    <t>Lubbock Rotaract</t>
  </si>
  <si>
    <t>Matador Collegiate Farm Buereau</t>
  </si>
  <si>
    <t>Meat Animal Evaluation Team</t>
  </si>
  <si>
    <t>Meat Judging Team</t>
  </si>
  <si>
    <t>Meat Science Academic Quiz Bowl Team</t>
  </si>
  <si>
    <t>Meat Science Association</t>
  </si>
  <si>
    <t>Metals Club</t>
  </si>
  <si>
    <t>Minorities in Agriculture Natural Resources and Related Sciences</t>
  </si>
  <si>
    <t>Miracle Pennies College</t>
  </si>
  <si>
    <t>Model United Nations</t>
  </si>
  <si>
    <t>Mortar Board</t>
  </si>
  <si>
    <t>Muslim Student Association</t>
  </si>
  <si>
    <t>National Pan Hellenic Council</t>
  </si>
  <si>
    <t>National Society of Black Engineers</t>
  </si>
  <si>
    <t>Navigators</t>
  </si>
  <si>
    <t>Nepal Students Association</t>
  </si>
  <si>
    <t>Nigerian Students Association</t>
  </si>
  <si>
    <t>No Mind Left Behind</t>
  </si>
  <si>
    <t>Phi Alpha Delta Pre-Law Fraternity</t>
  </si>
  <si>
    <t>Physician Assistant Student Organization</t>
  </si>
  <si>
    <t>Pi Tau Sigma</t>
  </si>
  <si>
    <t>Raider Aerospace Society</t>
  </si>
  <si>
    <t>RaiderHacks</t>
  </si>
  <si>
    <t>Raider Children Outreach Society</t>
  </si>
  <si>
    <t>Raider Power of Paranormal</t>
  </si>
  <si>
    <t>Raiders Defending Life</t>
  </si>
  <si>
    <t>Raider Sisters for Christ</t>
  </si>
  <si>
    <t>Raider Medical Screening Society</t>
  </si>
  <si>
    <t>Raider Recycling</t>
  </si>
  <si>
    <t>Ranch Horse Team</t>
  </si>
  <si>
    <t>Red Raider Racing (Formula)</t>
  </si>
  <si>
    <t>Red Theater Company</t>
  </si>
  <si>
    <t>Restaurant, Hotel, &amp; Institutional Mgmt</t>
  </si>
  <si>
    <t>Robotics &amp; Advanced Tech Society</t>
  </si>
  <si>
    <t>Sabre Flight Drill Team</t>
  </si>
  <si>
    <t>Sigma Delta Pi (Chapter: Alpha Phi)</t>
  </si>
  <si>
    <t>SkyRaiders</t>
  </si>
  <si>
    <t>Society of Environmental Professionals</t>
  </si>
  <si>
    <t>Society of Hispanic Professional Engineers</t>
  </si>
  <si>
    <t>Society of Petroleum Engineers</t>
  </si>
  <si>
    <t>Society of Women Engineers</t>
  </si>
  <si>
    <t>Spanish Club</t>
  </si>
  <si>
    <t>Sri Lankan Students' Association</t>
  </si>
  <si>
    <t>Student Nutrition Organization</t>
  </si>
  <si>
    <t>Student Agricultural Council - Davis College</t>
  </si>
  <si>
    <t>Student American Society of Landscape Arch</t>
  </si>
  <si>
    <t>Student Association of Fire Ecology</t>
  </si>
  <si>
    <t>Students of East Africa at Tech</t>
  </si>
  <si>
    <t>Student Nutrition Dietetics Association</t>
  </si>
  <si>
    <r>
      <t>Students for Global Connection</t>
    </r>
    <r>
      <rPr>
        <u/>
        <sz val="11"/>
        <color theme="10"/>
        <rFont val="Calibri"/>
        <family val="2"/>
        <scheme val="minor"/>
      </rPr>
      <t xml:space="preserve"> </t>
    </r>
    <r>
      <rPr>
        <u/>
        <sz val="10"/>
        <color theme="10"/>
        <rFont val="Calibri"/>
        <family val="2"/>
        <scheme val="minor"/>
      </rPr>
      <t>(formally International Student Council)</t>
    </r>
  </si>
  <si>
    <t>Students for Justic in Palestine</t>
  </si>
  <si>
    <t>Student Intersectional Leadership</t>
  </si>
  <si>
    <t>Student Made Initiatives in Leadership &amp; Equality</t>
  </si>
  <si>
    <t>Student Makerspace Org</t>
  </si>
  <si>
    <t>Tau Beta Pi</t>
  </si>
  <si>
    <t>Tau Beta Sigma</t>
  </si>
  <si>
    <t>Tech Chinese Language &amp; Culture</t>
  </si>
  <si>
    <t>Tech Council on Family Relations</t>
  </si>
  <si>
    <t>Tech Equestrian Team</t>
  </si>
  <si>
    <t>Tech Feral Cat Coalition</t>
  </si>
  <si>
    <t>Tech Horn Society</t>
  </si>
  <si>
    <t>Tech Horse Judging Team</t>
  </si>
  <si>
    <t>Tech Improv Troupe</t>
  </si>
  <si>
    <t>Tech Kahaani Bollywood Dance Team</t>
  </si>
  <si>
    <t>Tech K-Pop Club</t>
  </si>
  <si>
    <t>Tech Magic Club</t>
  </si>
  <si>
    <t>Tech Marketing Association</t>
  </si>
  <si>
    <t>Tech Minorities &amp; Philosophy</t>
  </si>
  <si>
    <t>Tech Music Med</t>
  </si>
  <si>
    <t>Tech National Retail Federation Student Asso</t>
  </si>
  <si>
    <t>Tech Pokemon</t>
  </si>
  <si>
    <t>Tech Pre-Occupational Therapy</t>
  </si>
  <si>
    <t>Tech Pre-Vet Society</t>
  </si>
  <si>
    <t>Tech Rodeo Association</t>
  </si>
  <si>
    <t>Tech Russian &amp; Slavic Association</t>
  </si>
  <si>
    <t>Tech Sport Management Group</t>
  </si>
  <si>
    <t>Tech Student Subunit of the TX Chapter of the American Fisheries</t>
  </si>
  <si>
    <t>Tech Supply Chain Asso</t>
  </si>
  <si>
    <t>Tech Team Luke Hope for Minds</t>
  </si>
  <si>
    <t>Tech UNICEF</t>
  </si>
  <si>
    <t>Tech Women in High Perforamce Computing</t>
  </si>
  <si>
    <t>Texas Society of Professional Engineers</t>
  </si>
  <si>
    <t>The Collegiate Companions for Hospice</t>
  </si>
  <si>
    <t>The Electrochemical Society</t>
  </si>
  <si>
    <t>The Math Club</t>
  </si>
  <si>
    <t>The Masked Bakers</t>
  </si>
  <si>
    <t>The Structural Engineers Asso of TX</t>
  </si>
  <si>
    <t>The Student Chapter of the Society for Range Management at Tech</t>
  </si>
  <si>
    <t>Ukrainian Club</t>
  </si>
  <si>
    <t>Veteran's Association</t>
  </si>
  <si>
    <t>WEB3 Acceleration Association</t>
  </si>
  <si>
    <t>West Texas Asso for Botany</t>
  </si>
  <si>
    <t>Wildlife Society at Tech</t>
  </si>
  <si>
    <t>Widening Horizons</t>
  </si>
  <si>
    <t>Women in Business</t>
  </si>
  <si>
    <t>Women in Physics</t>
  </si>
  <si>
    <t>Women in STEM</t>
  </si>
  <si>
    <t>Women's Service Organization</t>
  </si>
  <si>
    <t>Wool Judging Team</t>
  </si>
  <si>
    <t xml:space="preserve">Contingency </t>
  </si>
  <si>
    <t>Undergraduate Fund Total</t>
  </si>
  <si>
    <t>Legend:</t>
  </si>
  <si>
    <t>Requirements not met</t>
  </si>
  <si>
    <t>Lost entire balance FY25</t>
  </si>
  <si>
    <t>Used full allocation</t>
  </si>
  <si>
    <t>Frozen/Inactive</t>
  </si>
  <si>
    <t>Reason for penality</t>
  </si>
  <si>
    <t>Did not apply</t>
  </si>
  <si>
    <t>Total Organizations</t>
  </si>
  <si>
    <t>Allocated</t>
  </si>
  <si>
    <t>Balance</t>
  </si>
  <si>
    <t>Date</t>
  </si>
  <si>
    <t>Amount</t>
  </si>
  <si>
    <t>Description</t>
  </si>
  <si>
    <t>7.22.2025</t>
  </si>
  <si>
    <t>carry over from FY25 on Advance Graphix order</t>
  </si>
  <si>
    <t>P1210019   org amt. 1150.00 inv 1325.08</t>
  </si>
  <si>
    <t>Agricultural Communicator of Tomorrow</t>
  </si>
  <si>
    <t>CONTACTS</t>
  </si>
  <si>
    <t>Gwen Moore (advisor)</t>
  </si>
  <si>
    <t>Cole Robertson</t>
  </si>
  <si>
    <t>Kyle Baronia</t>
  </si>
  <si>
    <t>American Association of Family &amp; Consumer Science</t>
  </si>
  <si>
    <t>OFFICERS</t>
  </si>
  <si>
    <t>Thalia Ponce Serrano</t>
  </si>
  <si>
    <t>Ruiz Christoper</t>
  </si>
  <si>
    <t>Melanie Schmitt</t>
  </si>
  <si>
    <t>American Association of Petroleum Geologists</t>
  </si>
  <si>
    <t>CONTACT</t>
  </si>
  <si>
    <t>Sofia Rodriguez</t>
  </si>
  <si>
    <t>Ivory Villegas</t>
  </si>
  <si>
    <t>American Chemical Society - Student Affiliates</t>
  </si>
  <si>
    <t>Witte, Savannah &lt;Savannah.Witte@ttu.edu&gt; treasure</t>
  </si>
  <si>
    <t>Elizabeth Antohi</t>
  </si>
  <si>
    <t>Kirsten Kuper</t>
  </si>
  <si>
    <t>kkuper@ttu.edu</t>
  </si>
  <si>
    <t>Leeson Weaver</t>
  </si>
  <si>
    <t>Jenifer Gomez</t>
  </si>
  <si>
    <t>Caio Cestari Menegusso</t>
  </si>
  <si>
    <t>ccmen</t>
  </si>
  <si>
    <t>Karagan Lynn</t>
  </si>
  <si>
    <t>Total Orgs'!A1</t>
  </si>
  <si>
    <t>Jonathan DeAnda</t>
  </si>
  <si>
    <t>OFFICER</t>
  </si>
  <si>
    <t>Akexander Urban</t>
  </si>
  <si>
    <t>Collin Owenby</t>
  </si>
  <si>
    <t>Ethan Rojas Tovar</t>
  </si>
  <si>
    <t>Rashuel Gradalla</t>
  </si>
  <si>
    <t>MdSajedul Islam</t>
  </si>
  <si>
    <t>AKM Ahasun Habib</t>
  </si>
  <si>
    <t>Association of Information Technology Professionals</t>
  </si>
  <si>
    <t>Faith Obamehinti</t>
  </si>
  <si>
    <t>Jason Rinaldo, advisor</t>
  </si>
  <si>
    <t>Association of Latino Professionals in America</t>
  </si>
  <si>
    <t>Association of Students About Service</t>
  </si>
  <si>
    <t>Jayce Meyring</t>
  </si>
  <si>
    <t>Atlas Campus Fellowship</t>
  </si>
  <si>
    <t>Ghufran Murtuza</t>
  </si>
  <si>
    <t>Beyong Barriers</t>
  </si>
  <si>
    <t>Black Business Students Associaiton</t>
  </si>
  <si>
    <t>Block &amp; Bridle</t>
  </si>
  <si>
    <t>Campus Crusade for Christ</t>
  </si>
  <si>
    <t>Trevor Davis</t>
  </si>
  <si>
    <t>Gina Solberg</t>
  </si>
  <si>
    <t>Canterbury Episocopal Campus</t>
  </si>
  <si>
    <t>Alexei Zareva</t>
  </si>
  <si>
    <t>Ty Halligan</t>
  </si>
  <si>
    <t>Chi Rho</t>
  </si>
  <si>
    <t>Brook Phillips</t>
  </si>
  <si>
    <t>Grace Sun</t>
  </si>
  <si>
    <t xml:space="preserve">CISER </t>
  </si>
  <si>
    <t>Penlity</t>
  </si>
  <si>
    <t>Collegiate 100</t>
  </si>
  <si>
    <t>Dancer With Soul</t>
  </si>
  <si>
    <t>Juliana Walteros</t>
  </si>
  <si>
    <t>Kamila Apter</t>
  </si>
  <si>
    <t>Developer Student Club</t>
  </si>
  <si>
    <t>Dr. Bernard Harris Pre-Med Society</t>
  </si>
  <si>
    <t>Crystal Wallace</t>
  </si>
  <si>
    <t>Abid Miah</t>
  </si>
  <si>
    <t>Penatly</t>
  </si>
  <si>
    <t>Hariz Awan Nawaz</t>
  </si>
  <si>
    <t>Double T LockSport</t>
  </si>
  <si>
    <t>Penality</t>
  </si>
  <si>
    <t>Jullette Cloutler</t>
  </si>
  <si>
    <t>Eta Sigma Delta International Hospitality Management Society</t>
  </si>
  <si>
    <t>Kritnika Maki</t>
  </si>
  <si>
    <t>Jackson huffman</t>
  </si>
  <si>
    <t>Geoscience Leadership for Women</t>
  </si>
  <si>
    <t>Geoscience Society</t>
  </si>
  <si>
    <t>Red Theatre Company</t>
  </si>
  <si>
    <t>Goin' Band From Raiderland</t>
  </si>
  <si>
    <t>Juan Jungo</t>
  </si>
  <si>
    <t>Samanthan Duarte</t>
  </si>
  <si>
    <t>Ryan Alexis Tarango</t>
  </si>
  <si>
    <t>Angel Hernandez   her18244@ttu.edu</t>
  </si>
  <si>
    <t xml:space="preserve">Honors Asso. For Aspiring Pre-Healthy </t>
  </si>
  <si>
    <t>Human Development Family Studies/ Early Childhood Ambassadors</t>
  </si>
  <si>
    <t>Kate Vasquce</t>
  </si>
  <si>
    <t>Joyadittya Barno</t>
  </si>
  <si>
    <t>Eyob Kebede</t>
  </si>
  <si>
    <t>Tijana Lekic</t>
  </si>
  <si>
    <t xml:space="preserve">             </t>
  </si>
  <si>
    <t>Student for Global Connections</t>
  </si>
  <si>
    <t>Contact:   Beth Mora</t>
  </si>
  <si>
    <t>Albin Thomas</t>
  </si>
  <si>
    <t>Ishitaa Shevate</t>
  </si>
  <si>
    <t>Contact:    James Decker</t>
  </si>
  <si>
    <t>Kinesiology &amp; Sport Mgmt Dept Ambassadors</t>
  </si>
  <si>
    <t>Knight Raider Chess Club</t>
  </si>
  <si>
    <t>Ethan Dietschy</t>
  </si>
  <si>
    <t>Ryan Rathmann</t>
  </si>
  <si>
    <t>Maci Wisdom</t>
  </si>
  <si>
    <t>Animal Food Sci</t>
  </si>
  <si>
    <t>Bradie Midcap</t>
  </si>
  <si>
    <t>STUDENT MAKERSPACE ORGANIZATION</t>
  </si>
  <si>
    <t>Erik Bishop</t>
  </si>
  <si>
    <t>Mark Miller - Advisor</t>
  </si>
  <si>
    <t>Cole Perkins</t>
  </si>
  <si>
    <t>Jack Habjan</t>
  </si>
  <si>
    <t>TAC 1619</t>
  </si>
  <si>
    <t>Preston Twiligear</t>
  </si>
  <si>
    <t>TAC 5704   TTU579</t>
  </si>
  <si>
    <t>TAC MJ Team    card ends in 8041</t>
  </si>
  <si>
    <t>MJT FOP 31A105-B51004-A10</t>
  </si>
  <si>
    <t>Dr. Blake Foraker, advisor</t>
  </si>
  <si>
    <t>Anna Wyle, Grad Assistant</t>
  </si>
  <si>
    <t>Minorities in Agriculture, Natural Resources and Related Sciences</t>
  </si>
  <si>
    <t>Toby Szustak</t>
  </si>
  <si>
    <t>Audrey Heller</t>
  </si>
  <si>
    <t>Anum Javeed</t>
  </si>
  <si>
    <t>Adil Miah</t>
  </si>
  <si>
    <t>Mahmoud Sabouni</t>
  </si>
  <si>
    <t>National Panhellenic Council</t>
  </si>
  <si>
    <t>ADDED 9-1-2021</t>
  </si>
  <si>
    <t>Tech National Retail Federation</t>
  </si>
  <si>
    <t>Edward Onasanya</t>
  </si>
  <si>
    <t>Toby Erua</t>
  </si>
  <si>
    <t>National Society of Collegiate Scholars</t>
  </si>
  <si>
    <t>Justin Keene</t>
  </si>
  <si>
    <t>Alyson Friesen</t>
  </si>
  <si>
    <t>Ainsley Paas</t>
  </si>
  <si>
    <t>Nepal Student Association</t>
  </si>
  <si>
    <t>Vinent Micus</t>
  </si>
  <si>
    <t>Andrew Ostermeier</t>
  </si>
  <si>
    <t>The STEM &amp; Leaf Corps (pride)</t>
  </si>
  <si>
    <t>Stephen Pijnnaken</t>
  </si>
  <si>
    <t>Riley Byrce</t>
  </si>
  <si>
    <t>Devin Folman</t>
  </si>
  <si>
    <t>Raiderland Native American Student Asso</t>
  </si>
  <si>
    <t>Isabella Hansen</t>
  </si>
  <si>
    <t>Raider Medcial Screening Society</t>
  </si>
  <si>
    <t>Raider Hacks</t>
  </si>
  <si>
    <t>Marshall Francis</t>
  </si>
  <si>
    <t>Robert DeWolfe</t>
  </si>
  <si>
    <t>Thomson Himes</t>
  </si>
  <si>
    <t xml:space="preserve"> thimes@ttu.edu                  928.897.4083</t>
  </si>
  <si>
    <t>Emma Eubanks    817.888.1092</t>
  </si>
  <si>
    <t>Jingfei Liu - Advisor</t>
  </si>
  <si>
    <t>Raider Sailing</t>
  </si>
  <si>
    <t>Rawls Information Security Administration</t>
  </si>
  <si>
    <t>Restaurant Hotel &amp; Institutional Mgmt</t>
  </si>
  <si>
    <t>Sigma Delta Pi</t>
  </si>
  <si>
    <t>Skyraiders</t>
  </si>
  <si>
    <t>Rubin Reyes</t>
  </si>
  <si>
    <t>Student Made Initiatives in Leadership and Equality</t>
  </si>
  <si>
    <t>Diana Maury</t>
  </si>
  <si>
    <t xml:space="preserve">Ashley leon    </t>
  </si>
  <si>
    <t>Lauryn Brandt</t>
  </si>
  <si>
    <t>Monesie Okendza</t>
  </si>
  <si>
    <t>MEMBERS - OFFICERS</t>
  </si>
  <si>
    <t>Barbara Castillo</t>
  </si>
  <si>
    <t>Alexia Nichols</t>
  </si>
  <si>
    <t>Madeline Lavery</t>
  </si>
  <si>
    <t>Student Agricultural Council</t>
  </si>
  <si>
    <t>Badri Ghimire</t>
  </si>
  <si>
    <t>George Gyan</t>
  </si>
  <si>
    <t>Nathan Gill</t>
  </si>
  <si>
    <t>Student American Society of Landscape Architects</t>
  </si>
  <si>
    <t>International Student Council</t>
  </si>
  <si>
    <t>The Magic Club</t>
  </si>
  <si>
    <t>Tech Chinese Language and Culture Association</t>
  </si>
  <si>
    <t>Connor christian</t>
  </si>
  <si>
    <t>John Ripkin   806-433-3729</t>
  </si>
  <si>
    <t>Leslie Thompson</t>
  </si>
  <si>
    <t>Christina Butler  president</t>
  </si>
  <si>
    <t>Madison Phillips</t>
  </si>
  <si>
    <t>Addison Smith   830-431-6261</t>
  </si>
  <si>
    <t>Kelly Riccitelli    834-8133</t>
  </si>
  <si>
    <t>Alicia Mora</t>
  </si>
  <si>
    <t>Tech Kaahani Bollywood Dance Team</t>
  </si>
  <si>
    <t xml:space="preserve">Penalty </t>
  </si>
  <si>
    <t>Tech Pre-Occupational Therapy Club</t>
  </si>
  <si>
    <t>Texas Tech Rodeo</t>
  </si>
  <si>
    <t>Jerrad Hofstetter</t>
  </si>
  <si>
    <t>Kimberly Laco  214-748-9792</t>
  </si>
  <si>
    <t>students pay for everything upfront</t>
  </si>
  <si>
    <t>Tech Russian &amp; Slavic Associatoin</t>
  </si>
  <si>
    <t>Tech Student Submit of the TX Chapter of the American Fisheries</t>
  </si>
  <si>
    <t>John Teague</t>
  </si>
  <si>
    <t>Travis Aguilar</t>
  </si>
  <si>
    <t>Tech Supply Chain Association</t>
  </si>
  <si>
    <t>Mackenzie Watson</t>
  </si>
  <si>
    <t>Tech Women in High Performace computing</t>
  </si>
  <si>
    <t>Elham Hojati</t>
  </si>
  <si>
    <t>Samuel Abiola</t>
  </si>
  <si>
    <t>Sebastian Guzman</t>
  </si>
  <si>
    <t>David Omodolapo Ajayi</t>
  </si>
  <si>
    <t>Hannah Ziskrout</t>
  </si>
  <si>
    <t>Grace Hudson</t>
  </si>
  <si>
    <t>Jedidian Adjei</t>
  </si>
  <si>
    <t>changed name on 7-24-2024</t>
  </si>
  <si>
    <t>Empire A Cappella</t>
  </si>
  <si>
    <t>TechTones A Cappella</t>
  </si>
  <si>
    <t>ttuempiracappella@gmail.com</t>
  </si>
  <si>
    <t>Veterans Association at TTU</t>
  </si>
  <si>
    <t>Kathryn Jones, president</t>
  </si>
  <si>
    <t>Wesley Foundation</t>
  </si>
  <si>
    <t>West Texas Association for Botany</t>
  </si>
  <si>
    <t>West Txas Asso for Women in STEAM</t>
  </si>
  <si>
    <t>John Mann</t>
  </si>
  <si>
    <t>JULIE GOWDY</t>
  </si>
  <si>
    <t>Wildening Horizons</t>
  </si>
  <si>
    <t>Celeste Medrano</t>
  </si>
  <si>
    <t>Isabella Baez</t>
  </si>
  <si>
    <t>Maddie Barrington</t>
  </si>
  <si>
    <t>Sam Jackson</t>
  </si>
  <si>
    <t>Mariah Beyers</t>
  </si>
  <si>
    <t>Ragan Levien</t>
  </si>
  <si>
    <t>Kyndal Edwards</t>
  </si>
  <si>
    <t>Miscellaneous</t>
  </si>
  <si>
    <t>ORG THAT HAVE NOT APPLY IN LAST 2 YEARS</t>
  </si>
  <si>
    <t>As of 9-1-2022</t>
  </si>
  <si>
    <t>Alpha Phi Alpha</t>
  </si>
  <si>
    <t>American Asso of Family &amp; Consumer Sciences</t>
  </si>
  <si>
    <t>R10291779</t>
  </si>
  <si>
    <t>R10280553</t>
  </si>
  <si>
    <t>R10128329</t>
  </si>
  <si>
    <t>American Public Works Association</t>
  </si>
  <si>
    <t>20; 21</t>
  </si>
  <si>
    <t>Biotechnology for Student Success</t>
  </si>
  <si>
    <t>R11498763</t>
  </si>
  <si>
    <r>
      <t xml:space="preserve">CISER Scholar Service Organization </t>
    </r>
    <r>
      <rPr>
        <u/>
        <sz val="10"/>
        <color theme="10"/>
        <rFont val="Calibri"/>
        <family val="2"/>
        <scheme val="minor"/>
      </rPr>
      <t>(Formally: Howard Hughes Medical Institute Scholar Service)</t>
    </r>
  </si>
  <si>
    <t>R11364612</t>
  </si>
  <si>
    <t>Computational Thinking Club</t>
  </si>
  <si>
    <t>R10467360</t>
  </si>
  <si>
    <t>Dr. Bernard A. Harris Jr. Pre-Med Society</t>
  </si>
  <si>
    <t>R11334059</t>
  </si>
  <si>
    <t>Engineers Without Borders</t>
  </si>
  <si>
    <t>R11381843</t>
  </si>
  <si>
    <t>Genki Club</t>
  </si>
  <si>
    <t>High Riders</t>
  </si>
  <si>
    <t>History Club</t>
  </si>
  <si>
    <t>R11673486</t>
  </si>
  <si>
    <t>Korean Christian Student Association</t>
  </si>
  <si>
    <t>Mentor Tech Student Organization</t>
  </si>
  <si>
    <t>R11323167</t>
  </si>
  <si>
    <t>Multicultural Greek Council</t>
  </si>
  <si>
    <t>R11574031</t>
  </si>
  <si>
    <t>Omicron Delta Kappa</t>
  </si>
  <si>
    <t>Pre Physical Therapy</t>
  </si>
  <si>
    <t>R11571409</t>
  </si>
  <si>
    <t>18;19</t>
  </si>
  <si>
    <t>Pride STEM</t>
  </si>
  <si>
    <t>Project Climate</t>
  </si>
  <si>
    <t>21; 22</t>
  </si>
  <si>
    <t>RaiderThon - Dance Marathon</t>
  </si>
  <si>
    <t>R10000510</t>
  </si>
  <si>
    <t>TC account frozen as of 11-5-2020</t>
  </si>
  <si>
    <t>Raider Riot</t>
  </si>
  <si>
    <t>R10490784</t>
  </si>
  <si>
    <t>Tech Actuarial Society</t>
  </si>
  <si>
    <t>Tech Business Valuation</t>
  </si>
  <si>
    <t>Tech Ducks Unlimited</t>
  </si>
  <si>
    <t>Tech Future Leaders in Transportation</t>
  </si>
  <si>
    <t>R11613939</t>
  </si>
  <si>
    <t>Office of LGBTQIA Education &amp; Engagement</t>
  </si>
  <si>
    <t>R10488302</t>
  </si>
  <si>
    <t>FROZEN AS OF 12-18-2020</t>
  </si>
  <si>
    <t>Tech Geophysical Society</t>
  </si>
  <si>
    <t>Tech Habitat</t>
  </si>
  <si>
    <t>R11441106</t>
  </si>
  <si>
    <t>Tech Public Relations Society of Am</t>
  </si>
  <si>
    <t>19; 20</t>
  </si>
  <si>
    <t>Tech Italian Student Association</t>
  </si>
  <si>
    <t>Visions of Light Gospel Choir</t>
  </si>
  <si>
    <t>R10366841</t>
  </si>
  <si>
    <t>Women's Service Org.</t>
  </si>
  <si>
    <t>R11500115</t>
  </si>
  <si>
    <t>Contingency Funding</t>
  </si>
  <si>
    <t>Sydney Maravilla</t>
  </si>
  <si>
    <t>Katherine Williams</t>
  </si>
  <si>
    <t>Alex Aantamaria Murillo</t>
  </si>
  <si>
    <t>JJ Jones</t>
  </si>
  <si>
    <t>Monica Perez</t>
  </si>
  <si>
    <t>Tyler Russaka</t>
  </si>
  <si>
    <t>Grace Skinner</t>
  </si>
  <si>
    <t>Shreenath Gandhi</t>
  </si>
  <si>
    <t>Alton Walker</t>
  </si>
  <si>
    <t>Payton Rogers</t>
  </si>
  <si>
    <t>Robyn Johnson</t>
  </si>
  <si>
    <t>Yoon Seo Lee</t>
  </si>
  <si>
    <t>Jocelyn Chiramet</t>
  </si>
  <si>
    <t>Caden Boldenow</t>
  </si>
  <si>
    <t>Gabrielle Suarez</t>
  </si>
  <si>
    <t>Allegra Rojas-Antillon</t>
  </si>
  <si>
    <t>Ojal Maddipati</t>
  </si>
  <si>
    <t>Lillian Thomas</t>
  </si>
  <si>
    <t>Omar Zeitouni</t>
  </si>
  <si>
    <t>Francisco Magana</t>
  </si>
  <si>
    <t>Logan Sanders</t>
  </si>
  <si>
    <t>Students Of East Africa</t>
  </si>
  <si>
    <t>Faith Kamau</t>
  </si>
  <si>
    <t>American Institute of Graphic Arts</t>
  </si>
  <si>
    <t>Attending FT on 9.5.2025</t>
  </si>
  <si>
    <t>John Ho</t>
  </si>
  <si>
    <t>Ashleigh Adams</t>
  </si>
  <si>
    <t>Grace Dalessandro</t>
  </si>
  <si>
    <t>Matthew DiLeo</t>
  </si>
  <si>
    <t>Alexis Cagle</t>
  </si>
  <si>
    <t xml:space="preserve">Total Organizations </t>
  </si>
  <si>
    <t>Thilini Karunasena</t>
  </si>
  <si>
    <t>Ifesi Akahara</t>
  </si>
  <si>
    <t>Raheema Oduguwa</t>
  </si>
  <si>
    <t>Isabel Pagan</t>
  </si>
  <si>
    <t>Riley Carver</t>
  </si>
  <si>
    <t>Dilmi Wic Kank</t>
  </si>
  <si>
    <t>Musie Teferi</t>
  </si>
  <si>
    <t>Jenna Machacek</t>
  </si>
  <si>
    <t>Aaron Gurovich</t>
  </si>
  <si>
    <t>Blen Habtemariam</t>
  </si>
  <si>
    <t>Tech Yugioh Club</t>
  </si>
  <si>
    <t>Liun Tanner</t>
  </si>
  <si>
    <t>Attended FY on 9.5.2025</t>
  </si>
  <si>
    <t>Alejandro Basak</t>
  </si>
  <si>
    <t>Libby Ross</t>
  </si>
  <si>
    <t>Paul Sawyeers</t>
  </si>
  <si>
    <t>Rishil Raghurajan</t>
  </si>
  <si>
    <t>Netanel Abramzon</t>
  </si>
  <si>
    <t>Monika Kelley</t>
  </si>
  <si>
    <t>Christopher Barras</t>
  </si>
  <si>
    <t>Sadikshya Acharya</t>
  </si>
  <si>
    <t>Carmen Alatorre</t>
  </si>
  <si>
    <t>Jessica Wargo</t>
  </si>
  <si>
    <t>Nicholas Ciborowski</t>
  </si>
  <si>
    <t>Trevor Carter</t>
  </si>
  <si>
    <t>Elena Kennedy</t>
  </si>
  <si>
    <t>Izzy Hollingsworth</t>
  </si>
  <si>
    <t>Alexis Moyeda</t>
  </si>
  <si>
    <t>Tech Billiards</t>
  </si>
  <si>
    <t>James Soroka</t>
  </si>
  <si>
    <t>Isrey Benitex</t>
  </si>
  <si>
    <t>attended FT on 9.2.2025</t>
  </si>
  <si>
    <t>Jayden Owsinski</t>
  </si>
  <si>
    <t>Cambreigh Fluhmann</t>
  </si>
  <si>
    <t>Mollie Glassman</t>
  </si>
  <si>
    <t>Ruben Chavez</t>
  </si>
  <si>
    <t>Alyssa Lopez</t>
  </si>
  <si>
    <t>Japanese Student Association</t>
  </si>
  <si>
    <t>Haya Katsumata</t>
  </si>
  <si>
    <t>Attending FT on 9.3.2025</t>
  </si>
  <si>
    <t>Sakura Onozaki</t>
  </si>
  <si>
    <t>Adelene Rivas</t>
  </si>
  <si>
    <t>Naomi Perkins, Advisor</t>
  </si>
  <si>
    <t>Janaca Pedregiou</t>
  </si>
  <si>
    <t>Abigail Daniels</t>
  </si>
  <si>
    <t>Yvette Leos</t>
  </si>
  <si>
    <t>Kara Sprabary</t>
  </si>
  <si>
    <t>Kindalyn Dacus</t>
  </si>
  <si>
    <t>Philip Matel</t>
  </si>
  <si>
    <t>Carl Besario</t>
  </si>
  <si>
    <t>Bryce Beago</t>
  </si>
  <si>
    <t>Emalee Parrott</t>
  </si>
  <si>
    <t>Affan Anas</t>
  </si>
  <si>
    <t>Sy Bogutski</t>
  </si>
  <si>
    <t>Isadora Campos Brightenti</t>
  </si>
  <si>
    <t>Tarati Fincke</t>
  </si>
  <si>
    <t>Sabrina Goins</t>
  </si>
  <si>
    <t>Piper Snyder</t>
  </si>
  <si>
    <t>Taylor Thomas</t>
  </si>
  <si>
    <t>Kaya Solis</t>
  </si>
  <si>
    <t>Ethan Stward</t>
  </si>
  <si>
    <t>Tray hallan</t>
  </si>
  <si>
    <t>Advocates for Ability</t>
  </si>
  <si>
    <t>Carrie Badillo</t>
  </si>
  <si>
    <t>International Association Drilling Contractors</t>
  </si>
  <si>
    <t>Max Thompson</t>
  </si>
  <si>
    <t>Alberto Giusani</t>
  </si>
  <si>
    <t>Attended FT on 9.2.2025</t>
  </si>
  <si>
    <t>Megna Gopinath</t>
  </si>
  <si>
    <t>Ekanthika Manoj</t>
  </si>
  <si>
    <t>Alexis Thomas</t>
  </si>
  <si>
    <t>Jose Simbeck Villareal</t>
  </si>
  <si>
    <t>Katelyn Beasley</t>
  </si>
  <si>
    <t>Sugan Thiyagarajan</t>
  </si>
  <si>
    <t>Alexa Rodriguez</t>
  </si>
  <si>
    <t>Sergio Villarreal Banuelos</t>
  </si>
  <si>
    <t>Alexis Jaramillo</t>
  </si>
  <si>
    <t>Wyle Montgomery</t>
  </si>
  <si>
    <t>Kylee Lewis</t>
  </si>
  <si>
    <t>Olauiwola adarasimi Olunaola</t>
  </si>
  <si>
    <t>Space Exploration Raiders</t>
  </si>
  <si>
    <t>Justus Vigil</t>
  </si>
  <si>
    <t>Alyssa Luna</t>
  </si>
  <si>
    <t>Annika Coyle</t>
  </si>
  <si>
    <t>Casey Anglin</t>
  </si>
  <si>
    <t>Drew Freeman</t>
  </si>
  <si>
    <t>Elizabeth Gaus-Schmidt</t>
  </si>
  <si>
    <t>Darian Delgato</t>
  </si>
  <si>
    <t>Ivan Rivas</t>
  </si>
  <si>
    <t>Association of Competitive Engineers</t>
  </si>
  <si>
    <t>Shelby Miller</t>
  </si>
  <si>
    <t>9.4.2025</t>
  </si>
  <si>
    <t>TRAVEL - New Orleans, LA</t>
  </si>
  <si>
    <t>10.22 to 10.26.2025</t>
  </si>
  <si>
    <t>SW 5830.56 on TAC 3126   charged on 9.8.2025</t>
  </si>
  <si>
    <t>Kaylee Hopkins</t>
  </si>
  <si>
    <t>Uriel Rosales</t>
  </si>
  <si>
    <t>Naomi Taylor</t>
  </si>
  <si>
    <t>Zoe Brigman</t>
  </si>
  <si>
    <t>Collin Porter</t>
  </si>
  <si>
    <t>Carolyn Nagle</t>
  </si>
  <si>
    <t>Md Nur Islam Nayan</t>
  </si>
  <si>
    <t>Tech American Society for Microbiology</t>
  </si>
  <si>
    <t>Emmanuella Asiamah</t>
  </si>
  <si>
    <t>Attended FT on 9.8.2025</t>
  </si>
  <si>
    <t>Tristan Robbins</t>
  </si>
  <si>
    <t>Hanmi Adeleke</t>
  </si>
  <si>
    <t>Social Work Student Organization</t>
  </si>
  <si>
    <t>Andrew Berka</t>
  </si>
  <si>
    <t>TechConnect current</t>
  </si>
  <si>
    <t>The Structural Engineers Association of Texas</t>
  </si>
  <si>
    <t>Gabriela Repetto</t>
  </si>
  <si>
    <t>Texas Tech Improve</t>
  </si>
  <si>
    <t>Lincoln Soos</t>
  </si>
  <si>
    <t>Attended FT on 9.9.2025</t>
  </si>
  <si>
    <t>NOT IN TECHCONNECT</t>
  </si>
  <si>
    <t>Shelby Cones</t>
  </si>
  <si>
    <t>Owen Seidenberger</t>
  </si>
  <si>
    <t>Paula Beiarano</t>
  </si>
  <si>
    <t>Eliot Stevens</t>
  </si>
  <si>
    <t>Ray Everett</t>
  </si>
  <si>
    <t>9.10.2025</t>
  </si>
  <si>
    <t>TRAVEL - Amarillo, TX</t>
  </si>
  <si>
    <t>9.11.2025 to 9.12.2025 industrial trip</t>
  </si>
  <si>
    <t>studnets paying for Enterprise rental</t>
  </si>
  <si>
    <t>use TAC  8490   card for gas</t>
  </si>
  <si>
    <t>Chris picked up credit card</t>
  </si>
  <si>
    <t>Marissa Reyna</t>
  </si>
  <si>
    <t>9.11.2025</t>
  </si>
  <si>
    <t>TAC 8858 - Lubbock West Hotel</t>
  </si>
  <si>
    <t>annual meeting on 9.13.2025</t>
  </si>
  <si>
    <t>Walmart - water</t>
  </si>
  <si>
    <t>Cayden Henderson</t>
  </si>
  <si>
    <t>Le Nhu</t>
  </si>
  <si>
    <t>Casch Thornton</t>
  </si>
  <si>
    <t>Sergio Ramos</t>
  </si>
  <si>
    <t>Kennedy Sweatt</t>
  </si>
  <si>
    <t>Crookly Wiley</t>
  </si>
  <si>
    <t>Tech Creative Media Association</t>
  </si>
  <si>
    <t>Sydney  Schneider</t>
  </si>
  <si>
    <t>Treat Landeberger</t>
  </si>
  <si>
    <t>attended FT on 9.11.2025</t>
  </si>
  <si>
    <t>Techconnect current</t>
  </si>
  <si>
    <t>Honors College Bayless Elementary Mentoring Program</t>
  </si>
  <si>
    <t>Malli Bhakta</t>
  </si>
  <si>
    <t>Attented FT on 9.10.2025</t>
  </si>
  <si>
    <t>Jacy Messick</t>
  </si>
  <si>
    <t>Danny Hyatt</t>
  </si>
  <si>
    <t>Abigail Smith</t>
  </si>
  <si>
    <t>Alexis Anderson</t>
  </si>
  <si>
    <t>TECH TRIO</t>
  </si>
  <si>
    <t>Attended FT on 9.10.2025</t>
  </si>
  <si>
    <t>Brayden Peckham</t>
  </si>
  <si>
    <t>Carter Sallee</t>
  </si>
  <si>
    <t>Jacob Moore</t>
  </si>
  <si>
    <t>Ava Brown</t>
  </si>
  <si>
    <t>Brittney Schilling</t>
  </si>
  <si>
    <t>RENEWABLE ENERGY STUDENT ASSOCIATION</t>
  </si>
  <si>
    <t>Bryan Cruz</t>
  </si>
  <si>
    <t>Rebekkah Ford</t>
  </si>
  <si>
    <t>Elizabeth Neal</t>
  </si>
  <si>
    <t>Emma Hobbs</t>
  </si>
  <si>
    <t>Justin Stauton</t>
  </si>
  <si>
    <t>Henry Birdwell</t>
  </si>
  <si>
    <t>Anna Wyle</t>
  </si>
  <si>
    <t>Sydney Nogaj</t>
  </si>
  <si>
    <t>Kacy Maurer</t>
  </si>
  <si>
    <t>Jason Lawrence</t>
  </si>
  <si>
    <t>Paige Gonterman</t>
  </si>
  <si>
    <t>Gabriela Olivas</t>
  </si>
  <si>
    <t>MATADOR COLLEGIATE FARM BUREAU</t>
  </si>
  <si>
    <t>Savannah Sinclair</t>
  </si>
  <si>
    <t>attended FT on 9.9.2025</t>
  </si>
  <si>
    <t>Brooke Bridges</t>
  </si>
  <si>
    <t>Matthew Plett</t>
  </si>
  <si>
    <t>Sofiya Mykhaylova</t>
  </si>
  <si>
    <t>Emily Glaze</t>
  </si>
  <si>
    <t>Robert Inyang</t>
  </si>
  <si>
    <t>Hrishita Naidu</t>
  </si>
  <si>
    <t>Natalie Gallardo</t>
  </si>
  <si>
    <t>Minh Nguyen</t>
  </si>
  <si>
    <t>Luis Karl</t>
  </si>
  <si>
    <t>Katherine Mamwacha</t>
  </si>
  <si>
    <t>Janice Mintah</t>
  </si>
  <si>
    <t>Abdullahi Baru</t>
  </si>
  <si>
    <t>James Ramirez</t>
  </si>
  <si>
    <t>Homero Aguilor-Vega</t>
  </si>
  <si>
    <t>Mateo Holcombe</t>
  </si>
  <si>
    <t>9.15.2025</t>
  </si>
  <si>
    <t>9.22.2025 to 9.24.2025</t>
  </si>
  <si>
    <t>compete at the Am Paint Horse Asso</t>
  </si>
  <si>
    <t>TB - Advance Graphix</t>
  </si>
  <si>
    <t>req 206456004</t>
  </si>
  <si>
    <t>tshirts  -   Tarati</t>
  </si>
  <si>
    <t>TRAVEL - Washington, OK</t>
  </si>
  <si>
    <t>PCARD - Walmart</t>
  </si>
  <si>
    <t>ingriendents for cooking class</t>
  </si>
  <si>
    <t xml:space="preserve">9.19.2025 in SUB - </t>
  </si>
  <si>
    <t>9.18.2025</t>
  </si>
  <si>
    <t>9.13.2025</t>
  </si>
  <si>
    <t>TAC 8858     charged 9.15.2025</t>
  </si>
  <si>
    <t>Ruidose, NM    9.26 to 9.28.2025</t>
  </si>
  <si>
    <t>GIRLS -     DelfenBaugh Properties BNB</t>
  </si>
  <si>
    <t>Lodging in Ruidoso</t>
  </si>
  <si>
    <t>GIRLS - 10 adults</t>
  </si>
  <si>
    <t>stoles for officers</t>
  </si>
  <si>
    <t>req 206490009 - Collin placed order</t>
  </si>
  <si>
    <t xml:space="preserve"> </t>
  </si>
  <si>
    <t>TRAVEL - Lincon, Nebraska</t>
  </si>
  <si>
    <t>TAC 8858 charged BNB</t>
  </si>
  <si>
    <t>10.10 to 10.13.2025 Formula workshop for training</t>
  </si>
  <si>
    <t>9.16.2025</t>
  </si>
  <si>
    <t>req 206535767 - Polo's</t>
  </si>
  <si>
    <t>Crystal Cumberland</t>
  </si>
  <si>
    <t>Favour Olaleye</t>
  </si>
  <si>
    <t>Cecilla Frimpong</t>
  </si>
  <si>
    <t>requested by:   Favour</t>
  </si>
  <si>
    <t>TRAVEL - Floydada, TX</t>
  </si>
  <si>
    <t>Fall retreat - Plains Baptist Retreat</t>
  </si>
  <si>
    <t>paid on 8858 TAC</t>
  </si>
  <si>
    <t>9.17.2025</t>
  </si>
  <si>
    <t>Frazier Alumi rental E56987</t>
  </si>
  <si>
    <t>10.7.2025    Contact:  Lauren Clingman</t>
  </si>
  <si>
    <t xml:space="preserve">AA - </t>
  </si>
  <si>
    <t>Breanna Hance airfare to event at Frazier 10.7</t>
  </si>
  <si>
    <t>TB - Overton</t>
  </si>
  <si>
    <t>req 206626500 hotel from Ms. Hance 10.6.2025</t>
  </si>
  <si>
    <t>price may change</t>
  </si>
  <si>
    <t>Melissa Moreno</t>
  </si>
  <si>
    <t>9.19.2025</t>
  </si>
  <si>
    <t>TB - Emeline Clark - GS</t>
  </si>
  <si>
    <t>req 206648471 - Zoom - 9.19.2025</t>
  </si>
  <si>
    <t>ADD 147.00 credit  (error from 2025)</t>
  </si>
  <si>
    <t>9.19.2026</t>
  </si>
  <si>
    <t>P1186370 - Advance Graphix</t>
  </si>
  <si>
    <t>shipping on order from FY25</t>
  </si>
  <si>
    <t>TECH CLASSICAL SOCIETY</t>
  </si>
  <si>
    <t>Andrew Collins    attended FT 9.11.2025</t>
  </si>
  <si>
    <t>Amelia Castillo</t>
  </si>
  <si>
    <t>Willow Torrens</t>
  </si>
  <si>
    <t>Oluwaseye Oyetade</t>
  </si>
  <si>
    <t>W. Akintunsle</t>
  </si>
  <si>
    <t>Modioluwamu Aderemi-Akinwale</t>
  </si>
  <si>
    <t>Roger Jarboe - President</t>
  </si>
  <si>
    <t>Kevin Allen</t>
  </si>
  <si>
    <t>Jenna Engel</t>
  </si>
  <si>
    <t>Vinh Do</t>
  </si>
  <si>
    <t>Tayla Wiedeman</t>
  </si>
  <si>
    <t>Charley Maranville</t>
  </si>
  <si>
    <t>Jesus Anellano</t>
  </si>
  <si>
    <t>Gustauo Saucuez</t>
  </si>
  <si>
    <t>Hazem Alhattawi</t>
  </si>
  <si>
    <t>Umniah Saler</t>
  </si>
  <si>
    <t>Jacob Hayes</t>
  </si>
  <si>
    <t>John Gomez</t>
  </si>
  <si>
    <t>Klany Bruton</t>
  </si>
  <si>
    <t>Graden Allen</t>
  </si>
  <si>
    <t>Kayla Drew</t>
  </si>
  <si>
    <t>Reese Rogers</t>
  </si>
  <si>
    <t>Nithin Reddy</t>
  </si>
  <si>
    <t>Javahn Willians</t>
  </si>
  <si>
    <t>Arnav Mehta</t>
  </si>
  <si>
    <t>9.22.2025</t>
  </si>
  <si>
    <t>10.11.2025 to 10.16.2025</t>
  </si>
  <si>
    <t>Am Quarer Horse Congress Collegiate</t>
  </si>
  <si>
    <t>MEDICAL AND DENTAIL GLOBAL BRIGADES</t>
  </si>
  <si>
    <t>Darlena Pham   attened FT 9.22.2025</t>
  </si>
  <si>
    <t>Arya Sreenos   attended FT 9.22.2025</t>
  </si>
  <si>
    <t>tac 8858    CHARGED 9.22.2025</t>
  </si>
  <si>
    <t>Ruidose, NM   10.3.2025 to 1.5.2025</t>
  </si>
  <si>
    <t>MEN - Delfenbaugh Properties BNB</t>
  </si>
  <si>
    <t>Guys - 10 adults</t>
  </si>
  <si>
    <t xml:space="preserve">TAC 8858 </t>
  </si>
  <si>
    <t>TB - Adriana Rendon - GS</t>
  </si>
  <si>
    <t>req 206628156  zoom 9.19.2025</t>
  </si>
  <si>
    <t>lodginginruidoso.holidayfuture.com</t>
  </si>
  <si>
    <t>Gianna Martinez</t>
  </si>
  <si>
    <t>Ellie Hinson</t>
  </si>
  <si>
    <t>contact:   Jonathan Gregory</t>
  </si>
  <si>
    <t>9.25.2025</t>
  </si>
  <si>
    <t>9.26.2025</t>
  </si>
  <si>
    <t>TRAVEL - Dog Canyon, Guadalupe Natl Park</t>
  </si>
  <si>
    <t>10.18.2025 to 10.19.2025</t>
  </si>
  <si>
    <t>TAC 8858 - campground sites - and food</t>
  </si>
  <si>
    <t>Olukunie Osifero</t>
  </si>
  <si>
    <t>Vlerie Bautista</t>
  </si>
  <si>
    <t>9.30.2025</t>
  </si>
  <si>
    <t>TRAVEL - Boston, Mass</t>
  </si>
  <si>
    <t>10.31.2025 to 11.3.2025</t>
  </si>
  <si>
    <t xml:space="preserve">TAC - Southwest   </t>
  </si>
  <si>
    <t>TAC - Southwest    0392</t>
  </si>
  <si>
    <t>TAC - United</t>
  </si>
  <si>
    <t xml:space="preserve">TAC - United   </t>
  </si>
  <si>
    <t>TAC 3126 stmt 10.1.2025 0100-4743-4170</t>
  </si>
  <si>
    <t>The Revolution Hotel</t>
  </si>
  <si>
    <t>10.6.2025</t>
  </si>
  <si>
    <t>TRAVEL - Pflugerville, Austin</t>
  </si>
  <si>
    <t>Austin Buddhist Vihara</t>
  </si>
  <si>
    <t>10.06.2025</t>
  </si>
  <si>
    <t>Event - 10.11.2025</t>
  </si>
  <si>
    <t>Home Depot - generator rental</t>
  </si>
  <si>
    <t>Water for event</t>
  </si>
  <si>
    <t>Rec invoice for west grass field</t>
  </si>
  <si>
    <t>TAC 8490 - Cambria hotel</t>
  </si>
  <si>
    <t>TRAVEL - conf - Phil   10-28 to 11-1</t>
  </si>
  <si>
    <t>10.3 to 10.5.2025    use TAC 1022</t>
  </si>
  <si>
    <t>Grace Dalessandro   PRESIDENT</t>
  </si>
  <si>
    <t>10.7.2025</t>
  </si>
  <si>
    <t>TRAVEL - Oklahoma, OK</t>
  </si>
  <si>
    <t>10.17 to 10.19    use TAC 3126</t>
  </si>
  <si>
    <t>Grace Dalessandro - president</t>
  </si>
  <si>
    <t>req 207488197      contact:   Mckenna Martin</t>
  </si>
  <si>
    <t>TAC 8490 - AA 9 tickets</t>
  </si>
  <si>
    <t>TB - California T's</t>
  </si>
  <si>
    <t>req 207526209</t>
  </si>
  <si>
    <t>Org reimbursed Jeffery Hanson, advisor for</t>
  </si>
  <si>
    <t>enterprise rental and gas.  No SGA funds were spent</t>
  </si>
  <si>
    <t>10.1.2025</t>
  </si>
  <si>
    <t>IH - International Affairs</t>
  </si>
  <si>
    <t>Spanish Spelling Bee - room rental</t>
  </si>
  <si>
    <t>TB - Larry Landsky - GS</t>
  </si>
  <si>
    <t>perform on 10.28.2025 - submit 10.9.2025</t>
  </si>
  <si>
    <t>req 207557515</t>
  </si>
  <si>
    <t>10.9.2025</t>
  </si>
  <si>
    <t>TB - Robert Bolkcom - GS</t>
  </si>
  <si>
    <t>perform on 10.28.2025 - submitt 10.9.2025</t>
  </si>
  <si>
    <t>req 207560022</t>
  </si>
  <si>
    <t>Benjamin Yu   randobanj000@gmail.com</t>
  </si>
  <si>
    <t>10.8.2025</t>
  </si>
  <si>
    <t>10.14 to 10.17   - industrial trip</t>
  </si>
  <si>
    <t>CANCELED BY GOVERNMENT</t>
  </si>
  <si>
    <t>10.13.2025</t>
  </si>
  <si>
    <t>National Convention in Albuquerque, NM</t>
  </si>
  <si>
    <t>10-29 to 11.20.2025</t>
  </si>
  <si>
    <t>student attending Jonathan Masley</t>
  </si>
  <si>
    <t>depart pay for portion of registration</t>
  </si>
  <si>
    <t>Aubrey Pickett      attended FT on 9.13.2025</t>
  </si>
  <si>
    <t>Karim Mahdi attended FT 10.13.2025</t>
  </si>
  <si>
    <t>TECH INNVOATION LABS</t>
  </si>
  <si>
    <t>Eva Hernandez</t>
  </si>
  <si>
    <t>10.14.2025</t>
  </si>
  <si>
    <t>PCARD - Walamart</t>
  </si>
  <si>
    <t>10.16.2025</t>
  </si>
  <si>
    <t>email from Ruben Chavez</t>
  </si>
  <si>
    <t>TRAVEL - Baltimore, Mayrland</t>
  </si>
  <si>
    <t>11.18 to 11.22.2025</t>
  </si>
  <si>
    <t>TAC 3126 - airline tickets</t>
  </si>
  <si>
    <t>TAC 3126  registration</t>
  </si>
  <si>
    <t>10.24.2025 to 10.26.2025     Choice Hotel</t>
  </si>
  <si>
    <t>TECH BOOK HISTORY CLUB</t>
  </si>
  <si>
    <t>Magdalene Taylor</t>
  </si>
  <si>
    <t>Ria Umbrani   attended FT 10.14.2025</t>
  </si>
  <si>
    <t>Caleb Pearson</t>
  </si>
  <si>
    <t>214.417.5660</t>
  </si>
  <si>
    <t>TB - Andrew Martin - GS</t>
  </si>
  <si>
    <t>perform on 1.14 to 1.17.26</t>
  </si>
  <si>
    <t>10.15.2025</t>
  </si>
  <si>
    <t>req 207813529</t>
  </si>
  <si>
    <t>Mauricio Toral - contact</t>
  </si>
  <si>
    <t>Haely Shirley - haelyshirley@gmail.com</t>
  </si>
  <si>
    <t>req 207833579 - popup tent</t>
  </si>
  <si>
    <t>Kent Hence Chapel 9.10 to 12.3.2025</t>
  </si>
  <si>
    <t>Guest - Alejandra Solis</t>
  </si>
  <si>
    <t xml:space="preserve">TB - Staybridge  -    req </t>
  </si>
  <si>
    <t>Southwest airlines - TAC 8490</t>
  </si>
  <si>
    <t>Caleb Schaunaman  attented FT 10-17-2025</t>
  </si>
  <si>
    <t>Pcard - Walmart</t>
  </si>
  <si>
    <t>REQ 207954690</t>
  </si>
  <si>
    <t>10.20.25</t>
  </si>
  <si>
    <t>TB - Peter Steiner</t>
  </si>
  <si>
    <t>perform on 11.19 to 11.22</t>
  </si>
  <si>
    <t>req 207959009</t>
  </si>
  <si>
    <t>10.21.2025</t>
  </si>
  <si>
    <t>TRAVEL - Kansas City, Missouri</t>
  </si>
  <si>
    <t>11.7 to 11.9.2025</t>
  </si>
  <si>
    <t>LEAD schoolo leadership</t>
  </si>
  <si>
    <t>RAIDER TRUMPET GUILD</t>
  </si>
  <si>
    <t>Thomas Rupsis</t>
  </si>
  <si>
    <t>TRAVEL - Stephenville, TX</t>
  </si>
  <si>
    <t>10.31 to 11.2.2025</t>
  </si>
  <si>
    <t>Grace Dalessandro - President</t>
  </si>
  <si>
    <t>returned turned in 10.21.2025</t>
  </si>
  <si>
    <t>TB - Big Hit Creative</t>
  </si>
  <si>
    <t>req 208042828</t>
  </si>
  <si>
    <t>hats and totos</t>
  </si>
  <si>
    <t>Elizabeth Payton</t>
  </si>
  <si>
    <t>10.22.2025</t>
  </si>
  <si>
    <t>req 208065400 - banner</t>
  </si>
  <si>
    <t>req 208066099 - table cover</t>
  </si>
  <si>
    <t>canceled 1 site Paid 20.00; cancel fee 10.00; refund 10.</t>
  </si>
  <si>
    <t>canceled 2 site; paid 20.00; cancel fee 10.00; refund 10</t>
  </si>
  <si>
    <t>TRAVEL - Abliene State Park - Abliene, TX</t>
  </si>
  <si>
    <t>Tristen - food - Costco</t>
  </si>
  <si>
    <t>credit</t>
  </si>
  <si>
    <t>Campsite fee - TAC 3126</t>
  </si>
  <si>
    <t>Dog Canyon, Gauadalue Natl Park reservation TAC 8858</t>
  </si>
  <si>
    <t>TRAVEL - Washington, DC</t>
  </si>
  <si>
    <t>Requested TAC    11.4 to 11.9.2025</t>
  </si>
  <si>
    <t>paid</t>
  </si>
  <si>
    <t>gas</t>
  </si>
  <si>
    <t>hotel</t>
  </si>
  <si>
    <t>Report ID  0100-4790-9616</t>
  </si>
  <si>
    <t>report ID  0100-4790-9616</t>
  </si>
  <si>
    <t>10.27.2025</t>
  </si>
  <si>
    <t>req 208238676 -    Monika Kelley  10.23.2025</t>
  </si>
  <si>
    <t xml:space="preserve">TRAVEL - Houston, TX    </t>
  </si>
  <si>
    <t>Food   - reimb - Advisor</t>
  </si>
  <si>
    <t>Gas  - reimb - Advsior</t>
  </si>
  <si>
    <t>Parking - reimb -Advisor</t>
  </si>
  <si>
    <t>1 meal - reimb -Diana</t>
  </si>
  <si>
    <t>2 gas receipts -reimb -Diana</t>
  </si>
  <si>
    <t>SLEEP INN</t>
  </si>
  <si>
    <t>GAS</t>
  </si>
  <si>
    <t>1 gas receipt - reimb - Grant Kuwala</t>
  </si>
  <si>
    <t>SGA TAC</t>
  </si>
  <si>
    <t>Sleep Inn   -  paid on TAC 1022</t>
  </si>
  <si>
    <t>COALITION OF HEALTHCARE STUDENTS</t>
  </si>
  <si>
    <t>Sopia Chandler</t>
  </si>
  <si>
    <t>apply for contigency on 10.30.2025</t>
  </si>
  <si>
    <t>TechConnect compliant on 10.30.2025</t>
  </si>
  <si>
    <t>11.3.2025</t>
  </si>
  <si>
    <t>TB - Design Warehouse</t>
  </si>
  <si>
    <t>req 208434194 - tshirts</t>
  </si>
  <si>
    <t>order by:   Emma Eubanks</t>
  </si>
  <si>
    <t xml:space="preserve">req 208530536 - </t>
  </si>
  <si>
    <t>reuested by:    K Ho (John)</t>
  </si>
  <si>
    <t>order is for $824.80 org is paying difference</t>
  </si>
  <si>
    <t>11.5.2025</t>
  </si>
  <si>
    <t>TB - ADVANCE GRAPHIX</t>
  </si>
  <si>
    <t>REQ 208655750 - ABIGAIL SMITH</t>
  </si>
  <si>
    <t>Grace Dalessandro - presient</t>
  </si>
  <si>
    <t>TAC 1022</t>
  </si>
  <si>
    <t>Buffalo Trail Scout Ranch - Ft. Davis, TX</t>
  </si>
  <si>
    <t>using dept TAC 654</t>
  </si>
  <si>
    <t>GAS - charged on SGA TAC</t>
  </si>
  <si>
    <t>11.7.2025</t>
  </si>
  <si>
    <t>TRAVEL</t>
  </si>
  <si>
    <t>SW ticket for Melissa Moreno</t>
  </si>
  <si>
    <t>TAC 3126</t>
  </si>
  <si>
    <t>TRAVEL - Dallas, TX</t>
  </si>
  <si>
    <t>11.6.2025 to 11.8.2025</t>
  </si>
  <si>
    <t>return turned in 10.7.2025 REPORT 0100-4828-7367</t>
  </si>
  <si>
    <t>TB - Staples   CANCELED</t>
  </si>
  <si>
    <t>Elegante - hotel for Melissa</t>
  </si>
  <si>
    <t>11.14 to 11.15.2025</t>
  </si>
  <si>
    <t>11.10.2025</t>
  </si>
  <si>
    <t>TB - Xavier Garza - GS</t>
  </si>
  <si>
    <t>req 208875775</t>
  </si>
  <si>
    <t>Café Rio - food   TAC 3126</t>
  </si>
  <si>
    <t>11.11.2025</t>
  </si>
  <si>
    <t>req 208920263 - tshirts</t>
  </si>
  <si>
    <t>contact Reese Rogers</t>
  </si>
  <si>
    <t>Zachary Polson paid car; hotel</t>
  </si>
  <si>
    <t>Chris paid gas; food</t>
  </si>
  <si>
    <t>TRAVEL - Palo Duro Canyon, TX</t>
  </si>
  <si>
    <t>11.15 to 11.16</t>
  </si>
  <si>
    <t>useding TAC</t>
  </si>
  <si>
    <t>contact Alyssa Luna</t>
  </si>
  <si>
    <t>11.6.2025</t>
  </si>
  <si>
    <t>additional supplies</t>
  </si>
  <si>
    <t>JINXX</t>
  </si>
  <si>
    <t>Attended FT on 9.11.2025</t>
  </si>
  <si>
    <t>11.17.2025</t>
  </si>
  <si>
    <t>req 209126197 - 65 pullovers</t>
  </si>
  <si>
    <t>IH - Copymail</t>
  </si>
  <si>
    <t>print brochures for Spelling Bee</t>
  </si>
  <si>
    <t>11.19.2025</t>
  </si>
  <si>
    <t>req 209258876</t>
  </si>
  <si>
    <t>paid gas on 8490 on 0100-4826-1930 $120 (cr 21.00)</t>
  </si>
  <si>
    <t>TAC 2573 - gas 0100-4856-7758</t>
  </si>
  <si>
    <t>11.21.2025</t>
  </si>
  <si>
    <t>TB California T's</t>
  </si>
  <si>
    <t>req 209250210</t>
  </si>
  <si>
    <t>Tech Chapter of American Indian Sci &amp; Engineering Society</t>
  </si>
  <si>
    <t>Same Geldard</t>
  </si>
  <si>
    <t>Nathan Helt</t>
  </si>
  <si>
    <t>Atended FT 11.21.2025</t>
  </si>
  <si>
    <t>TAC866  -3126   0100-4857-7713</t>
  </si>
  <si>
    <t>Zake Wieble  -  approved contingency on 12.2.2025</t>
  </si>
  <si>
    <t>Bhathiya D - 3 Enterprise rentals reimb 0100-4833-2935</t>
  </si>
  <si>
    <t>Dilmi Kankana - reimb 1 gas and 1 meal  0100-4833-4381</t>
  </si>
  <si>
    <t>TAC 3126 - hotel; food; gas 0100-4886-1258</t>
  </si>
  <si>
    <t>TAC 1022 - gas and food  0100-4886.4682</t>
  </si>
  <si>
    <t>TAC 654  -- 0100-4887-5727    SUBMITTED 12.4.2025</t>
  </si>
  <si>
    <t>TRAVEL - Oklahoma City, OK</t>
  </si>
  <si>
    <t>11.7 to 11.12.2025</t>
  </si>
  <si>
    <t>TAC 654 0100-4887.7834</t>
  </si>
  <si>
    <t>12.4.2025</t>
  </si>
  <si>
    <t>0100-4822-6593</t>
  </si>
  <si>
    <t>TRAVEL - Columbus, Ohio   PAID TAC STMT</t>
  </si>
  <si>
    <t>TRAVEL -Ft. Worth, TX   PAID TAC STMT</t>
  </si>
  <si>
    <t>Due to trip being overlooked I have issues a credit for $565.00</t>
  </si>
  <si>
    <t>RAIDER CALISTHENICS CLUB</t>
  </si>
  <si>
    <t>Irkan Khan</t>
  </si>
  <si>
    <t>California T's   P1263034</t>
  </si>
  <si>
    <t>TRAVEL - Chicago, ILL</t>
  </si>
  <si>
    <t>1.2 to 1.5.2026     TAC 1022</t>
  </si>
  <si>
    <t>Perez - airline - Chicago to LBB</t>
  </si>
  <si>
    <t>Kohleffel = airline - Corpus to Chicago</t>
  </si>
  <si>
    <t>Taylor - airline - Dallas to Chicago</t>
  </si>
  <si>
    <t>Soman - airline - LBB to Chicago</t>
  </si>
  <si>
    <t>Registration    Pcard</t>
  </si>
  <si>
    <t>TECH ASTRONOMY CLUB</t>
  </si>
  <si>
    <t>TRAVEL - 3 Rivers Ranch in Corwell, TX</t>
  </si>
  <si>
    <t>TAC 942  -1022</t>
  </si>
  <si>
    <t>needs to pay SGA back for expenses not allowed</t>
  </si>
  <si>
    <t>12.11.2025</t>
  </si>
  <si>
    <t>TB - The Watson Building</t>
  </si>
  <si>
    <t>rental on April 24, 2026 - year end event</t>
  </si>
  <si>
    <t>PENDING    12.11.2025</t>
  </si>
  <si>
    <t>11.21 to 11.23.2025   use TAC942</t>
  </si>
  <si>
    <t>0100-4905-6654</t>
  </si>
  <si>
    <t>TAC 3126 0100-4905-8815 hotel</t>
  </si>
  <si>
    <t>TAC 0392 - AA 5 tickets 0100-4828-3191</t>
  </si>
  <si>
    <t>paid on SGA</t>
  </si>
  <si>
    <t>charged registration TAC 8490   0100-4826-1930</t>
  </si>
  <si>
    <t>paid from 900.00 from 0100-4826-1930</t>
  </si>
  <si>
    <t>pd dept FOP</t>
  </si>
  <si>
    <t>12.16.2025</t>
  </si>
  <si>
    <t>TRAVEL - Denver, CO   1.11 to 1.19.2026</t>
  </si>
  <si>
    <t>TRAVEL - Fort Worth, TX    1.26 to 2.2.2026</t>
  </si>
  <si>
    <t>TB - Advance Grahix</t>
  </si>
  <si>
    <t>req 210238034</t>
  </si>
  <si>
    <t>contact:   James Ramirez</t>
  </si>
  <si>
    <t>req 210195498</t>
  </si>
  <si>
    <t>Scarlett Grimes     -  approved on 12.16.2025</t>
  </si>
  <si>
    <t>12.17.2025</t>
  </si>
  <si>
    <t>req 210302797 - tshirts</t>
  </si>
  <si>
    <t>12.22.2025</t>
  </si>
  <si>
    <t xml:space="preserve">req 210441629    </t>
  </si>
  <si>
    <t>req 210444077</t>
  </si>
  <si>
    <t>trombone shirts</t>
  </si>
  <si>
    <t>req 210444281</t>
  </si>
  <si>
    <t>TRAVEL - Arlington, TX</t>
  </si>
  <si>
    <t>Farm Bureau conference</t>
  </si>
  <si>
    <t>CANCELED  12.22.2025  PER - A Chambers</t>
  </si>
  <si>
    <t>12.23.2025</t>
  </si>
  <si>
    <t>TRAVEL - Laramie, WY;  Denver, CO; San Angelo, TX</t>
  </si>
  <si>
    <t>1.7.2026 to 1.16.2026</t>
  </si>
  <si>
    <t>290.00   never submit a receipt</t>
  </si>
  <si>
    <t>1.5.2026</t>
  </si>
  <si>
    <t>TB - Brandability</t>
  </si>
  <si>
    <t>req 210604590   tshirt order</t>
  </si>
  <si>
    <t>12.5 to 12.7</t>
  </si>
  <si>
    <t>reimbursement under Erica Irbeck</t>
  </si>
  <si>
    <t>Erica Irbeck - Advisor</t>
  </si>
  <si>
    <t>Savannah Sinclair - pres.</t>
  </si>
  <si>
    <t>ChromeRiver</t>
  </si>
  <si>
    <t>Wesley at TTU</t>
  </si>
  <si>
    <t>COMPLETING FUNDING TRAINING.</t>
  </si>
  <si>
    <t>$334.00   LOST REMAINING BALANCE DUE TO NOT</t>
  </si>
  <si>
    <t>PENALTY $166.00/LOST REMANING BALANCE</t>
  </si>
  <si>
    <t>ORG NEVER COMPLETED FUNDING TRAINING</t>
  </si>
  <si>
    <t>PENALITY WAS 433.00 THEN LOST REMAINING BAL</t>
  </si>
  <si>
    <t>967.00 BALANCE LOST DUE TO NOT INCOMPLIENT</t>
  </si>
  <si>
    <t>WITH TECHCONNECT</t>
  </si>
  <si>
    <t>333.00 PENDITY FOR NOT COMPLETING FUNDING</t>
  </si>
  <si>
    <t>TRAINING; NEVER COMPLETED LOSTED ENTIRE BALANCE</t>
  </si>
  <si>
    <t>166.00 PENDLTY FOR NOT COMPLETING</t>
  </si>
  <si>
    <t>FUNDING TRAINING; THEN LOST ENTIRE BALANCE</t>
  </si>
  <si>
    <t>516.00 PENALITY FOR NOT COMPLETING FUNDING</t>
  </si>
  <si>
    <t>TRAINING; THEN LOST REMAINING BALANCE</t>
  </si>
  <si>
    <t>166.00 PENALITY FOR NOT ATTENDING FUNDING</t>
  </si>
  <si>
    <t>TRAINING; THEN LOSTED ENTIRE BALANCE</t>
  </si>
  <si>
    <t>TRAINING; THEN LOSTED REMAINING BALANCE</t>
  </si>
  <si>
    <t>220.00 PENALITY FOR NOT COMPLETING FUNDING</t>
  </si>
  <si>
    <t>216.00 PENALITY FOR NOT BEING IN COMPLIATE</t>
  </si>
  <si>
    <t>W/TC; THEN LOST REMAINING BALANCE</t>
  </si>
  <si>
    <t>166.00 PENALITY FOR NOT COMPLETING FUNDING</t>
  </si>
  <si>
    <t>TRAINING; THEN LOST ENTIRE BALANCE</t>
  </si>
  <si>
    <t>Student Nuturient Dieticts Association</t>
  </si>
  <si>
    <t>5000.00 PENALITY FOR NOT COMPLIANT IN TC;</t>
  </si>
  <si>
    <t>THEN LOST ENTIRE BALANCE</t>
  </si>
  <si>
    <t>166.00 PENDALITY FOR NOT COMPLAINET IN TC;</t>
  </si>
  <si>
    <t>THEN LOST REMAINING BALANCE</t>
  </si>
  <si>
    <t>PENALITY FOR NOT ATTENDING FUNDING</t>
  </si>
  <si>
    <t>199.00 PENALITY FOR NOT ATTENDING FUNDING</t>
  </si>
  <si>
    <t>Double T Young Decromatics</t>
  </si>
  <si>
    <t>Raider Childrens Outreach</t>
  </si>
  <si>
    <t xml:space="preserve">Contact:  </t>
  </si>
  <si>
    <t>1.9.2026</t>
  </si>
  <si>
    <t>GS - Kenneth Thompkins</t>
  </si>
  <si>
    <t>req 210827058</t>
  </si>
  <si>
    <t>perform on 2.16.2026</t>
  </si>
  <si>
    <t>req 210838458   contact:  Mckenna Martin</t>
  </si>
  <si>
    <t>TAC -1022   0100-4957-0774</t>
  </si>
  <si>
    <t>FINAL EXPENSES</t>
  </si>
  <si>
    <t>PCARD - registration</t>
  </si>
  <si>
    <t>TAC 1475 - Hilton 2nd room</t>
  </si>
  <si>
    <t>Hilton resort fees</t>
  </si>
  <si>
    <t>TOTAL AMOUNT FOR TRIP</t>
  </si>
  <si>
    <t>TAC 1475 - American Air</t>
  </si>
  <si>
    <t>Andria Fannig - GS</t>
  </si>
  <si>
    <t>1.16 to 1.18</t>
  </si>
  <si>
    <t>TAC 1475 - Cotton Court   PENDING</t>
  </si>
  <si>
    <t>Overton - 2.15 to 2.17</t>
  </si>
  <si>
    <t>TAC 1475 charged</t>
  </si>
  <si>
    <t>AA - air 2.15 to 2.17</t>
  </si>
  <si>
    <t>11.24.2025</t>
  </si>
  <si>
    <t>12.1 to 12.3.2026</t>
  </si>
  <si>
    <t>TAC654  0100-4966-6828</t>
  </si>
  <si>
    <t>TAC942 -1022</t>
  </si>
  <si>
    <t>TRAVEL - Austin, TX         PAID by dept</t>
  </si>
  <si>
    <t>TAC 3126 - hotel   0100-4977-5329</t>
  </si>
  <si>
    <t>1580.82 paid on 24G9HV-B54005-400</t>
  </si>
  <si>
    <t>Anna Levien   1-22-2026</t>
  </si>
  <si>
    <t>req 211364655</t>
  </si>
  <si>
    <t>TB - Advance Graphix      1.22.2026</t>
  </si>
  <si>
    <t>School of Music hall rental     1.22.2026</t>
  </si>
  <si>
    <t>1.29.2026</t>
  </si>
  <si>
    <t>TAC959 - 1475</t>
  </si>
  <si>
    <t>Mohamad Baajour - guest speaker</t>
  </si>
  <si>
    <t>AA - 4.18 to 4.19</t>
  </si>
  <si>
    <t>2.3.2026 to 2.6.2026 - industrial trip</t>
  </si>
  <si>
    <t>2.2.2026</t>
  </si>
  <si>
    <t>TB - Calfiornia T's</t>
  </si>
  <si>
    <t>req 210899857  -  BANNER</t>
  </si>
  <si>
    <t>req 211738737 - t-shrts</t>
  </si>
  <si>
    <t>TB - Brandabiity</t>
  </si>
  <si>
    <t>req 211766891 - hats</t>
  </si>
  <si>
    <t>2.3.2026</t>
  </si>
  <si>
    <t>req 211811928 - chap stick</t>
  </si>
  <si>
    <t>TB - Wraith Wiemon</t>
  </si>
  <si>
    <t>req 211829815 - guest speaker</t>
  </si>
  <si>
    <t>dept contact:   Delinda Spencer; Thomas Rupsia</t>
  </si>
  <si>
    <t>2.19 to 2.22.2026</t>
  </si>
  <si>
    <t>2.9.2026</t>
  </si>
  <si>
    <t>req 212073123 - sweatshirts</t>
  </si>
  <si>
    <t>req 21645735  t-shirts</t>
  </si>
  <si>
    <t>Independence Day Event on 2.15.2026</t>
  </si>
  <si>
    <t>Staples</t>
  </si>
  <si>
    <t>International Cultural Center fee</t>
  </si>
  <si>
    <t>2.10.2026</t>
  </si>
  <si>
    <t>IH - Copy Mail</t>
  </si>
  <si>
    <t>for year event</t>
  </si>
  <si>
    <t>2.25 to 2.26   2026 Dallas Stars Career Fair</t>
  </si>
  <si>
    <t>org paying upfront will reimburse</t>
  </si>
  <si>
    <t>Overton - ck in 4.18 to 4.19</t>
  </si>
  <si>
    <t>TRAVEL - fort Worth, TX</t>
  </si>
  <si>
    <t>Nat'l Reined Cow Horse judging</t>
  </si>
  <si>
    <t>TB - 4IMPRINT</t>
  </si>
  <si>
    <t>req 212142360 - ID tags</t>
  </si>
  <si>
    <t>TB - Advance Gaphix</t>
  </si>
  <si>
    <t>req 212155996   mugs</t>
  </si>
  <si>
    <t>2.12.2026</t>
  </si>
  <si>
    <t>req 211729487 - tshirts</t>
  </si>
  <si>
    <t>rush fee</t>
  </si>
  <si>
    <t>TAC Meat Judging</t>
  </si>
  <si>
    <t>Submitted by department - Anna Levien; Mindi Cook</t>
  </si>
  <si>
    <t>Submitted by department - Anna Levien, Mindi Cook</t>
  </si>
  <si>
    <t>0100-4980-5183</t>
  </si>
  <si>
    <t>0100-5003-7781</t>
  </si>
  <si>
    <t>TRAVEL - Austin, Tx</t>
  </si>
  <si>
    <t>2.13.2026</t>
  </si>
  <si>
    <t>GS - Ahmed Hosni - Annaul ASAS Recovery Convention</t>
  </si>
  <si>
    <t>Hotel - Cotton Court   2.27 to 3.1.2026</t>
  </si>
  <si>
    <t>TAC1475     conf:   77YAFS9VS</t>
  </si>
  <si>
    <t>TAC1475     conf:   77YAFS9MF</t>
  </si>
  <si>
    <t>TAC1475   conf:    77YAFS9TT</t>
  </si>
  <si>
    <t>SUB RENTAL - Matador room</t>
  </si>
  <si>
    <t>2.27 to 3.1.</t>
  </si>
  <si>
    <t>2.16.2026</t>
  </si>
  <si>
    <t>TB - Adavnce Graphix</t>
  </si>
  <si>
    <t>req 212363597  t-shirts</t>
  </si>
  <si>
    <t xml:space="preserve">TB - Staples </t>
  </si>
  <si>
    <t>req 22362734 - soap and glue/share PO with SGA</t>
  </si>
  <si>
    <t>req 212376419 - tshirts</t>
  </si>
  <si>
    <t>enterprise</t>
  </si>
  <si>
    <t>best wetern</t>
  </si>
  <si>
    <t>holiday inn</t>
  </si>
  <si>
    <t>springhill</t>
  </si>
  <si>
    <t>2.16.2025</t>
  </si>
  <si>
    <t>TRAVEL - San Antonio, TX</t>
  </si>
  <si>
    <t>2.12 to 2.14.2026</t>
  </si>
  <si>
    <t>TRAVEL - Houston, TX</t>
  </si>
  <si>
    <t>3.10 to 3.17.2026</t>
  </si>
  <si>
    <t>2.17.2026</t>
  </si>
  <si>
    <t>TRAVEL - Denver, CO    3.15 to 3.21</t>
  </si>
  <si>
    <t>TAC6355</t>
  </si>
  <si>
    <t>req 22438562  t-shirts</t>
  </si>
  <si>
    <t>2.20.2026</t>
  </si>
  <si>
    <t>req 212523478 - polo's</t>
  </si>
  <si>
    <t>jaimie kim   jaimkim@ttu.edu</t>
  </si>
  <si>
    <t>2.19.2026</t>
  </si>
  <si>
    <t>TB - Adance Graphix</t>
  </si>
  <si>
    <t>req 212608860</t>
  </si>
  <si>
    <t>t-shirts</t>
  </si>
  <si>
    <t>TB - CC Creations   on 2.5.2026</t>
  </si>
  <si>
    <t>req 212611413</t>
  </si>
  <si>
    <t>TB - Gerry Pagano - GS</t>
  </si>
  <si>
    <t>req 212621423</t>
  </si>
  <si>
    <t>event on 4.7.2026</t>
  </si>
  <si>
    <t>TAC1475   chareged Hilton</t>
  </si>
  <si>
    <t>2.23.2026</t>
  </si>
  <si>
    <t>TRAVEL - Austin, TX</t>
  </si>
  <si>
    <t>3.13 to 3.14  - viist Nature &amp; Sci Center</t>
  </si>
  <si>
    <t xml:space="preserve">TAC1475   BNB - </t>
  </si>
  <si>
    <t>Kent Hence Chapel 1.14 to 5.6.2026</t>
  </si>
  <si>
    <t>Registration - convention in Maryland</t>
  </si>
  <si>
    <t>12.5.2025</t>
  </si>
  <si>
    <t>2.24.2026</t>
  </si>
  <si>
    <t>3.18 to 3.22 - NSBE Annual Convention 2026</t>
  </si>
  <si>
    <t>req 22704051</t>
  </si>
  <si>
    <t>GS - Eric Cordero - Annual ASAS Recovery Convention</t>
  </si>
  <si>
    <t>TAC1475 SW</t>
  </si>
  <si>
    <t>GS - Eric Cordero - Annaul ASAS Recovery Convention</t>
  </si>
  <si>
    <t>2.26.2026</t>
  </si>
  <si>
    <t>TRAVEL - Galveston, TX</t>
  </si>
  <si>
    <t>attend submit of TX Chapter Fisher</t>
  </si>
  <si>
    <t>0100-5047-6731</t>
  </si>
  <si>
    <t>req 212838388    print officer quarter zip</t>
  </si>
  <si>
    <t>TRAVEL - Las Crucus, NM</t>
  </si>
  <si>
    <t>2.20 to 2.22.2026   TAC 2891</t>
  </si>
  <si>
    <t>pending</t>
  </si>
  <si>
    <t>TRAVEL - Oklahoma City</t>
  </si>
  <si>
    <t>3.6 to 3.8.2026    TAC 2891</t>
  </si>
  <si>
    <t>TTU Rec rental</t>
  </si>
  <si>
    <t>invoice 2611 - basketball tournament</t>
  </si>
  <si>
    <t>3.3.20269</t>
  </si>
  <si>
    <t>TB - Larry Landusky - GS</t>
  </si>
  <si>
    <t>req 210994633</t>
  </si>
  <si>
    <t>3.3.2026</t>
  </si>
  <si>
    <t>TRAVEL - Arizona</t>
  </si>
  <si>
    <t>3.16 to 3.20.2026</t>
  </si>
  <si>
    <t>students paying - reimb</t>
  </si>
  <si>
    <t>Pcard - TX Asso of Chicanos in Higher Ed</t>
  </si>
  <si>
    <t>reg for 22 students</t>
  </si>
  <si>
    <t>Reimburse airline ticket for Jorge Herrare</t>
  </si>
  <si>
    <t>0100-5065-3306</t>
  </si>
  <si>
    <t>Cat food - 0100-5065-3306</t>
  </si>
  <si>
    <t>Pcard - 0100-5065-3306</t>
  </si>
  <si>
    <t>supplies for event</t>
  </si>
  <si>
    <t>Registration - pending 2 students</t>
  </si>
  <si>
    <t>3.9.2026</t>
  </si>
  <si>
    <t>TRAVEL - Las Cruces, NM</t>
  </si>
  <si>
    <t>3.20 to 3.22.2026   TAC 2891</t>
  </si>
  <si>
    <t>3.10.2026</t>
  </si>
  <si>
    <t>requested by:   Brayden Peckham</t>
  </si>
  <si>
    <t>req 213357917</t>
  </si>
  <si>
    <t>ORDER BY:   Sierra Melass</t>
  </si>
  <si>
    <t>TRAVEL - Waco, TX</t>
  </si>
  <si>
    <t>3.29 to 3.31.2026</t>
  </si>
  <si>
    <t>Hilton Garden - TAC9045</t>
  </si>
  <si>
    <t>City of Lubbock - park rental</t>
  </si>
  <si>
    <t>Noise permit</t>
  </si>
  <si>
    <t>Hobby Lobby</t>
  </si>
  <si>
    <t>rental for event</t>
  </si>
  <si>
    <t>Guest speaker fee expenses</t>
  </si>
  <si>
    <t>3.11.2026</t>
  </si>
  <si>
    <t>req 213415467 - thsirts</t>
  </si>
  <si>
    <t>Girls who Code</t>
  </si>
  <si>
    <t>TRAVEL - conf (NSBE)</t>
  </si>
  <si>
    <t>3.12.2026</t>
  </si>
  <si>
    <t>TB - The Historica Baker Building</t>
  </si>
  <si>
    <t>req  213477158 - rental for year end event</t>
  </si>
  <si>
    <t>As of 3.12 contingency has not been spent</t>
  </si>
  <si>
    <t>TB - Brandability    req 213139428</t>
  </si>
  <si>
    <t>hotel reservation was org for Scott Wisenbaker</t>
  </si>
  <si>
    <t>GS - Jessica Carrillo - Annaul ASAS Recovery Convention</t>
  </si>
  <si>
    <t>3.18.2026</t>
  </si>
  <si>
    <t>req 213698548 - tshirts</t>
  </si>
  <si>
    <t>3.19.2026</t>
  </si>
  <si>
    <t>TB - Kenneth Freadigman</t>
  </si>
  <si>
    <t>req 213756462 - guest speaker</t>
  </si>
  <si>
    <t>req 213757996 - tshirts</t>
  </si>
  <si>
    <t>Soutwest Airlines</t>
  </si>
  <si>
    <t>TAC 1475  -  national convention</t>
  </si>
  <si>
    <t>3.26 to 3.29</t>
  </si>
  <si>
    <t>0100-4973-8716  TAC942   Holiday Inn-Canyon</t>
  </si>
  <si>
    <t>Pcard - Honors Graduation</t>
  </si>
  <si>
    <t>3.25.2026</t>
  </si>
  <si>
    <t>Sally Haslanger - GS</t>
  </si>
  <si>
    <t>Overton - 4.3 to 4.5    TAC 0377</t>
  </si>
  <si>
    <t>TRAVEL - Orlando, FL</t>
  </si>
  <si>
    <t>TAC 0377</t>
  </si>
  <si>
    <t>airline tickets difference paid by deparment</t>
  </si>
  <si>
    <t>81A026-B56010-G10</t>
  </si>
  <si>
    <t>TRAVEL - San Antionio, TX   2.20. to 2.21</t>
  </si>
  <si>
    <t>TAC Meat Juding</t>
  </si>
  <si>
    <t>Submitted by department</t>
  </si>
  <si>
    <t>South Plains Meat Judging contest</t>
  </si>
  <si>
    <t>TRAVEL - Dumas, TX   2.11 to 2.13.2026</t>
  </si>
  <si>
    <t>Submitted by deparment</t>
  </si>
  <si>
    <t>0100-5115-8773</t>
  </si>
  <si>
    <t>3.26.2026</t>
  </si>
  <si>
    <t>TB - Amazon</t>
  </si>
  <si>
    <t>req 214069688 - easter for kids</t>
  </si>
  <si>
    <t>TRAVEL - College Station</t>
  </si>
  <si>
    <t>TAC958 - 010051168727</t>
  </si>
  <si>
    <t>hotel paid by department</t>
  </si>
  <si>
    <t>Institute of Industrial System Engineers</t>
  </si>
  <si>
    <t>contact - mckenmar@ttu.edu</t>
  </si>
  <si>
    <t>x</t>
  </si>
  <si>
    <t>Amazon</t>
  </si>
  <si>
    <t>3.30.2026</t>
  </si>
  <si>
    <t>TRAVEL - Corpus Christi</t>
  </si>
  <si>
    <t>Region 6 Symposiom event</t>
  </si>
  <si>
    <t>4.14 to 4.19</t>
  </si>
  <si>
    <t>req 214195617 - tshirts</t>
  </si>
  <si>
    <t>TRAVEL - Possum Kingdon</t>
  </si>
  <si>
    <t>4.18 to 4.19.2026</t>
  </si>
  <si>
    <t>req 214420409 - sweatshirts</t>
  </si>
  <si>
    <t>4.3.2026</t>
  </si>
  <si>
    <t>TRAVEL - reimb to Isadora Brighenti</t>
  </si>
  <si>
    <t>registration - College Station</t>
  </si>
  <si>
    <t>TB -  Advance Graphix</t>
  </si>
  <si>
    <t>req 214439081 - t shirts</t>
  </si>
  <si>
    <t>Minority Association of Pre-Health Students</t>
  </si>
  <si>
    <t>4.8.2026</t>
  </si>
  <si>
    <t>Pcard - E&amp;J Smokehouse LLC</t>
  </si>
  <si>
    <t>venue rental pd on Pcard</t>
  </si>
  <si>
    <t>4.1.2026</t>
  </si>
  <si>
    <t>TRAVEL - Michgain</t>
  </si>
  <si>
    <t>June 14 - 21</t>
  </si>
  <si>
    <t>Comfort Inn June 14-15</t>
  </si>
  <si>
    <t>TRAVEL - Ft Worth, TX</t>
  </si>
  <si>
    <t>4.16 to 4.18    TAC 6355</t>
  </si>
  <si>
    <t>4.9.2026</t>
  </si>
  <si>
    <t>TAC959 - 0100-5147-7130</t>
  </si>
  <si>
    <t>3.14 to 3.19   TAC  959</t>
  </si>
  <si>
    <t>4.13.2026</t>
  </si>
  <si>
    <t>req 214816792   tshirts</t>
  </si>
  <si>
    <t>req 214911854   sweatshirts</t>
  </si>
  <si>
    <t>4.15.2026</t>
  </si>
  <si>
    <t>4.17.2026</t>
  </si>
  <si>
    <t>req 215003112 - pins</t>
  </si>
  <si>
    <t>Jeffry Hanson 0100-5157-7978</t>
  </si>
  <si>
    <t>TRAVEL - Nacogdoches, TX</t>
  </si>
  <si>
    <t>3.11 to 3.15.2026</t>
  </si>
  <si>
    <t>Joshua Graves   0100-5156-3318</t>
  </si>
  <si>
    <t>Or Natan  0100-5134-1420</t>
  </si>
  <si>
    <t>Rafael Quilpas   0100-5134-1958</t>
  </si>
  <si>
    <t>Caleb Dent    0100-5133-7823</t>
  </si>
  <si>
    <t>Aiden Bradshaw   0100-5133-2679</t>
  </si>
  <si>
    <t>Jacob Garza    0100-5133-9004</t>
  </si>
  <si>
    <t>Esteban Chavez    0100-5133-6594</t>
  </si>
  <si>
    <t>Benjamin Wick   0100-5134-2259</t>
  </si>
  <si>
    <t>Jonathan Henson</t>
  </si>
  <si>
    <t>TRAVEL - Boy Scout facilities - Graford, TX</t>
  </si>
  <si>
    <t>4.17 to 4.19.2026</t>
  </si>
  <si>
    <t>0100-5136-2912</t>
  </si>
  <si>
    <t>req 215028187 - tshirts</t>
  </si>
  <si>
    <t>4.21.2026</t>
  </si>
  <si>
    <t>TB - Advance Graphox</t>
  </si>
  <si>
    <t>req 215156842 - tshirts</t>
  </si>
  <si>
    <t>Pcard - West Texas Ballons &amp; Rentals</t>
  </si>
  <si>
    <t>year end event</t>
  </si>
  <si>
    <t>4.22.2026</t>
  </si>
  <si>
    <t>TB - Advance Graphi8x</t>
  </si>
  <si>
    <t>req 215200522 - tshirts - stay rooted</t>
  </si>
  <si>
    <t>As Me a Question</t>
  </si>
  <si>
    <t>req 215157691 - tshirts - Christ Streets</t>
  </si>
  <si>
    <t>4.23.2026</t>
  </si>
  <si>
    <t>req 215202467 - tshirts - pink women of faith</t>
  </si>
  <si>
    <t>SGA</t>
  </si>
  <si>
    <t>registration</t>
  </si>
  <si>
    <t>gas/food</t>
  </si>
  <si>
    <t>Req 215230661 - reimb registration</t>
  </si>
  <si>
    <t>TAC 9045 - GAS  0100-5176-7901</t>
  </si>
  <si>
    <t>TAC 1475 - hotel  0100-5093-6158</t>
  </si>
  <si>
    <t>Credit for sales tax deposted</t>
  </si>
  <si>
    <t>sales tax</t>
  </si>
  <si>
    <t>Pcard - registration at 110.00 each for 3</t>
  </si>
  <si>
    <t>5.1.2026</t>
  </si>
  <si>
    <t>TB - Beth Greene - GS</t>
  </si>
  <si>
    <t>req 215644762</t>
  </si>
  <si>
    <t>2026 Texas metals Symposium</t>
  </si>
  <si>
    <t>45.1.2026</t>
  </si>
  <si>
    <t>HORSE FOP</t>
  </si>
  <si>
    <t>TRAVEL - Gainsville, TX</t>
  </si>
  <si>
    <t>3.30 to 4.2.2026</t>
  </si>
  <si>
    <t>National Horse Juding Team contest in Whitesboro, TX</t>
  </si>
  <si>
    <t>TRAVEL - North Caroline</t>
  </si>
  <si>
    <t>4.30 to 5.3.2026</t>
  </si>
  <si>
    <t>National finalists 2 students</t>
  </si>
  <si>
    <t>req 215647962 - tshirts</t>
  </si>
  <si>
    <t>5.4.2026</t>
  </si>
  <si>
    <t>req 215664889 - year end school event</t>
  </si>
  <si>
    <t>TB - Patricia Tatum - GS</t>
  </si>
  <si>
    <t>2026 Texas metals symposium</t>
  </si>
  <si>
    <t>req 215671276</t>
  </si>
  <si>
    <t>req 215680880</t>
  </si>
  <si>
    <t>tshirts</t>
  </si>
  <si>
    <t>5.5.2026</t>
  </si>
  <si>
    <t>TAC Meat Juding -  Clovis, NM</t>
  </si>
  <si>
    <t>0100-5112-5748</t>
  </si>
  <si>
    <t>TAC Meat Juding - Duman, TX</t>
  </si>
  <si>
    <t>0100-5112-4606</t>
  </si>
  <si>
    <t>1.3.2026</t>
  </si>
  <si>
    <t>TAC848 -    Denver, CO</t>
  </si>
  <si>
    <t>TAC848 - San Antonio, TX</t>
  </si>
  <si>
    <t>req 215774962 - cords</t>
  </si>
  <si>
    <t>Sahil Bhetwal  0100-5174-5349</t>
  </si>
  <si>
    <t>Bibpin  0100-5172-8302</t>
  </si>
  <si>
    <t>Bibpin  0100-5208-1340</t>
  </si>
  <si>
    <t>5.6.2026</t>
  </si>
  <si>
    <t>req 215832315 - liberty totes</t>
  </si>
  <si>
    <t>req 215832938 - caps</t>
  </si>
  <si>
    <t>5.8.2026</t>
  </si>
  <si>
    <t>flight for Melissa to El Paso, TX - spelling bee</t>
  </si>
  <si>
    <t>TAC1475 - American Airlines    6-3 to 6-5</t>
  </si>
  <si>
    <t>Radison Hotel in El Paso    -  2 nights</t>
  </si>
  <si>
    <t>TAC1475</t>
  </si>
  <si>
    <t>99.65   PAID BY DEPARTMENT</t>
  </si>
  <si>
    <t>FY26 Undergrad</t>
  </si>
  <si>
    <t>5.11.2026</t>
  </si>
  <si>
    <t>6.20 to 6.24   used funds Meat Sci Asso to cover</t>
  </si>
  <si>
    <t>entire trip</t>
  </si>
  <si>
    <t>6.20 to 6.224 - $750.00 from Meat Quiz Bowl</t>
  </si>
  <si>
    <t>apply to travel expenses</t>
  </si>
  <si>
    <t>TRAVEL - Fresno, CA</t>
  </si>
  <si>
    <t>6.14 to 6.30 - Jacob Moore</t>
  </si>
  <si>
    <t>TAC1475   air</t>
  </si>
  <si>
    <t>registraion on Pcard</t>
  </si>
  <si>
    <t>TAC 0377   card didn't work/will reim'B Natasha Guhi</t>
  </si>
  <si>
    <t>Charged on TAC0377</t>
  </si>
  <si>
    <t>TRAVEL - McKenney Falls State Park - Austin, TX</t>
  </si>
  <si>
    <t>AirBNB reimburse to org directly/paid from org cking</t>
  </si>
  <si>
    <t>Cancellation Fee</t>
  </si>
  <si>
    <t>using TAC card   0100-5080-0419</t>
  </si>
  <si>
    <t>TAC453   0100-5224-0398</t>
  </si>
  <si>
    <t>TRAVEL - Houston, TX - PENDING   2586.77</t>
  </si>
  <si>
    <t>Aniston Patschke</t>
  </si>
  <si>
    <t>preisent</t>
  </si>
  <si>
    <t>Vice presidnet</t>
  </si>
  <si>
    <t>Emma Truman  and Regan Corral</t>
  </si>
  <si>
    <t>TAC866</t>
  </si>
  <si>
    <t>Addison Quntanilla</t>
  </si>
  <si>
    <t>Kyndal Huff</t>
  </si>
  <si>
    <t>Trinity</t>
  </si>
  <si>
    <t>Jennifer Kingston</t>
  </si>
  <si>
    <t>Priti Anifowoshu</t>
  </si>
  <si>
    <t>Karena Starks</t>
  </si>
  <si>
    <t>Abigail Mason</t>
  </si>
  <si>
    <t>Taevadda</t>
  </si>
  <si>
    <t>5.18.2026</t>
  </si>
  <si>
    <t>TB - ADVANCE GRPAHIX</t>
  </si>
  <si>
    <t>req 216269894 - tshirts</t>
  </si>
  <si>
    <t>REQ 216277619 - pins</t>
  </si>
  <si>
    <t>req  216279991</t>
  </si>
  <si>
    <t>Quentin Fisher  0100-5156-1608</t>
  </si>
  <si>
    <t>Abbigayle Keesee    0100-5156-5580</t>
  </si>
  <si>
    <t>Kathryn Jordon    0100-5134-0348</t>
  </si>
  <si>
    <t>Rebekah Luce    0100-5171-1940</t>
  </si>
  <si>
    <t>PAID</t>
  </si>
  <si>
    <t>3.6 to 3.8.2026    reg 216368276</t>
  </si>
  <si>
    <t>5.20.2026</t>
  </si>
  <si>
    <t>TB - CALIFORNIA T</t>
  </si>
  <si>
    <t>req 216404220</t>
  </si>
  <si>
    <t>TAC 630</t>
  </si>
  <si>
    <t>Gargi Pathak - reimb through chrome river</t>
  </si>
  <si>
    <t>TB - Staples</t>
  </si>
  <si>
    <t>req 216486901</t>
  </si>
  <si>
    <t>5.21.2026</t>
  </si>
  <si>
    <t>hotel for Houston Stock show</t>
  </si>
  <si>
    <t>3.2 to 3-23-2026</t>
  </si>
  <si>
    <t>TB - Advance Grahphix</t>
  </si>
  <si>
    <t>req 216693009 - tumblers</t>
  </si>
  <si>
    <t>5.28.2026</t>
  </si>
  <si>
    <t>ICC rental for event</t>
  </si>
  <si>
    <t>email Vanessa Jimenez for payment</t>
  </si>
  <si>
    <t>req 208874053    PAID 11.25.206    direct deposit</t>
  </si>
  <si>
    <t>TB - Anais Holgado-Lage</t>
  </si>
  <si>
    <t>req 216401381 - GS</t>
  </si>
  <si>
    <t>Zackary Polson   0100-5249-6515</t>
  </si>
  <si>
    <t xml:space="preserve">Zackary Polson </t>
  </si>
  <si>
    <t>PAID by organczation checking acount</t>
  </si>
  <si>
    <t>submitt req 217117156 (1094.38)</t>
  </si>
  <si>
    <t>TB - rq 217160076</t>
  </si>
  <si>
    <t>6.8.2026</t>
  </si>
  <si>
    <t>ICC - Cultural night</t>
  </si>
  <si>
    <t>req 217216980 - mugs</t>
  </si>
  <si>
    <t>6.10.2026</t>
  </si>
  <si>
    <t>req 271260362 - tshirts</t>
  </si>
  <si>
    <t>req 217274454</t>
  </si>
  <si>
    <t>req 217285496 - hats</t>
  </si>
  <si>
    <t>req 217286492 t-shirts</t>
  </si>
  <si>
    <t>Req 217302050    stress balls</t>
  </si>
  <si>
    <t>TAC - SureStay room rental for quarterly mtg</t>
  </si>
  <si>
    <t>TB - Amazaon</t>
  </si>
  <si>
    <t>217303889 - comstums</t>
  </si>
  <si>
    <t>REQ 217431172 tshirts</t>
  </si>
  <si>
    <t>req 217434029 - tablecloth</t>
  </si>
  <si>
    <t>TB - QuarerFour</t>
  </si>
  <si>
    <t>req 217479980 - caps, tshirts</t>
  </si>
  <si>
    <t>6.16.2026</t>
  </si>
  <si>
    <t xml:space="preserve">TRAVEL - Washington, DC   </t>
  </si>
  <si>
    <t>7-6 to 7-10.2026     ticket on SW - TAC959</t>
  </si>
  <si>
    <t>Nadahia Bennett</t>
  </si>
  <si>
    <t>printing brochures; announcements; flyers</t>
  </si>
  <si>
    <t>TB - Gavin Jacobson</t>
  </si>
  <si>
    <t>req 217517697 - payment for music composing</t>
  </si>
  <si>
    <t>Ellie Altman</t>
  </si>
  <si>
    <t>6.6.2026</t>
  </si>
  <si>
    <t>depart funding over 80%</t>
  </si>
  <si>
    <t>need to provide FOP</t>
  </si>
  <si>
    <t>Comfort Inn June 15-21</t>
  </si>
  <si>
    <t>Comfort Inn June 21-22</t>
  </si>
  <si>
    <t>Enterprise rental</t>
  </si>
  <si>
    <t>6.13.2026</t>
  </si>
  <si>
    <t>Sams</t>
  </si>
  <si>
    <t>Quiktrip</t>
  </si>
  <si>
    <t>6.14.2026</t>
  </si>
  <si>
    <t>Flying J</t>
  </si>
  <si>
    <t>6.15.2026</t>
  </si>
  <si>
    <t>Buc-ee</t>
  </si>
  <si>
    <t>Loves</t>
  </si>
  <si>
    <t>6.18.2026</t>
  </si>
  <si>
    <t>Shell</t>
  </si>
  <si>
    <t>6.21.2026</t>
  </si>
  <si>
    <t>6.22.2026</t>
  </si>
  <si>
    <t>6.23.2026</t>
  </si>
  <si>
    <t>Murphy</t>
  </si>
  <si>
    <t>TAC2891</t>
  </si>
  <si>
    <t>Meijer</t>
  </si>
  <si>
    <t>6.20.2026</t>
  </si>
  <si>
    <t>Buddy</t>
  </si>
  <si>
    <t>Motomart</t>
  </si>
  <si>
    <t>Quiktirp</t>
  </si>
  <si>
    <t>TOTAL GAS</t>
  </si>
  <si>
    <t>Gas</t>
  </si>
  <si>
    <t>FOOD</t>
  </si>
  <si>
    <t>TABLE 158</t>
  </si>
  <si>
    <t>TABLE 123</t>
  </si>
  <si>
    <t>TABLE 157</t>
  </si>
  <si>
    <t>TABLE 144</t>
  </si>
  <si>
    <t>TABLE 155</t>
  </si>
  <si>
    <t>Food</t>
  </si>
  <si>
    <t>TRIP TOTAL</t>
  </si>
  <si>
    <t>TOTAL FOOD</t>
  </si>
  <si>
    <t>Villanueva Solis, Alejandra</t>
  </si>
  <si>
    <t>6.29.2026</t>
  </si>
  <si>
    <t>req 217972012 - totes</t>
  </si>
  <si>
    <t>7.1.2026</t>
  </si>
  <si>
    <t>TB - California T</t>
  </si>
  <si>
    <t>req 218050778 - t-shirts</t>
  </si>
  <si>
    <t>7.13.2026</t>
  </si>
  <si>
    <t>TRAVEL - Galvestion, TX</t>
  </si>
  <si>
    <t>TAC</t>
  </si>
  <si>
    <t>7.23 to 7.26.2026</t>
  </si>
  <si>
    <t>4240.00 - registration on SGA Pcard</t>
  </si>
  <si>
    <t>7.14.2026</t>
  </si>
  <si>
    <t>req 218574619 - tshirts</t>
  </si>
  <si>
    <t>Erasmus Mensah</t>
  </si>
  <si>
    <t>req 218576369 - supplies</t>
  </si>
  <si>
    <t>Felix Jones</t>
  </si>
  <si>
    <t>0100-5082-9386   APPROVED 7.15.2026</t>
  </si>
  <si>
    <t>0100-5068-6947   PAID BY DEPT.</t>
  </si>
  <si>
    <t>0100-5082-8670    APPROVED 7.15.2026</t>
  </si>
  <si>
    <t>TAC848 - Oklahoma    2076.44</t>
  </si>
  <si>
    <t>7.15.2026</t>
  </si>
  <si>
    <t>req 218595516 - office supplies</t>
  </si>
  <si>
    <t>req 218605589 - t-shirts</t>
  </si>
  <si>
    <t>Navya Kavuri - 2026</t>
  </si>
  <si>
    <t>0100-5359-6423</t>
  </si>
  <si>
    <t>0100-5360-3860</t>
  </si>
  <si>
    <t>Meat Judging 010053603860</t>
  </si>
  <si>
    <t>7.17.2026</t>
  </si>
  <si>
    <t>TB - Advance Grpahix</t>
  </si>
  <si>
    <t xml:space="preserve">req 218730657  </t>
  </si>
  <si>
    <t>REQ 218732896   T SHIRTS</t>
  </si>
  <si>
    <t>updated  7.17.2026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</si>
</sst>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m/dd/yy;@"/>
    <numFmt numFmtId="166" formatCode="m/d/yy;@"/>
  </numFmts>
  <fonts count="31" x14ac:knownFonts="1">
    <font>
      <sz val="12"/>
      <color rgb="FF000000"/>
      <name val="Calibri"/>
      <family val="2"/>
      <scheme val="minor"/>
    </font>
    <font>
      <u/>
      <sz val="12"/>
      <color rgb="FF0000FF"/>
      <name val="Calibri"/>
      <family val="2"/>
      <scheme val="minor"/>
    </font>
    <font>
      <u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i/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000000"/>
      <name val="Wingdings"/>
      <charset val="2"/>
    </font>
    <font>
      <sz val="8"/>
      <color rgb="FF000000"/>
      <name val="Times New Roman"/>
      <family val="1"/>
    </font>
    <font>
      <sz val="12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u/>
      <sz val="12"/>
      <name val="Calibri"/>
      <family val="2"/>
      <scheme val="minor"/>
    </font>
    <font>
      <u/>
      <sz val="9"/>
      <color theme="10"/>
      <name val="Calibri"/>
      <family val="2"/>
      <scheme val="minor"/>
    </font>
    <font>
      <u/>
      <sz val="8"/>
      <color rgb="FF0000FF"/>
      <name val="Calibri"/>
      <family val="2"/>
      <scheme val="minor"/>
    </font>
    <font>
      <b/>
      <sz val="28"/>
      <color rgb="FF000000"/>
      <name val="Calibri"/>
      <family val="2"/>
      <scheme val="minor"/>
    </font>
    <font>
      <u/>
      <sz val="12"/>
      <color theme="4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584">
    <xf numFmtId="0" fontId="0" fillId="0" borderId="0" xfId="0"/>
    <xf numFmtId="0" fontId="2" fillId="0" borderId="0" xfId="0" applyFont="1" applyAlignment="1">
      <alignment horizontal="center"/>
    </xf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14" fontId="0" fillId="0" borderId="0" xfId="0" applyNumberFormat="1"/>
    <xf numFmtId="14" fontId="1" fillId="0" borderId="0" xfId="0" applyNumberFormat="1" applyFont="1"/>
    <xf numFmtId="14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3" fillId="0" borderId="0" xfId="0" applyFont="1"/>
    <xf numFmtId="0" fontId="5" fillId="0" borderId="0" xfId="0" applyFon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2" fillId="0" borderId="0" xfId="0" applyFont="1" applyAlignment="1">
      <alignment horizontal="center" wrapText="1"/>
    </xf>
    <xf numFmtId="14" fontId="0" fillId="0" borderId="0" xfId="0" applyNumberFormat="1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/>
    </xf>
    <xf numFmtId="0" fontId="6" fillId="0" borderId="0" xfId="0" applyFont="1"/>
    <xf numFmtId="164" fontId="7" fillId="0" borderId="0" xfId="0" applyNumberFormat="1" applyFont="1"/>
    <xf numFmtId="0" fontId="7" fillId="0" borderId="0" xfId="0" applyFont="1"/>
    <xf numFmtId="14" fontId="0" fillId="0" borderId="0" xfId="0" applyNumberForma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  <xf numFmtId="16" fontId="0" fillId="0" borderId="0" xfId="0" applyNumberFormat="1"/>
    <xf numFmtId="0" fontId="0" fillId="2" borderId="0" xfId="0" applyFill="1"/>
    <xf numFmtId="165" fontId="0" fillId="0" borderId="0" xfId="0" applyNumberFormat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5" fontId="2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 vertical="center" wrapText="1"/>
    </xf>
    <xf numFmtId="164" fontId="0" fillId="0" borderId="0" xfId="0" applyNumberFormat="1" applyAlignment="1">
      <alignment vertical="top" wrapText="1"/>
    </xf>
    <xf numFmtId="165" fontId="1" fillId="0" borderId="0" xfId="0" applyNumberFormat="1" applyFont="1"/>
    <xf numFmtId="0" fontId="0" fillId="0" borderId="0" xfId="0" applyAlignment="1">
      <alignment vertical="center"/>
    </xf>
    <xf numFmtId="16" fontId="0" fillId="0" borderId="0" xfId="0" applyNumberFormat="1" applyAlignment="1">
      <alignment vertical="top"/>
    </xf>
    <xf numFmtId="165" fontId="0" fillId="0" borderId="0" xfId="0" applyNumberFormat="1" applyAlignment="1">
      <alignment vertical="top"/>
    </xf>
    <xf numFmtId="0" fontId="8" fillId="0" borderId="0" xfId="0" applyFont="1"/>
    <xf numFmtId="166" fontId="1" fillId="0" borderId="0" xfId="0" applyNumberFormat="1" applyFont="1"/>
    <xf numFmtId="166" fontId="2" fillId="0" borderId="0" xfId="0" applyNumberFormat="1" applyFont="1"/>
    <xf numFmtId="166" fontId="0" fillId="0" borderId="0" xfId="0" applyNumberFormat="1"/>
    <xf numFmtId="166" fontId="2" fillId="0" borderId="0" xfId="0" applyNumberFormat="1" applyFont="1" applyAlignment="1">
      <alignment horizontal="center"/>
    </xf>
    <xf numFmtId="165" fontId="2" fillId="0" borderId="0" xfId="0" applyNumberFormat="1" applyFont="1"/>
    <xf numFmtId="14" fontId="7" fillId="0" borderId="0" xfId="0" applyNumberFormat="1" applyFont="1"/>
    <xf numFmtId="0" fontId="7" fillId="0" borderId="0" xfId="0" applyFont="1" applyAlignment="1">
      <alignment vertical="top"/>
    </xf>
    <xf numFmtId="16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/>
    </xf>
    <xf numFmtId="0" fontId="5" fillId="0" borderId="0" xfId="0" applyFont="1" applyAlignment="1">
      <alignment vertical="top"/>
    </xf>
    <xf numFmtId="14" fontId="0" fillId="0" borderId="0" xfId="0" applyNumberFormat="1" applyAlignment="1">
      <alignment horizontal="right" vertical="top"/>
    </xf>
    <xf numFmtId="164" fontId="0" fillId="0" borderId="0" xfId="0" applyNumberFormat="1" applyAlignment="1">
      <alignment horizontal="right" vertical="top"/>
    </xf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166" fontId="0" fillId="0" borderId="0" xfId="0" applyNumberFormat="1" applyAlignment="1">
      <alignment vertical="top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" fontId="0" fillId="0" borderId="0" xfId="0" applyNumberForma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2" borderId="0" xfId="0" applyFill="1" applyAlignment="1">
      <alignment vertical="center"/>
    </xf>
    <xf numFmtId="49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14" fontId="0" fillId="0" borderId="4" xfId="0" applyNumberFormat="1" applyBorder="1"/>
    <xf numFmtId="164" fontId="0" fillId="0" borderId="5" xfId="0" applyNumberFormat="1" applyBorder="1"/>
    <xf numFmtId="14" fontId="0" fillId="0" borderId="3" xfId="0" applyNumberFormat="1" applyBorder="1"/>
    <xf numFmtId="0" fontId="0" fillId="0" borderId="10" xfId="0" applyBorder="1"/>
    <xf numFmtId="14" fontId="0" fillId="0" borderId="10" xfId="0" applyNumberFormat="1" applyBorder="1" applyAlignment="1">
      <alignment vertical="top"/>
    </xf>
    <xf numFmtId="14" fontId="0" fillId="0" borderId="7" xfId="0" applyNumberFormat="1" applyBorder="1"/>
    <xf numFmtId="164" fontId="0" fillId="0" borderId="8" xfId="0" applyNumberFormat="1" applyBorder="1"/>
    <xf numFmtId="14" fontId="0" fillId="0" borderId="3" xfId="0" applyNumberFormat="1" applyBorder="1" applyAlignment="1">
      <alignment vertical="top"/>
    </xf>
    <xf numFmtId="0" fontId="0" fillId="0" borderId="10" xfId="0" applyBorder="1" applyAlignment="1">
      <alignment vertical="top" wrapText="1"/>
    </xf>
    <xf numFmtId="14" fontId="0" fillId="0" borderId="10" xfId="0" applyNumberFormat="1" applyBorder="1" applyAlignment="1">
      <alignment vertical="top" wrapText="1"/>
    </xf>
    <xf numFmtId="14" fontId="0" fillId="0" borderId="10" xfId="0" applyNumberFormat="1" applyBorder="1" applyAlignment="1">
      <alignment horizontal="left" vertical="top" wrapText="1"/>
    </xf>
    <xf numFmtId="0" fontId="0" fillId="0" borderId="10" xfId="0" applyBorder="1" applyAlignment="1">
      <alignment wrapText="1"/>
    </xf>
    <xf numFmtId="1" fontId="8" fillId="0" borderId="0" xfId="0" applyNumberFormat="1" applyFont="1" applyAlignment="1">
      <alignment horizontal="center" vertical="center"/>
    </xf>
    <xf numFmtId="14" fontId="0" fillId="0" borderId="10" xfId="0" applyNumberFormat="1" applyBorder="1" applyAlignment="1">
      <alignment horizontal="left"/>
    </xf>
    <xf numFmtId="165" fontId="0" fillId="0" borderId="0" xfId="0" applyNumberFormat="1" applyAlignment="1">
      <alignment vertical="top" wrapText="1"/>
    </xf>
    <xf numFmtId="0" fontId="5" fillId="0" borderId="6" xfId="0" applyFont="1" applyBorder="1"/>
    <xf numFmtId="14" fontId="0" fillId="0" borderId="6" xfId="0" applyNumberFormat="1" applyBorder="1" applyAlignment="1">
      <alignment wrapText="1"/>
    </xf>
    <xf numFmtId="14" fontId="0" fillId="0" borderId="9" xfId="0" applyNumberFormat="1" applyBorder="1" applyAlignment="1">
      <alignment wrapText="1"/>
    </xf>
    <xf numFmtId="14" fontId="0" fillId="0" borderId="10" xfId="0" applyNumberFormat="1" applyBorder="1"/>
    <xf numFmtId="16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/>
    </xf>
    <xf numFmtId="0" fontId="0" fillId="0" borderId="0" xfId="0" applyAlignment="1">
      <alignment horizontal="center"/>
    </xf>
    <xf numFmtId="0" fontId="0" fillId="4" borderId="0" xfId="0" applyFill="1" applyAlignment="1">
      <alignment vertic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44" fontId="0" fillId="0" borderId="0" xfId="2" applyFont="1"/>
    <xf numFmtId="44" fontId="0" fillId="0" borderId="11" xfId="2" applyFont="1" applyBorder="1"/>
    <xf numFmtId="14" fontId="0" fillId="0" borderId="0" xfId="0" applyNumberFormat="1" applyAlignment="1">
      <alignment horizontal="center" vertical="top"/>
    </xf>
    <xf numFmtId="164" fontId="0" fillId="0" borderId="0" xfId="0" applyNumberFormat="1" applyAlignment="1">
      <alignment horizontal="center" vertical="top"/>
    </xf>
    <xf numFmtId="0" fontId="0" fillId="0" borderId="14" xfId="0" applyBorder="1"/>
    <xf numFmtId="0" fontId="12" fillId="0" borderId="1" xfId="1" applyFill="1" applyBorder="1" applyAlignment="1">
      <alignment vertical="center" wrapText="1"/>
    </xf>
    <xf numFmtId="0" fontId="12" fillId="0" borderId="1" xfId="1" applyBorder="1" applyAlignment="1">
      <alignment vertical="center" wrapText="1"/>
    </xf>
    <xf numFmtId="164" fontId="13" fillId="0" borderId="1" xfId="0" applyNumberFormat="1" applyFont="1" applyBorder="1" applyAlignment="1">
      <alignment vertical="center"/>
    </xf>
    <xf numFmtId="0" fontId="12" fillId="0" borderId="0" xfId="1" applyFill="1" applyBorder="1"/>
    <xf numFmtId="0" fontId="0" fillId="4" borderId="17" xfId="0" applyFill="1" applyBorder="1" applyAlignment="1">
      <alignment vertical="center"/>
    </xf>
    <xf numFmtId="0" fontId="0" fillId="0" borderId="17" xfId="0" applyBorder="1" applyAlignment="1">
      <alignment vertical="center"/>
    </xf>
    <xf numFmtId="0" fontId="12" fillId="0" borderId="0" xfId="1" applyFill="1"/>
    <xf numFmtId="164" fontId="0" fillId="0" borderId="20" xfId="0" applyNumberFormat="1" applyBorder="1" applyAlignment="1">
      <alignment vertical="center"/>
    </xf>
    <xf numFmtId="0" fontId="12" fillId="0" borderId="0" xfId="1"/>
    <xf numFmtId="0" fontId="0" fillId="0" borderId="17" xfId="0" applyBorder="1"/>
    <xf numFmtId="0" fontId="0" fillId="0" borderId="17" xfId="0" applyBorder="1" applyAlignment="1">
      <alignment horizontal="center"/>
    </xf>
    <xf numFmtId="164" fontId="0" fillId="0" borderId="2" xfId="0" applyNumberFormat="1" applyBorder="1" applyAlignment="1">
      <alignment vertical="center"/>
    </xf>
    <xf numFmtId="164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5" fontId="0" fillId="0" borderId="17" xfId="0" applyNumberFormat="1" applyBorder="1" applyAlignment="1">
      <alignment horizontal="center" vertical="center"/>
    </xf>
    <xf numFmtId="164" fontId="5" fillId="0" borderId="0" xfId="2" applyNumberFormat="1" applyFont="1"/>
    <xf numFmtId="0" fontId="15" fillId="4" borderId="21" xfId="0" applyFont="1" applyFill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6" fillId="0" borderId="21" xfId="0" applyFont="1" applyBorder="1" applyAlignment="1">
      <alignment vertical="center"/>
    </xf>
    <xf numFmtId="0" fontId="17" fillId="0" borderId="0" xfId="0" applyFont="1"/>
    <xf numFmtId="164" fontId="0" fillId="2" borderId="0" xfId="0" applyNumberFormat="1" applyFill="1"/>
    <xf numFmtId="0" fontId="13" fillId="0" borderId="0" xfId="0" applyFont="1"/>
    <xf numFmtId="14" fontId="0" fillId="2" borderId="0" xfId="0" applyNumberFormat="1" applyFill="1"/>
    <xf numFmtId="44" fontId="0" fillId="0" borderId="0" xfId="0" applyNumberFormat="1"/>
    <xf numFmtId="0" fontId="11" fillId="2" borderId="0" xfId="0" applyFont="1" applyFill="1" applyAlignment="1">
      <alignment vertical="center"/>
    </xf>
    <xf numFmtId="44" fontId="0" fillId="0" borderId="11" xfId="0" applyNumberFormat="1" applyBorder="1"/>
    <xf numFmtId="14" fontId="0" fillId="0" borderId="0" xfId="0" applyNumberFormat="1" applyAlignment="1">
      <alignment horizontal="center"/>
    </xf>
    <xf numFmtId="0" fontId="0" fillId="5" borderId="0" xfId="0" applyFill="1" applyAlignment="1">
      <alignment vertical="center"/>
    </xf>
    <xf numFmtId="44" fontId="0" fillId="0" borderId="0" xfId="2" applyFont="1" applyFill="1"/>
    <xf numFmtId="43" fontId="0" fillId="0" borderId="0" xfId="0" applyNumberFormat="1"/>
    <xf numFmtId="0" fontId="0" fillId="0" borderId="11" xfId="0" applyBorder="1"/>
    <xf numFmtId="0" fontId="0" fillId="0" borderId="11" xfId="0" applyBorder="1" applyAlignment="1">
      <alignment horizontal="right"/>
    </xf>
    <xf numFmtId="8" fontId="0" fillId="0" borderId="0" xfId="0" applyNumberFormat="1" applyAlignment="1">
      <alignment horizontal="left"/>
    </xf>
    <xf numFmtId="0" fontId="0" fillId="0" borderId="0" xfId="2" applyNumberFormat="1" applyFont="1" applyAlignment="1">
      <alignment horizontal="left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0" fillId="0" borderId="21" xfId="0" applyBorder="1" applyAlignment="1">
      <alignment horizontal="center"/>
    </xf>
    <xf numFmtId="14" fontId="2" fillId="0" borderId="0" xfId="0" applyNumberFormat="1" applyFont="1" applyAlignment="1">
      <alignment wrapText="1"/>
    </xf>
    <xf numFmtId="0" fontId="12" fillId="6" borderId="1" xfId="1" applyFill="1" applyBorder="1" applyAlignment="1">
      <alignment vertical="center" wrapText="1"/>
    </xf>
    <xf numFmtId="164" fontId="0" fillId="6" borderId="1" xfId="0" applyNumberFormat="1" applyFill="1" applyBorder="1" applyAlignment="1">
      <alignment vertical="center"/>
    </xf>
    <xf numFmtId="164" fontId="5" fillId="6" borderId="1" xfId="0" applyNumberFormat="1" applyFont="1" applyFill="1" applyBorder="1" applyAlignment="1">
      <alignment vertical="center"/>
    </xf>
    <xf numFmtId="164" fontId="0" fillId="6" borderId="2" xfId="0" applyNumberFormat="1" applyFill="1" applyBorder="1" applyAlignment="1">
      <alignment vertical="center"/>
    </xf>
    <xf numFmtId="164" fontId="0" fillId="6" borderId="17" xfId="0" applyNumberFormat="1" applyFill="1" applyBorder="1" applyAlignment="1">
      <alignment horizontal="center" vertical="center"/>
    </xf>
    <xf numFmtId="0" fontId="0" fillId="6" borderId="0" xfId="0" applyFill="1"/>
    <xf numFmtId="0" fontId="0" fillId="6" borderId="17" xfId="0" applyFill="1" applyBorder="1" applyAlignment="1">
      <alignment horizontal="center" vertical="center"/>
    </xf>
    <xf numFmtId="0" fontId="0" fillId="6" borderId="17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15" fillId="6" borderId="21" xfId="0" applyFont="1" applyFill="1" applyBorder="1" applyAlignment="1">
      <alignment vertical="center"/>
    </xf>
    <xf numFmtId="0" fontId="0" fillId="6" borderId="17" xfId="0" applyFill="1" applyBorder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Alignment="1">
      <alignment vertical="center" wrapText="1"/>
    </xf>
    <xf numFmtId="0" fontId="12" fillId="7" borderId="0" xfId="1" applyFill="1" applyAlignment="1">
      <alignment vertical="center" wrapText="1"/>
    </xf>
    <xf numFmtId="164" fontId="0" fillId="7" borderId="1" xfId="0" applyNumberFormat="1" applyFill="1" applyBorder="1" applyAlignment="1">
      <alignment vertical="center"/>
    </xf>
    <xf numFmtId="164" fontId="0" fillId="7" borderId="17" xfId="0" applyNumberFormat="1" applyFill="1" applyBorder="1" applyAlignment="1">
      <alignment horizontal="center" vertical="center"/>
    </xf>
    <xf numFmtId="0" fontId="0" fillId="7" borderId="17" xfId="0" applyFill="1" applyBorder="1"/>
    <xf numFmtId="0" fontId="0" fillId="7" borderId="17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/>
    </xf>
    <xf numFmtId="0" fontId="0" fillId="7" borderId="21" xfId="0" applyFill="1" applyBorder="1" applyAlignment="1">
      <alignment horizontal="center"/>
    </xf>
    <xf numFmtId="0" fontId="15" fillId="7" borderId="21" xfId="0" applyFont="1" applyFill="1" applyBorder="1" applyAlignment="1">
      <alignment vertical="center"/>
    </xf>
    <xf numFmtId="0" fontId="0" fillId="7" borderId="17" xfId="0" applyFill="1" applyBorder="1" applyAlignment="1">
      <alignment vertical="center"/>
    </xf>
    <xf numFmtId="0" fontId="0" fillId="7" borderId="0" xfId="0" applyFill="1" applyAlignment="1">
      <alignment vertical="center"/>
    </xf>
    <xf numFmtId="0" fontId="1" fillId="6" borderId="1" xfId="0" applyFont="1" applyFill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0" fillId="7" borderId="24" xfId="0" applyFill="1" applyBorder="1" applyAlignment="1">
      <alignment horizontal="center"/>
    </xf>
    <xf numFmtId="165" fontId="0" fillId="7" borderId="17" xfId="0" applyNumberFormat="1" applyFill="1" applyBorder="1" applyAlignment="1">
      <alignment horizontal="center" vertical="center"/>
    </xf>
    <xf numFmtId="165" fontId="0" fillId="7" borderId="23" xfId="0" applyNumberFormat="1" applyFill="1" applyBorder="1" applyAlignment="1">
      <alignment horizontal="center" vertical="center"/>
    </xf>
    <xf numFmtId="0" fontId="12" fillId="7" borderId="1" xfId="1" applyFill="1" applyBorder="1" applyAlignment="1">
      <alignment vertical="center" wrapText="1"/>
    </xf>
    <xf numFmtId="0" fontId="0" fillId="7" borderId="0" xfId="0" applyFill="1"/>
    <xf numFmtId="0" fontId="0" fillId="7" borderId="0" xfId="0" applyFill="1" applyAlignment="1">
      <alignment horizontal="center"/>
    </xf>
    <xf numFmtId="0" fontId="12" fillId="7" borderId="0" xfId="1" applyFill="1"/>
    <xf numFmtId="0" fontId="16" fillId="7" borderId="21" xfId="0" applyFont="1" applyFill="1" applyBorder="1" applyAlignment="1">
      <alignment vertical="center"/>
    </xf>
    <xf numFmtId="0" fontId="5" fillId="7" borderId="17" xfId="0" applyFont="1" applyFill="1" applyBorder="1"/>
    <xf numFmtId="0" fontId="5" fillId="7" borderId="17" xfId="0" applyFont="1" applyFill="1" applyBorder="1" applyAlignment="1">
      <alignment horizontal="center" vertical="center"/>
    </xf>
    <xf numFmtId="0" fontId="5" fillId="7" borderId="17" xfId="0" applyFont="1" applyFill="1" applyBorder="1" applyAlignment="1">
      <alignment horizontal="center"/>
    </xf>
    <xf numFmtId="0" fontId="5" fillId="7" borderId="21" xfId="0" applyFont="1" applyFill="1" applyBorder="1" applyAlignment="1">
      <alignment horizontal="center"/>
    </xf>
    <xf numFmtId="0" fontId="6" fillId="7" borderId="0" xfId="0" applyFont="1" applyFill="1" applyAlignment="1">
      <alignment vertical="center"/>
    </xf>
    <xf numFmtId="0" fontId="12" fillId="6" borderId="16" xfId="1" applyFill="1" applyBorder="1" applyAlignment="1">
      <alignment vertical="center" wrapText="1"/>
    </xf>
    <xf numFmtId="0" fontId="20" fillId="0" borderId="0" xfId="0" applyFont="1"/>
    <xf numFmtId="44" fontId="0" fillId="0" borderId="0" xfId="2" applyFont="1" applyBorder="1"/>
    <xf numFmtId="0" fontId="17" fillId="0" borderId="0" xfId="0" applyFont="1" applyAlignment="1">
      <alignment vertical="top" wrapText="1"/>
    </xf>
    <xf numFmtId="0" fontId="3" fillId="4" borderId="17" xfId="0" applyFont="1" applyFill="1" applyBorder="1" applyAlignment="1">
      <alignment vertical="center"/>
    </xf>
    <xf numFmtId="44" fontId="0" fillId="0" borderId="0" xfId="0" applyNumberFormat="1" applyAlignment="1">
      <alignment vertical="top"/>
    </xf>
    <xf numFmtId="0" fontId="0" fillId="0" borderId="21" xfId="0" applyBorder="1" applyAlignment="1">
      <alignment horizontal="center" vertical="center"/>
    </xf>
    <xf numFmtId="8" fontId="0" fillId="0" borderId="0" xfId="0" applyNumberFormat="1"/>
    <xf numFmtId="0" fontId="21" fillId="0" borderId="0" xfId="0" applyFont="1" applyAlignment="1">
      <alignment horizontal="left" vertical="center" wrapText="1"/>
    </xf>
    <xf numFmtId="44" fontId="0" fillId="0" borderId="0" xfId="2" applyFont="1" applyAlignment="1">
      <alignment vertical="top"/>
    </xf>
    <xf numFmtId="0" fontId="0" fillId="4" borderId="21" xfId="0" applyFill="1" applyBorder="1" applyAlignment="1">
      <alignment vertical="center"/>
    </xf>
    <xf numFmtId="0" fontId="0" fillId="4" borderId="14" xfId="0" applyFill="1" applyBorder="1" applyAlignment="1">
      <alignment vertical="center"/>
    </xf>
    <xf numFmtId="164" fontId="2" fillId="4" borderId="28" xfId="0" applyNumberFormat="1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vertical="center"/>
    </xf>
    <xf numFmtId="165" fontId="2" fillId="2" borderId="0" xfId="0" applyNumberFormat="1" applyFont="1" applyFill="1" applyAlignment="1">
      <alignment horizontal="center" vertical="center" wrapText="1"/>
    </xf>
    <xf numFmtId="0" fontId="12" fillId="0" borderId="17" xfId="1" applyFill="1" applyBorder="1" applyAlignment="1">
      <alignment vertical="center" wrapText="1"/>
    </xf>
    <xf numFmtId="164" fontId="0" fillId="0" borderId="17" xfId="0" applyNumberFormat="1" applyBorder="1" applyAlignment="1">
      <alignment vertical="center"/>
    </xf>
    <xf numFmtId="164" fontId="5" fillId="0" borderId="17" xfId="0" applyNumberFormat="1" applyFont="1" applyBorder="1" applyAlignment="1">
      <alignment vertical="center"/>
    </xf>
    <xf numFmtId="164" fontId="0" fillId="0" borderId="0" xfId="0" applyNumberFormat="1" applyAlignment="1">
      <alignment horizontal="center"/>
    </xf>
    <xf numFmtId="0" fontId="0" fillId="8" borderId="0" xfId="0" applyFill="1" applyAlignment="1">
      <alignment vertical="center"/>
    </xf>
    <xf numFmtId="44" fontId="0" fillId="2" borderId="0" xfId="2" applyFont="1" applyFill="1"/>
    <xf numFmtId="44" fontId="0" fillId="0" borderId="12" xfId="2" applyFont="1" applyBorder="1"/>
    <xf numFmtId="44" fontId="3" fillId="0" borderId="0" xfId="2" applyFont="1"/>
    <xf numFmtId="0" fontId="12" fillId="0" borderId="0" xfId="1" quotePrefix="1"/>
    <xf numFmtId="0" fontId="0" fillId="0" borderId="14" xfId="0" applyBorder="1" applyAlignment="1">
      <alignment vertical="center"/>
    </xf>
    <xf numFmtId="0" fontId="13" fillId="0" borderId="0" xfId="0" applyFont="1" applyAlignment="1">
      <alignment vertical="center"/>
    </xf>
    <xf numFmtId="0" fontId="17" fillId="0" borderId="17" xfId="0" applyFont="1" applyBorder="1" applyAlignment="1">
      <alignment vertical="center"/>
    </xf>
    <xf numFmtId="164" fontId="0" fillId="0" borderId="0" xfId="2" applyNumberFormat="1" applyFont="1" applyFill="1"/>
    <xf numFmtId="0" fontId="6" fillId="0" borderId="0" xfId="0" applyFont="1" applyAlignment="1">
      <alignment vertical="center"/>
    </xf>
    <xf numFmtId="164" fontId="0" fillId="0" borderId="26" xfId="0" applyNumberFormat="1" applyBorder="1"/>
    <xf numFmtId="164" fontId="0" fillId="0" borderId="26" xfId="2" applyNumberFormat="1" applyFont="1" applyBorder="1"/>
    <xf numFmtId="0" fontId="12" fillId="0" borderId="26" xfId="1" applyFill="1" applyBorder="1"/>
    <xf numFmtId="14" fontId="3" fillId="0" borderId="0" xfId="0" applyNumberFormat="1" applyFont="1"/>
    <xf numFmtId="164" fontId="3" fillId="0" borderId="0" xfId="0" applyNumberFormat="1" applyFont="1"/>
    <xf numFmtId="0" fontId="3" fillId="2" borderId="0" xfId="0" applyFont="1" applyFill="1"/>
    <xf numFmtId="0" fontId="3" fillId="0" borderId="0" xfId="0" applyFont="1" applyAlignment="1">
      <alignment wrapText="1"/>
    </xf>
    <xf numFmtId="0" fontId="3" fillId="0" borderId="10" xfId="0" applyFont="1" applyBorder="1"/>
    <xf numFmtId="0" fontId="3" fillId="0" borderId="9" xfId="0" applyFont="1" applyBorder="1"/>
    <xf numFmtId="14" fontId="3" fillId="0" borderId="4" xfId="0" applyNumberFormat="1" applyFont="1" applyBorder="1"/>
    <xf numFmtId="164" fontId="3" fillId="0" borderId="5" xfId="0" applyNumberFormat="1" applyFont="1" applyBorder="1"/>
    <xf numFmtId="14" fontId="3" fillId="0" borderId="3" xfId="0" applyNumberFormat="1" applyFont="1" applyBorder="1"/>
    <xf numFmtId="14" fontId="3" fillId="0" borderId="7" xfId="0" applyNumberFormat="1" applyFont="1" applyBorder="1"/>
    <xf numFmtId="164" fontId="3" fillId="0" borderId="8" xfId="0" applyNumberFormat="1" applyFont="1" applyBorder="1"/>
    <xf numFmtId="165" fontId="3" fillId="0" borderId="0" xfId="0" applyNumberFormat="1" applyFont="1"/>
    <xf numFmtId="165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44" fontId="3" fillId="0" borderId="0" xfId="2" applyFont="1" applyFill="1"/>
    <xf numFmtId="14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16" fontId="3" fillId="0" borderId="0" xfId="0" applyNumberFormat="1" applyFont="1"/>
    <xf numFmtId="44" fontId="3" fillId="0" borderId="0" xfId="2" applyFont="1" applyBorder="1"/>
    <xf numFmtId="44" fontId="3" fillId="0" borderId="0" xfId="0" applyNumberFormat="1" applyFont="1"/>
    <xf numFmtId="43" fontId="3" fillId="0" borderId="0" xfId="0" applyNumberFormat="1" applyFont="1"/>
    <xf numFmtId="164" fontId="3" fillId="7" borderId="1" xfId="0" applyNumberFormat="1" applyFont="1" applyFill="1" applyBorder="1" applyAlignment="1">
      <alignment vertical="center"/>
    </xf>
    <xf numFmtId="164" fontId="3" fillId="7" borderId="17" xfId="0" applyNumberFormat="1" applyFont="1" applyFill="1" applyBorder="1" applyAlignment="1">
      <alignment horizontal="center" vertical="center"/>
    </xf>
    <xf numFmtId="0" fontId="3" fillId="7" borderId="17" xfId="0" applyFont="1" applyFill="1" applyBorder="1" applyAlignment="1">
      <alignment vertical="center"/>
    </xf>
    <xf numFmtId="0" fontId="3" fillId="7" borderId="0" xfId="0" applyFont="1" applyFill="1" applyAlignment="1">
      <alignment vertical="center"/>
    </xf>
    <xf numFmtId="0" fontId="1" fillId="9" borderId="1" xfId="0" applyFont="1" applyFill="1" applyBorder="1" applyAlignment="1">
      <alignment vertical="center" wrapText="1"/>
    </xf>
    <xf numFmtId="164" fontId="0" fillId="9" borderId="1" xfId="0" applyNumberFormat="1" applyFill="1" applyBorder="1" applyAlignment="1">
      <alignment vertical="center"/>
    </xf>
    <xf numFmtId="164" fontId="5" fillId="9" borderId="1" xfId="0" applyNumberFormat="1" applyFont="1" applyFill="1" applyBorder="1" applyAlignment="1">
      <alignment vertical="center"/>
    </xf>
    <xf numFmtId="164" fontId="13" fillId="9" borderId="1" xfId="0" applyNumberFormat="1" applyFont="1" applyFill="1" applyBorder="1" applyAlignment="1">
      <alignment vertical="center"/>
    </xf>
    <xf numFmtId="164" fontId="0" fillId="9" borderId="2" xfId="0" applyNumberFormat="1" applyFill="1" applyBorder="1" applyAlignment="1">
      <alignment vertical="center"/>
    </xf>
    <xf numFmtId="0" fontId="0" fillId="9" borderId="17" xfId="0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  <xf numFmtId="0" fontId="12" fillId="9" borderId="1" xfId="1" applyFill="1" applyBorder="1" applyAlignment="1">
      <alignment vertical="center" wrapText="1"/>
    </xf>
    <xf numFmtId="0" fontId="0" fillId="9" borderId="0" xfId="0" applyFill="1" applyAlignment="1">
      <alignment horizontal="center" vertical="center"/>
    </xf>
    <xf numFmtId="164" fontId="0" fillId="9" borderId="0" xfId="0" applyNumberFormat="1" applyFill="1"/>
    <xf numFmtId="164" fontId="17" fillId="9" borderId="1" xfId="0" applyNumberFormat="1" applyFont="1" applyFill="1" applyBorder="1" applyAlignment="1">
      <alignment vertical="center"/>
    </xf>
    <xf numFmtId="164" fontId="17" fillId="9" borderId="2" xfId="0" applyNumberFormat="1" applyFont="1" applyFill="1" applyBorder="1" applyAlignment="1">
      <alignment vertical="center"/>
    </xf>
    <xf numFmtId="0" fontId="17" fillId="9" borderId="17" xfId="0" applyFont="1" applyFill="1" applyBorder="1" applyAlignment="1">
      <alignment horizontal="center" vertical="center"/>
    </xf>
    <xf numFmtId="0" fontId="17" fillId="9" borderId="21" xfId="0" applyFont="1" applyFill="1" applyBorder="1" applyAlignment="1">
      <alignment horizontal="center" vertical="center"/>
    </xf>
    <xf numFmtId="164" fontId="0" fillId="9" borderId="17" xfId="0" applyNumberFormat="1" applyFill="1" applyBorder="1" applyAlignment="1">
      <alignment vertical="center"/>
    </xf>
    <xf numFmtId="0" fontId="12" fillId="9" borderId="17" xfId="1" applyFill="1" applyBorder="1"/>
    <xf numFmtId="164" fontId="0" fillId="9" borderId="24" xfId="0" applyNumberFormat="1" applyFill="1" applyBorder="1"/>
    <xf numFmtId="0" fontId="0" fillId="10" borderId="0" xfId="0" applyFill="1" applyAlignment="1">
      <alignment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right" vertical="top" wrapText="1"/>
    </xf>
    <xf numFmtId="0" fontId="8" fillId="0" borderId="0" xfId="0" applyFont="1" applyAlignment="1">
      <alignment horizontal="right" wrapText="1"/>
    </xf>
    <xf numFmtId="0" fontId="13" fillId="0" borderId="0" xfId="1" applyFont="1"/>
    <xf numFmtId="165" fontId="0" fillId="0" borderId="0" xfId="0" applyNumberFormat="1" applyAlignment="1">
      <alignment horizontal="right"/>
    </xf>
    <xf numFmtId="165" fontId="3" fillId="0" borderId="0" xfId="0" applyNumberFormat="1" applyFont="1" applyAlignment="1">
      <alignment horizontal="right"/>
    </xf>
    <xf numFmtId="0" fontId="25" fillId="0" borderId="1" xfId="1" applyFont="1" applyFill="1" applyBorder="1" applyAlignment="1">
      <alignment vertical="center" wrapText="1"/>
    </xf>
    <xf numFmtId="0" fontId="12" fillId="0" borderId="0" xfId="1" applyAlignment="1">
      <alignment horizontal="right"/>
    </xf>
    <xf numFmtId="0" fontId="13" fillId="0" borderId="0" xfId="0" applyFont="1" applyAlignment="1">
      <alignment horizontal="left"/>
    </xf>
    <xf numFmtId="0" fontId="0" fillId="0" borderId="0" xfId="0" applyAlignment="1">
      <alignment horizontal="right" wrapText="1"/>
    </xf>
    <xf numFmtId="0" fontId="9" fillId="0" borderId="0" xfId="1" applyFont="1" applyBorder="1"/>
    <xf numFmtId="44" fontId="0" fillId="0" borderId="0" xfId="2" applyFont="1" applyAlignment="1">
      <alignment horizontal="right"/>
    </xf>
    <xf numFmtId="44" fontId="3" fillId="0" borderId="0" xfId="2" applyFont="1" applyAlignment="1">
      <alignment horizontal="center"/>
    </xf>
    <xf numFmtId="164" fontId="0" fillId="3" borderId="0" xfId="0" applyNumberFormat="1" applyFill="1" applyAlignment="1">
      <alignment vertical="top"/>
    </xf>
    <xf numFmtId="164" fontId="0" fillId="3" borderId="0" xfId="0" applyNumberFormat="1" applyFill="1"/>
    <xf numFmtId="14" fontId="0" fillId="0" borderId="11" xfId="0" applyNumberFormat="1" applyBorder="1" applyAlignment="1">
      <alignment vertical="top"/>
    </xf>
    <xf numFmtId="164" fontId="0" fillId="0" borderId="11" xfId="0" applyNumberFormat="1" applyBorder="1" applyAlignment="1">
      <alignment vertical="top"/>
    </xf>
    <xf numFmtId="0" fontId="0" fillId="0" borderId="11" xfId="0" applyBorder="1" applyAlignment="1">
      <alignment vertical="top" wrapText="1"/>
    </xf>
    <xf numFmtId="0" fontId="0" fillId="11" borderId="0" xfId="0" applyFill="1"/>
    <xf numFmtId="0" fontId="0" fillId="11" borderId="0" xfId="0" applyFill="1" applyAlignment="1">
      <alignment vertical="center"/>
    </xf>
    <xf numFmtId="14" fontId="3" fillId="2" borderId="0" xfId="0" applyNumberFormat="1" applyFont="1" applyFill="1"/>
    <xf numFmtId="44" fontId="3" fillId="2" borderId="0" xfId="2" applyFont="1" applyFill="1"/>
    <xf numFmtId="0" fontId="7" fillId="2" borderId="0" xfId="0" applyFont="1" applyFill="1"/>
    <xf numFmtId="44" fontId="3" fillId="0" borderId="0" xfId="2" applyFont="1" applyAlignment="1">
      <alignment vertical="top"/>
    </xf>
    <xf numFmtId="44" fontId="0" fillId="0" borderId="0" xfId="2" applyFont="1" applyAlignment="1">
      <alignment horizontal="right" vertical="top"/>
    </xf>
    <xf numFmtId="44" fontId="0" fillId="0" borderId="11" xfId="2" applyFont="1" applyBorder="1" applyAlignment="1">
      <alignment horizontal="right" vertical="top"/>
    </xf>
    <xf numFmtId="0" fontId="0" fillId="0" borderId="12" xfId="0" applyBorder="1"/>
    <xf numFmtId="44" fontId="0" fillId="0" borderId="0" xfId="2" applyFont="1" applyFill="1" applyBorder="1"/>
    <xf numFmtId="164" fontId="0" fillId="0" borderId="22" xfId="0" applyNumberFormat="1" applyBorder="1" applyAlignment="1">
      <alignment vertical="center"/>
    </xf>
    <xf numFmtId="0" fontId="1" fillId="12" borderId="1" xfId="0" applyFont="1" applyFill="1" applyBorder="1" applyAlignment="1">
      <alignment vertical="center" wrapText="1"/>
    </xf>
    <xf numFmtId="164" fontId="0" fillId="12" borderId="1" xfId="0" applyNumberFormat="1" applyFill="1" applyBorder="1" applyAlignment="1">
      <alignment vertical="center"/>
    </xf>
    <xf numFmtId="164" fontId="5" fillId="12" borderId="1" xfId="0" applyNumberFormat="1" applyFont="1" applyFill="1" applyBorder="1" applyAlignment="1">
      <alignment vertical="center"/>
    </xf>
    <xf numFmtId="164" fontId="0" fillId="12" borderId="2" xfId="0" applyNumberFormat="1" applyFill="1" applyBorder="1" applyAlignment="1">
      <alignment vertical="center"/>
    </xf>
    <xf numFmtId="0" fontId="0" fillId="12" borderId="21" xfId="0" applyFill="1" applyBorder="1" applyAlignment="1">
      <alignment horizontal="center" vertical="center"/>
    </xf>
    <xf numFmtId="0" fontId="0" fillId="12" borderId="17" xfId="0" applyFill="1" applyBorder="1" applyAlignment="1">
      <alignment vertical="center"/>
    </xf>
    <xf numFmtId="0" fontId="12" fillId="12" borderId="1" xfId="1" applyFill="1" applyBorder="1" applyAlignment="1">
      <alignment vertical="center" wrapText="1"/>
    </xf>
    <xf numFmtId="0" fontId="0" fillId="12" borderId="17" xfId="0" applyFill="1" applyBorder="1" applyAlignment="1">
      <alignment horizontal="center" vertical="center"/>
    </xf>
    <xf numFmtId="164" fontId="13" fillId="12" borderId="1" xfId="0" applyNumberFormat="1" applyFont="1" applyFill="1" applyBorder="1" applyAlignment="1">
      <alignment vertical="center"/>
    </xf>
    <xf numFmtId="0" fontId="12" fillId="12" borderId="0" xfId="1" applyFill="1"/>
    <xf numFmtId="0" fontId="12" fillId="12" borderId="16" xfId="1" applyFill="1" applyBorder="1" applyAlignment="1">
      <alignment wrapText="1"/>
    </xf>
    <xf numFmtId="0" fontId="0" fillId="12" borderId="0" xfId="0" applyFill="1"/>
    <xf numFmtId="0" fontId="12" fillId="12" borderId="26" xfId="1" applyFill="1" applyBorder="1"/>
    <xf numFmtId="164" fontId="0" fillId="12" borderId="29" xfId="0" applyNumberFormat="1" applyFill="1" applyBorder="1" applyAlignment="1">
      <alignment vertical="center"/>
    </xf>
    <xf numFmtId="164" fontId="0" fillId="12" borderId="21" xfId="0" applyNumberFormat="1" applyFill="1" applyBorder="1"/>
    <xf numFmtId="164" fontId="0" fillId="12" borderId="17" xfId="0" applyNumberFormat="1" applyFill="1" applyBorder="1"/>
    <xf numFmtId="164" fontId="0" fillId="12" borderId="22" xfId="0" applyNumberFormat="1" applyFill="1" applyBorder="1"/>
    <xf numFmtId="0" fontId="0" fillId="12" borderId="0" xfId="0" applyFill="1" applyAlignment="1">
      <alignment horizontal="center" vertical="center"/>
    </xf>
    <xf numFmtId="0" fontId="0" fillId="12" borderId="14" xfId="0" applyFill="1" applyBorder="1"/>
    <xf numFmtId="164" fontId="0" fillId="12" borderId="3" xfId="0" applyNumberFormat="1" applyFill="1" applyBorder="1" applyAlignment="1">
      <alignment vertical="center"/>
    </xf>
    <xf numFmtId="164" fontId="0" fillId="12" borderId="26" xfId="0" applyNumberFormat="1" applyFill="1" applyBorder="1"/>
    <xf numFmtId="0" fontId="0" fillId="12" borderId="0" xfId="0" applyFill="1" applyAlignment="1">
      <alignment vertical="center"/>
    </xf>
    <xf numFmtId="0" fontId="12" fillId="12" borderId="0" xfId="1" applyFill="1" applyBorder="1" applyAlignment="1">
      <alignment wrapText="1"/>
    </xf>
    <xf numFmtId="164" fontId="0" fillId="12" borderId="31" xfId="0" applyNumberFormat="1" applyFill="1" applyBorder="1" applyAlignment="1">
      <alignment vertical="center"/>
    </xf>
    <xf numFmtId="164" fontId="5" fillId="13" borderId="0" xfId="0" applyNumberFormat="1" applyFont="1" applyFill="1" applyAlignment="1">
      <alignment vertical="center"/>
    </xf>
    <xf numFmtId="164" fontId="0" fillId="13" borderId="0" xfId="0" applyNumberFormat="1" applyFill="1" applyAlignment="1">
      <alignment vertical="center"/>
    </xf>
    <xf numFmtId="0" fontId="0" fillId="13" borderId="0" xfId="0" applyFill="1"/>
    <xf numFmtId="0" fontId="0" fillId="13" borderId="0" xfId="0" applyFill="1" applyAlignment="1">
      <alignment vertical="center"/>
    </xf>
    <xf numFmtId="0" fontId="24" fillId="12" borderId="17" xfId="1" applyFont="1" applyFill="1" applyBorder="1" applyAlignment="1">
      <alignment vertical="center" wrapText="1"/>
    </xf>
    <xf numFmtId="164" fontId="13" fillId="12" borderId="17" xfId="0" applyNumberFormat="1" applyFont="1" applyFill="1" applyBorder="1" applyAlignment="1">
      <alignment vertical="center"/>
    </xf>
    <xf numFmtId="164" fontId="13" fillId="12" borderId="22" xfId="0" applyNumberFormat="1" applyFont="1" applyFill="1" applyBorder="1" applyAlignment="1">
      <alignment vertical="center"/>
    </xf>
    <xf numFmtId="0" fontId="13" fillId="12" borderId="17" xfId="0" applyFont="1" applyFill="1" applyBorder="1" applyAlignment="1">
      <alignment horizontal="center" vertical="center"/>
    </xf>
    <xf numFmtId="0" fontId="13" fillId="12" borderId="14" xfId="0" applyFont="1" applyFill="1" applyBorder="1" applyAlignment="1">
      <alignment vertical="center"/>
    </xf>
    <xf numFmtId="0" fontId="13" fillId="12" borderId="0" xfId="0" applyFont="1" applyFill="1" applyAlignment="1">
      <alignment vertical="center"/>
    </xf>
    <xf numFmtId="0" fontId="12" fillId="12" borderId="6" xfId="1" applyFill="1" applyBorder="1" applyAlignment="1">
      <alignment vertical="center" wrapText="1"/>
    </xf>
    <xf numFmtId="164" fontId="0" fillId="0" borderId="34" xfId="0" applyNumberFormat="1" applyBorder="1" applyAlignment="1">
      <alignment vertical="center"/>
    </xf>
    <xf numFmtId="164" fontId="0" fillId="0" borderId="33" xfId="0" applyNumberFormat="1" applyBorder="1" applyAlignment="1">
      <alignment vertical="center"/>
    </xf>
    <xf numFmtId="164" fontId="5" fillId="0" borderId="33" xfId="0" applyNumberFormat="1" applyFont="1" applyBorder="1" applyAlignment="1">
      <alignment vertical="center"/>
    </xf>
    <xf numFmtId="164" fontId="13" fillId="0" borderId="33" xfId="0" applyNumberFormat="1" applyFont="1" applyBorder="1" applyAlignment="1">
      <alignment vertical="center"/>
    </xf>
    <xf numFmtId="164" fontId="0" fillId="0" borderId="32" xfId="0" applyNumberFormat="1" applyBorder="1" applyAlignment="1">
      <alignment vertical="center"/>
    </xf>
    <xf numFmtId="164" fontId="0" fillId="12" borderId="34" xfId="0" applyNumberFormat="1" applyFill="1" applyBorder="1" applyAlignment="1">
      <alignment vertical="center"/>
    </xf>
    <xf numFmtId="164" fontId="0" fillId="12" borderId="33" xfId="0" applyNumberFormat="1" applyFill="1" applyBorder="1" applyAlignment="1">
      <alignment vertical="center"/>
    </xf>
    <xf numFmtId="164" fontId="5" fillId="12" borderId="33" xfId="0" applyNumberFormat="1" applyFont="1" applyFill="1" applyBorder="1" applyAlignment="1">
      <alignment vertical="center"/>
    </xf>
    <xf numFmtId="164" fontId="13" fillId="12" borderId="33" xfId="0" applyNumberFormat="1" applyFont="1" applyFill="1" applyBorder="1" applyAlignment="1">
      <alignment vertical="center"/>
    </xf>
    <xf numFmtId="164" fontId="0" fillId="12" borderId="32" xfId="0" applyNumberFormat="1" applyFill="1" applyBorder="1" applyAlignment="1">
      <alignment vertical="center"/>
    </xf>
    <xf numFmtId="0" fontId="0" fillId="12" borderId="33" xfId="0" applyFill="1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12" fillId="12" borderId="35" xfId="1" applyFill="1" applyBorder="1"/>
    <xf numFmtId="164" fontId="0" fillId="0" borderId="31" xfId="0" applyNumberFormat="1" applyBorder="1" applyAlignment="1">
      <alignment vertical="center"/>
    </xf>
    <xf numFmtId="0" fontId="12" fillId="0" borderId="32" xfId="1" applyFill="1" applyBorder="1"/>
    <xf numFmtId="0" fontId="12" fillId="0" borderId="35" xfId="1" applyFill="1" applyBorder="1"/>
    <xf numFmtId="164" fontId="0" fillId="0" borderId="10" xfId="0" applyNumberFormat="1" applyBorder="1" applyAlignment="1">
      <alignment vertical="center"/>
    </xf>
    <xf numFmtId="0" fontId="12" fillId="0" borderId="27" xfId="1" applyFill="1" applyBorder="1"/>
    <xf numFmtId="164" fontId="0" fillId="0" borderId="36" xfId="0" applyNumberFormat="1" applyBorder="1" applyAlignment="1">
      <alignment vertical="center"/>
    </xf>
    <xf numFmtId="164" fontId="0" fillId="0" borderId="21" xfId="0" applyNumberFormat="1" applyBorder="1"/>
    <xf numFmtId="164" fontId="23" fillId="0" borderId="0" xfId="0" applyNumberFormat="1" applyFont="1" applyAlignment="1">
      <alignment horizontal="center" vertical="center"/>
    </xf>
    <xf numFmtId="164" fontId="0" fillId="12" borderId="17" xfId="0" applyNumberForma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9" borderId="17" xfId="0" applyNumberFormat="1" applyFill="1" applyBorder="1" applyAlignment="1">
      <alignment horizontal="center" vertical="center"/>
    </xf>
    <xf numFmtId="164" fontId="0" fillId="0" borderId="17" xfId="0" applyNumberFormat="1" applyBorder="1" applyAlignment="1">
      <alignment horizontal="center"/>
    </xf>
    <xf numFmtId="164" fontId="0" fillId="12" borderId="17" xfId="0" applyNumberFormat="1" applyFill="1" applyBorder="1" applyAlignment="1">
      <alignment horizontal="center"/>
    </xf>
    <xf numFmtId="164" fontId="0" fillId="12" borderId="21" xfId="0" applyNumberFormat="1" applyFill="1" applyBorder="1" applyAlignment="1">
      <alignment horizontal="center" vertical="center"/>
    </xf>
    <xf numFmtId="164" fontId="0" fillId="12" borderId="22" xfId="0" applyNumberFormat="1" applyFill="1" applyBorder="1" applyAlignment="1">
      <alignment horizontal="center" vertical="center"/>
    </xf>
    <xf numFmtId="164" fontId="0" fillId="12" borderId="33" xfId="0" applyNumberFormat="1" applyFill="1" applyBorder="1" applyAlignment="1">
      <alignment horizontal="center" vertical="center"/>
    </xf>
    <xf numFmtId="164" fontId="17" fillId="9" borderId="17" xfId="0" applyNumberFormat="1" applyFont="1" applyFill="1" applyBorder="1" applyAlignment="1">
      <alignment horizontal="center" vertical="center"/>
    </xf>
    <xf numFmtId="164" fontId="13" fillId="12" borderId="17" xfId="0" applyNumberFormat="1" applyFont="1" applyFill="1" applyBorder="1" applyAlignment="1">
      <alignment horizontal="center" vertical="center"/>
    </xf>
    <xf numFmtId="164" fontId="0" fillId="9" borderId="17" xfId="0" applyNumberFormat="1" applyFill="1" applyBorder="1" applyAlignment="1">
      <alignment horizontal="center"/>
    </xf>
    <xf numFmtId="164" fontId="0" fillId="9" borderId="22" xfId="0" applyNumberFormat="1" applyFill="1" applyBorder="1" applyAlignment="1">
      <alignment horizontal="center"/>
    </xf>
    <xf numFmtId="0" fontId="21" fillId="13" borderId="14" xfId="0" applyFont="1" applyFill="1" applyBorder="1" applyAlignment="1">
      <alignment vertical="center"/>
    </xf>
    <xf numFmtId="164" fontId="0" fillId="0" borderId="17" xfId="2" applyNumberFormat="1" applyFont="1" applyBorder="1"/>
    <xf numFmtId="0" fontId="12" fillId="0" borderId="17" xfId="1" applyFill="1" applyBorder="1"/>
    <xf numFmtId="164" fontId="0" fillId="0" borderId="37" xfId="0" applyNumberFormat="1" applyBorder="1"/>
    <xf numFmtId="164" fontId="0" fillId="0" borderId="38" xfId="0" applyNumberFormat="1" applyBorder="1"/>
    <xf numFmtId="2" fontId="0" fillId="0" borderId="0" xfId="2" applyNumberFormat="1" applyFont="1"/>
    <xf numFmtId="2" fontId="0" fillId="0" borderId="17" xfId="2" applyNumberFormat="1" applyFont="1" applyBorder="1"/>
    <xf numFmtId="2" fontId="0" fillId="0" borderId="36" xfId="2" applyNumberFormat="1" applyFont="1" applyBorder="1"/>
    <xf numFmtId="2" fontId="0" fillId="0" borderId="37" xfId="2" applyNumberFormat="1" applyFont="1" applyBorder="1"/>
    <xf numFmtId="0" fontId="12" fillId="0" borderId="16" xfId="1" applyBorder="1" applyAlignment="1">
      <alignment vertical="center" wrapText="1"/>
    </xf>
    <xf numFmtId="164" fontId="0" fillId="0" borderId="1" xfId="2" applyNumberFormat="1" applyFont="1" applyBorder="1" applyAlignment="1">
      <alignment vertical="center"/>
    </xf>
    <xf numFmtId="0" fontId="12" fillId="0" borderId="33" xfId="1" applyBorder="1" applyAlignment="1">
      <alignment vertical="center" wrapText="1"/>
    </xf>
    <xf numFmtId="0" fontId="14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29" fillId="0" borderId="0" xfId="0" applyFont="1"/>
    <xf numFmtId="14" fontId="0" fillId="0" borderId="39" xfId="0" applyNumberFormat="1" applyBorder="1"/>
    <xf numFmtId="164" fontId="0" fillId="0" borderId="39" xfId="0" applyNumberFormat="1" applyBorder="1"/>
    <xf numFmtId="0" fontId="13" fillId="0" borderId="39" xfId="0" applyFont="1" applyBorder="1"/>
    <xf numFmtId="14" fontId="0" fillId="0" borderId="12" xfId="0" applyNumberFormat="1" applyBorder="1"/>
    <xf numFmtId="164" fontId="0" fillId="0" borderId="12" xfId="0" applyNumberFormat="1" applyBorder="1"/>
    <xf numFmtId="0" fontId="30" fillId="0" borderId="12" xfId="0" applyFont="1" applyBorder="1"/>
    <xf numFmtId="14" fontId="0" fillId="0" borderId="40" xfId="0" applyNumberFormat="1" applyBorder="1"/>
    <xf numFmtId="164" fontId="0" fillId="0" borderId="40" xfId="0" applyNumberFormat="1" applyBorder="1"/>
    <xf numFmtId="0" fontId="29" fillId="0" borderId="40" xfId="0" applyFont="1" applyBorder="1"/>
    <xf numFmtId="14" fontId="0" fillId="0" borderId="41" xfId="0" applyNumberFormat="1" applyBorder="1"/>
    <xf numFmtId="164" fontId="0" fillId="0" borderId="41" xfId="0" applyNumberFormat="1" applyBorder="1"/>
    <xf numFmtId="0" fontId="8" fillId="0" borderId="41" xfId="0" applyFont="1" applyBorder="1"/>
    <xf numFmtId="14" fontId="0" fillId="0" borderId="41" xfId="0" applyNumberFormat="1" applyBorder="1" applyAlignment="1">
      <alignment vertical="top"/>
    </xf>
    <xf numFmtId="164" fontId="0" fillId="0" borderId="41" xfId="0" applyNumberFormat="1" applyBorder="1" applyAlignment="1">
      <alignment vertical="top"/>
    </xf>
    <xf numFmtId="0" fontId="30" fillId="0" borderId="41" xfId="0" applyFont="1" applyBorder="1" applyAlignment="1">
      <alignment vertical="top" wrapText="1"/>
    </xf>
    <xf numFmtId="0" fontId="29" fillId="0" borderId="41" xfId="0" applyFont="1" applyBorder="1"/>
    <xf numFmtId="0" fontId="0" fillId="9" borderId="17" xfId="0" applyFill="1" applyBorder="1" applyAlignment="1">
      <alignment vertical="center"/>
    </xf>
    <xf numFmtId="0" fontId="12" fillId="9" borderId="26" xfId="1" applyFill="1" applyBorder="1" applyAlignment="1">
      <alignment vertical="center" wrapText="1"/>
    </xf>
    <xf numFmtId="164" fontId="0" fillId="9" borderId="26" xfId="0" applyNumberFormat="1" applyFill="1" applyBorder="1" applyAlignment="1">
      <alignment vertical="center"/>
    </xf>
    <xf numFmtId="164" fontId="5" fillId="9" borderId="17" xfId="0" applyNumberFormat="1" applyFont="1" applyFill="1" applyBorder="1" applyAlignment="1">
      <alignment vertical="center"/>
    </xf>
    <xf numFmtId="164" fontId="0" fillId="9" borderId="22" xfId="0" applyNumberFormat="1" applyFill="1" applyBorder="1" applyAlignment="1">
      <alignment vertical="center"/>
    </xf>
    <xf numFmtId="0" fontId="12" fillId="9" borderId="0" xfId="1" applyFill="1"/>
    <xf numFmtId="0" fontId="12" fillId="9" borderId="35" xfId="1" applyFill="1" applyBorder="1"/>
    <xf numFmtId="164" fontId="0" fillId="9" borderId="31" xfId="0" applyNumberFormat="1" applyFill="1" applyBorder="1" applyAlignment="1">
      <alignment vertical="center"/>
    </xf>
    <xf numFmtId="0" fontId="1" fillId="9" borderId="19" xfId="0" applyFont="1" applyFill="1" applyBorder="1" applyAlignment="1">
      <alignment vertical="center" wrapText="1"/>
    </xf>
    <xf numFmtId="0" fontId="12" fillId="9" borderId="32" xfId="1" applyFill="1" applyBorder="1"/>
    <xf numFmtId="164" fontId="0" fillId="9" borderId="21" xfId="0" applyNumberFormat="1" applyFill="1" applyBorder="1" applyAlignment="1">
      <alignment horizontal="center" vertical="center"/>
    </xf>
    <xf numFmtId="164" fontId="0" fillId="9" borderId="20" xfId="0" applyNumberFormat="1" applyFill="1" applyBorder="1" applyAlignment="1">
      <alignment vertical="center"/>
    </xf>
    <xf numFmtId="0" fontId="0" fillId="9" borderId="14" xfId="0" applyFill="1" applyBorder="1"/>
    <xf numFmtId="0" fontId="12" fillId="9" borderId="17" xfId="1" applyFill="1" applyBorder="1" applyAlignment="1">
      <alignment wrapText="1"/>
    </xf>
    <xf numFmtId="44" fontId="3" fillId="0" borderId="11" xfId="2" applyFont="1" applyBorder="1"/>
    <xf numFmtId="164" fontId="0" fillId="0" borderId="0" xfId="0" applyNumberFormat="1" applyAlignment="1">
      <alignment horizontal="left"/>
    </xf>
    <xf numFmtId="0" fontId="29" fillId="0" borderId="41" xfId="0" applyFont="1" applyBorder="1" applyAlignment="1">
      <alignment horizontal="left"/>
    </xf>
    <xf numFmtId="0" fontId="12" fillId="11" borderId="1" xfId="1" applyFill="1" applyBorder="1" applyAlignment="1">
      <alignment vertical="center" wrapText="1"/>
    </xf>
    <xf numFmtId="164" fontId="0" fillId="11" borderId="1" xfId="0" applyNumberFormat="1" applyFill="1" applyBorder="1" applyAlignment="1">
      <alignment vertical="center"/>
    </xf>
    <xf numFmtId="164" fontId="5" fillId="11" borderId="1" xfId="0" applyNumberFormat="1" applyFont="1" applyFill="1" applyBorder="1" applyAlignment="1">
      <alignment vertical="center"/>
    </xf>
    <xf numFmtId="164" fontId="13" fillId="11" borderId="1" xfId="0" applyNumberFormat="1" applyFont="1" applyFill="1" applyBorder="1" applyAlignment="1">
      <alignment vertical="center"/>
    </xf>
    <xf numFmtId="164" fontId="0" fillId="11" borderId="2" xfId="0" applyNumberFormat="1" applyFill="1" applyBorder="1" applyAlignment="1">
      <alignment vertical="center"/>
    </xf>
    <xf numFmtId="164" fontId="0" fillId="11" borderId="17" xfId="0" applyNumberFormat="1" applyFill="1" applyBorder="1" applyAlignment="1">
      <alignment horizontal="center" vertical="center"/>
    </xf>
    <xf numFmtId="0" fontId="0" fillId="11" borderId="17" xfId="0" applyFill="1" applyBorder="1" applyAlignment="1">
      <alignment horizontal="center" vertical="center"/>
    </xf>
    <xf numFmtId="0" fontId="0" fillId="11" borderId="21" xfId="0" applyFill="1" applyBorder="1" applyAlignment="1">
      <alignment horizontal="center" vertical="center"/>
    </xf>
    <xf numFmtId="0" fontId="0" fillId="11" borderId="17" xfId="0" applyFill="1" applyBorder="1" applyAlignment="1">
      <alignment vertical="center"/>
    </xf>
    <xf numFmtId="0" fontId="17" fillId="0" borderId="0" xfId="1" applyFont="1" applyFill="1"/>
    <xf numFmtId="0" fontId="8" fillId="0" borderId="40" xfId="0" applyFont="1" applyBorder="1"/>
    <xf numFmtId="0" fontId="5" fillId="0" borderId="0" xfId="0" applyFont="1" applyAlignment="1">
      <alignment vertical="center"/>
    </xf>
    <xf numFmtId="0" fontId="12" fillId="9" borderId="11" xfId="1" applyFill="1" applyBorder="1" applyAlignment="1">
      <alignment vertical="center" wrapText="1"/>
    </xf>
    <xf numFmtId="164" fontId="0" fillId="9" borderId="30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9" borderId="11" xfId="0" applyNumberFormat="1" applyFont="1" applyFill="1" applyBorder="1" applyAlignment="1">
      <alignment vertical="center"/>
    </xf>
    <xf numFmtId="164" fontId="13" fillId="9" borderId="11" xfId="0" applyNumberFormat="1" applyFont="1" applyFill="1" applyBorder="1" applyAlignment="1">
      <alignment vertical="center"/>
    </xf>
    <xf numFmtId="164" fontId="0" fillId="9" borderId="15" xfId="0" applyNumberFormat="1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14" xfId="0" applyFill="1" applyBorder="1" applyAlignment="1">
      <alignment vertical="center"/>
    </xf>
    <xf numFmtId="0" fontId="12" fillId="9" borderId="0" xfId="1" applyFill="1" applyBorder="1" applyAlignment="1">
      <alignment wrapText="1"/>
    </xf>
    <xf numFmtId="164" fontId="0" fillId="9" borderId="0" xfId="2" applyNumberFormat="1" applyFont="1" applyFill="1"/>
    <xf numFmtId="0" fontId="0" fillId="9" borderId="17" xfId="0" applyFill="1" applyBorder="1"/>
    <xf numFmtId="0" fontId="12" fillId="9" borderId="0" xfId="1" applyFill="1" applyBorder="1"/>
    <xf numFmtId="164" fontId="5" fillId="0" borderId="26" xfId="2" applyNumberFormat="1" applyFont="1" applyBorder="1"/>
    <xf numFmtId="14" fontId="2" fillId="0" borderId="0" xfId="0" applyNumberFormat="1" applyFont="1" applyAlignment="1">
      <alignment horizontal="left"/>
    </xf>
    <xf numFmtId="44" fontId="2" fillId="0" borderId="0" xfId="2" applyFont="1" applyAlignment="1">
      <alignment horizontal="right"/>
    </xf>
    <xf numFmtId="44" fontId="3" fillId="0" borderId="0" xfId="2" applyFont="1" applyAlignment="1">
      <alignment horizontal="right"/>
    </xf>
    <xf numFmtId="44" fontId="0" fillId="0" borderId="0" xfId="0" applyNumberFormat="1" applyAlignment="1">
      <alignment horizontal="center"/>
    </xf>
    <xf numFmtId="44" fontId="3" fillId="0" borderId="39" xfId="2" applyFont="1" applyBorder="1" applyAlignment="1">
      <alignment horizontal="right"/>
    </xf>
    <xf numFmtId="44" fontId="0" fillId="0" borderId="39" xfId="2" applyFont="1" applyBorder="1" applyAlignment="1">
      <alignment horizontal="right"/>
    </xf>
    <xf numFmtId="44" fontId="0" fillId="0" borderId="11" xfId="2" applyFont="1" applyBorder="1" applyAlignment="1">
      <alignment vertical="top"/>
    </xf>
    <xf numFmtId="0" fontId="0" fillId="2" borderId="0" xfId="0" applyFill="1" applyAlignment="1">
      <alignment vertical="top"/>
    </xf>
    <xf numFmtId="0" fontId="0" fillId="0" borderId="41" xfId="0" applyBorder="1"/>
    <xf numFmtId="0" fontId="0" fillId="0" borderId="40" xfId="0" applyBorder="1"/>
    <xf numFmtId="0" fontId="12" fillId="14" borderId="1" xfId="1" applyFill="1" applyBorder="1" applyAlignment="1">
      <alignment vertical="center" wrapText="1"/>
    </xf>
    <xf numFmtId="164" fontId="0" fillId="14" borderId="1" xfId="0" applyNumberFormat="1" applyFill="1" applyBorder="1" applyAlignment="1">
      <alignment vertical="center"/>
    </xf>
    <xf numFmtId="164" fontId="5" fillId="14" borderId="1" xfId="0" applyNumberFormat="1" applyFont="1" applyFill="1" applyBorder="1" applyAlignment="1">
      <alignment vertical="center"/>
    </xf>
    <xf numFmtId="164" fontId="0" fillId="14" borderId="2" xfId="0" applyNumberFormat="1" applyFill="1" applyBorder="1" applyAlignment="1">
      <alignment vertical="center"/>
    </xf>
    <xf numFmtId="164" fontId="0" fillId="14" borderId="17" xfId="0" applyNumberFormat="1" applyFill="1" applyBorder="1" applyAlignment="1">
      <alignment horizontal="center" vertical="center"/>
    </xf>
    <xf numFmtId="0" fontId="0" fillId="14" borderId="17" xfId="0" applyFill="1" applyBorder="1" applyAlignment="1">
      <alignment horizontal="center" vertical="center"/>
    </xf>
    <xf numFmtId="0" fontId="0" fillId="14" borderId="21" xfId="0" applyFill="1" applyBorder="1" applyAlignment="1">
      <alignment horizontal="center" vertical="center"/>
    </xf>
    <xf numFmtId="0" fontId="0" fillId="14" borderId="17" xfId="0" applyFill="1" applyBorder="1" applyAlignment="1">
      <alignment vertical="center"/>
    </xf>
    <xf numFmtId="0" fontId="12" fillId="14" borderId="0" xfId="1" applyFill="1"/>
    <xf numFmtId="164" fontId="13" fillId="14" borderId="1" xfId="0" applyNumberFormat="1" applyFont="1" applyFill="1" applyBorder="1" applyAlignment="1">
      <alignment vertical="center"/>
    </xf>
    <xf numFmtId="0" fontId="1" fillId="14" borderId="1" xfId="0" applyFont="1" applyFill="1" applyBorder="1" applyAlignment="1">
      <alignment vertical="center" wrapText="1"/>
    </xf>
    <xf numFmtId="2" fontId="5" fillId="0" borderId="37" xfId="2" applyNumberFormat="1" applyFont="1" applyBorder="1"/>
    <xf numFmtId="164" fontId="5" fillId="9" borderId="0" xfId="0" applyNumberFormat="1" applyFont="1" applyFill="1"/>
    <xf numFmtId="164" fontId="5" fillId="0" borderId="0" xfId="2" applyNumberFormat="1" applyFont="1" applyFill="1"/>
    <xf numFmtId="164" fontId="5" fillId="12" borderId="17" xfId="0" applyNumberFormat="1" applyFont="1" applyFill="1" applyBorder="1" applyAlignment="1">
      <alignment vertical="center"/>
    </xf>
    <xf numFmtId="164" fontId="5" fillId="0" borderId="26" xfId="0" applyNumberFormat="1" applyFont="1" applyBorder="1"/>
    <xf numFmtId="164" fontId="5" fillId="0" borderId="17" xfId="0" applyNumberFormat="1" applyFont="1" applyBorder="1"/>
    <xf numFmtId="164" fontId="5" fillId="9" borderId="24" xfId="0" applyNumberFormat="1" applyFont="1" applyFill="1" applyBorder="1"/>
    <xf numFmtId="164" fontId="5" fillId="12" borderId="17" xfId="0" applyNumberFormat="1" applyFont="1" applyFill="1" applyBorder="1"/>
    <xf numFmtId="164" fontId="5" fillId="12" borderId="26" xfId="0" applyNumberFormat="1" applyFont="1" applyFill="1" applyBorder="1"/>
    <xf numFmtId="0" fontId="12" fillId="12" borderId="33" xfId="1" applyFill="1" applyBorder="1" applyAlignment="1">
      <alignment vertical="center" wrapText="1"/>
    </xf>
    <xf numFmtId="0" fontId="12" fillId="2" borderId="0" xfId="1" applyFill="1"/>
    <xf numFmtId="164" fontId="0" fillId="2" borderId="1" xfId="0" applyNumberForma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164" fontId="0" fillId="2" borderId="2" xfId="0" applyNumberFormat="1" applyFill="1" applyBorder="1" applyAlignment="1">
      <alignment vertical="center"/>
    </xf>
    <xf numFmtId="164" fontId="0" fillId="2" borderId="17" xfId="0" applyNumberFormat="1" applyFill="1" applyBorder="1" applyAlignment="1">
      <alignment horizontal="center" vertical="center"/>
    </xf>
    <xf numFmtId="164" fontId="0" fillId="2" borderId="21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2" fillId="2" borderId="6" xfId="1" applyFill="1" applyBorder="1" applyAlignment="1">
      <alignment vertical="center" wrapText="1"/>
    </xf>
    <xf numFmtId="44" fontId="0" fillId="0" borderId="0" xfId="2" applyFont="1" applyAlignment="1">
      <alignment horizontal="center"/>
    </xf>
    <xf numFmtId="44" fontId="0" fillId="0" borderId="11" xfId="2" applyFont="1" applyBorder="1" applyAlignment="1">
      <alignment horizontal="right"/>
    </xf>
    <xf numFmtId="0" fontId="12" fillId="11" borderId="35" xfId="1" applyFill="1" applyBorder="1"/>
    <xf numFmtId="164" fontId="0" fillId="11" borderId="31" xfId="0" applyNumberFormat="1" applyFill="1" applyBorder="1" applyAlignment="1">
      <alignment vertical="center"/>
    </xf>
    <xf numFmtId="14" fontId="0" fillId="0" borderId="11" xfId="0" applyNumberFormat="1" applyBorder="1"/>
    <xf numFmtId="164" fontId="0" fillId="0" borderId="11" xfId="0" applyNumberFormat="1" applyBorder="1"/>
    <xf numFmtId="165" fontId="0" fillId="0" borderId="14" xfId="0" applyNumberFormat="1" applyBorder="1"/>
    <xf numFmtId="44" fontId="0" fillId="0" borderId="23" xfId="2" applyFont="1" applyBorder="1"/>
    <xf numFmtId="0" fontId="0" fillId="0" borderId="42" xfId="0" applyBorder="1"/>
    <xf numFmtId="165" fontId="0" fillId="12" borderId="0" xfId="0" applyNumberFormat="1" applyFill="1"/>
    <xf numFmtId="44" fontId="0" fillId="12" borderId="0" xfId="2" applyFont="1" applyFill="1" applyBorder="1"/>
    <xf numFmtId="165" fontId="0" fillId="12" borderId="11" xfId="0" applyNumberFormat="1" applyFill="1" applyBorder="1"/>
    <xf numFmtId="44" fontId="0" fillId="12" borderId="11" xfId="2" applyFont="1" applyFill="1" applyBorder="1"/>
    <xf numFmtId="0" fontId="0" fillId="12" borderId="11" xfId="0" applyFill="1" applyBorder="1"/>
    <xf numFmtId="44" fontId="0" fillId="0" borderId="0" xfId="2" applyFont="1" applyAlignment="1">
      <alignment horizontal="center" vertical="top"/>
    </xf>
    <xf numFmtId="0" fontId="1" fillId="8" borderId="1" xfId="0" applyFont="1" applyFill="1" applyBorder="1" applyAlignment="1">
      <alignment vertical="center" wrapText="1"/>
    </xf>
    <xf numFmtId="164" fontId="0" fillId="8" borderId="1" xfId="0" applyNumberFormat="1" applyFill="1" applyBorder="1" applyAlignment="1">
      <alignment vertical="center"/>
    </xf>
    <xf numFmtId="164" fontId="0" fillId="8" borderId="19" xfId="0" applyNumberFormat="1" applyFill="1" applyBorder="1" applyAlignment="1">
      <alignment vertical="center"/>
    </xf>
    <xf numFmtId="164" fontId="5" fillId="8" borderId="19" xfId="0" applyNumberFormat="1" applyFont="1" applyFill="1" applyBorder="1" applyAlignment="1">
      <alignment vertical="center"/>
    </xf>
    <xf numFmtId="164" fontId="0" fillId="8" borderId="7" xfId="0" applyNumberFormat="1" applyFill="1" applyBorder="1" applyAlignment="1">
      <alignment vertical="center"/>
    </xf>
    <xf numFmtId="164" fontId="0" fillId="8" borderId="17" xfId="0" applyNumberFormat="1" applyFill="1" applyBorder="1" applyAlignment="1">
      <alignment horizontal="center" vertical="center"/>
    </xf>
    <xf numFmtId="0" fontId="0" fillId="8" borderId="17" xfId="0" applyFill="1" applyBorder="1" applyAlignment="1">
      <alignment horizontal="center" vertical="center"/>
    </xf>
    <xf numFmtId="0" fontId="0" fillId="8" borderId="21" xfId="0" applyFill="1" applyBorder="1" applyAlignment="1">
      <alignment horizontal="center" vertical="center"/>
    </xf>
    <xf numFmtId="0" fontId="0" fillId="8" borderId="17" xfId="0" applyFill="1" applyBorder="1" applyAlignment="1">
      <alignment vertical="center"/>
    </xf>
    <xf numFmtId="0" fontId="1" fillId="8" borderId="18" xfId="0" applyFont="1" applyFill="1" applyBorder="1" applyAlignment="1">
      <alignment vertical="center" wrapText="1"/>
    </xf>
    <xf numFmtId="164" fontId="0" fillId="8" borderId="18" xfId="0" applyNumberFormat="1" applyFill="1" applyBorder="1" applyAlignment="1">
      <alignment vertical="center"/>
    </xf>
    <xf numFmtId="164" fontId="5" fillId="8" borderId="18" xfId="0" applyNumberFormat="1" applyFont="1" applyFill="1" applyBorder="1" applyAlignment="1">
      <alignment vertical="center"/>
    </xf>
    <xf numFmtId="164" fontId="0" fillId="8" borderId="2" xfId="0" applyNumberFormat="1" applyFill="1" applyBorder="1" applyAlignment="1">
      <alignment vertical="center"/>
    </xf>
    <xf numFmtId="0" fontId="12" fillId="8" borderId="1" xfId="1" applyFill="1" applyBorder="1" applyAlignment="1">
      <alignment vertical="center" wrapText="1"/>
    </xf>
    <xf numFmtId="164" fontId="5" fillId="8" borderId="1" xfId="0" applyNumberFormat="1" applyFont="1" applyFill="1" applyBorder="1" applyAlignment="1">
      <alignment vertical="center"/>
    </xf>
    <xf numFmtId="0" fontId="12" fillId="8" borderId="17" xfId="1" applyFill="1" applyBorder="1" applyAlignment="1">
      <alignment vertical="center" wrapText="1"/>
    </xf>
    <xf numFmtId="164" fontId="0" fillId="8" borderId="17" xfId="0" applyNumberFormat="1" applyFill="1" applyBorder="1" applyAlignment="1">
      <alignment vertical="center"/>
    </xf>
    <xf numFmtId="164" fontId="5" fillId="8" borderId="17" xfId="0" applyNumberFormat="1" applyFont="1" applyFill="1" applyBorder="1" applyAlignment="1">
      <alignment vertical="center"/>
    </xf>
    <xf numFmtId="164" fontId="0" fillId="8" borderId="22" xfId="0" applyNumberFormat="1" applyFill="1" applyBorder="1" applyAlignment="1">
      <alignment vertical="center"/>
    </xf>
    <xf numFmtId="0" fontId="0" fillId="8" borderId="14" xfId="0" applyFill="1" applyBorder="1" applyAlignment="1">
      <alignment vertical="center"/>
    </xf>
    <xf numFmtId="164" fontId="13" fillId="8" borderId="1" xfId="0" applyNumberFormat="1" applyFont="1" applyFill="1" applyBorder="1" applyAlignment="1">
      <alignment vertical="center"/>
    </xf>
    <xf numFmtId="164" fontId="0" fillId="8" borderId="24" xfId="0" applyNumberFormat="1" applyFill="1" applyBorder="1" applyAlignment="1">
      <alignment horizontal="center" vertical="center"/>
    </xf>
    <xf numFmtId="0" fontId="0" fillId="8" borderId="24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8" borderId="24" xfId="0" applyFill="1" applyBorder="1" applyAlignment="1">
      <alignment vertical="center"/>
    </xf>
    <xf numFmtId="164" fontId="0" fillId="8" borderId="21" xfId="0" applyNumberFormat="1" applyFill="1" applyBorder="1" applyAlignment="1">
      <alignment horizontal="center" vertical="center"/>
    </xf>
    <xf numFmtId="0" fontId="12" fillId="8" borderId="35" xfId="1" applyFill="1" applyBorder="1"/>
    <xf numFmtId="164" fontId="0" fillId="8" borderId="31" xfId="0" applyNumberFormat="1" applyFill="1" applyBorder="1" applyAlignment="1">
      <alignment vertical="center"/>
    </xf>
    <xf numFmtId="165" fontId="0" fillId="8" borderId="0" xfId="0" applyNumberFormat="1" applyFill="1" applyAlignment="1">
      <alignment horizontal="center" vertical="center"/>
    </xf>
    <xf numFmtId="0" fontId="28" fillId="8" borderId="0" xfId="1" applyFont="1" applyFill="1"/>
    <xf numFmtId="164" fontId="0" fillId="8" borderId="20" xfId="0" applyNumberFormat="1" applyFill="1" applyBorder="1" applyAlignment="1">
      <alignment vertical="center"/>
    </xf>
    <xf numFmtId="164" fontId="0" fillId="8" borderId="0" xfId="2" applyNumberFormat="1" applyFont="1" applyFill="1"/>
    <xf numFmtId="164" fontId="5" fillId="8" borderId="0" xfId="0" applyNumberFormat="1" applyFont="1" applyFill="1"/>
    <xf numFmtId="164" fontId="0" fillId="8" borderId="0" xfId="0" applyNumberFormat="1" applyFill="1"/>
    <xf numFmtId="164" fontId="0" fillId="8" borderId="17" xfId="0" applyNumberFormat="1" applyFill="1" applyBorder="1" applyAlignment="1">
      <alignment horizontal="center"/>
    </xf>
    <xf numFmtId="0" fontId="0" fillId="8" borderId="0" xfId="0" applyFill="1" applyAlignment="1">
      <alignment horizontal="center" vertical="center"/>
    </xf>
    <xf numFmtId="0" fontId="12" fillId="8" borderId="32" xfId="1" applyFill="1" applyBorder="1"/>
    <xf numFmtId="0" fontId="12" fillId="8" borderId="0" xfId="1" applyFill="1"/>
    <xf numFmtId="0" fontId="0" fillId="8" borderId="0" xfId="0" applyFill="1"/>
    <xf numFmtId="44" fontId="5" fillId="8" borderId="0" xfId="2" applyFont="1" applyFill="1"/>
    <xf numFmtId="44" fontId="0" fillId="8" borderId="0" xfId="2" applyFont="1" applyFill="1"/>
    <xf numFmtId="0" fontId="0" fillId="8" borderId="14" xfId="0" applyFill="1" applyBorder="1"/>
    <xf numFmtId="0" fontId="0" fillId="8" borderId="0" xfId="0" applyFill="1" applyAlignment="1">
      <alignment horizontal="center"/>
    </xf>
    <xf numFmtId="0" fontId="1" fillId="11" borderId="1" xfId="0" applyFont="1" applyFill="1" applyBorder="1" applyAlignment="1">
      <alignment vertical="center" wrapText="1"/>
    </xf>
    <xf numFmtId="0" fontId="12" fillId="2" borderId="22" xfId="1" applyFill="1" applyBorder="1" applyAlignment="1">
      <alignment vertical="center" wrapText="1"/>
    </xf>
    <xf numFmtId="164" fontId="0" fillId="2" borderId="26" xfId="0" applyNumberFormat="1" applyFill="1" applyBorder="1" applyAlignment="1">
      <alignment vertical="center"/>
    </xf>
    <xf numFmtId="164" fontId="0" fillId="2" borderId="0" xfId="0" applyNumberForma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0" fontId="0" fillId="2" borderId="17" xfId="0" applyFill="1" applyBorder="1" applyAlignment="1">
      <alignment vertical="center"/>
    </xf>
    <xf numFmtId="0" fontId="12" fillId="2" borderId="0" xfId="1" applyFill="1" applyBorder="1" applyAlignment="1">
      <alignment vertical="center" wrapText="1"/>
    </xf>
    <xf numFmtId="164" fontId="0" fillId="2" borderId="3" xfId="0" applyNumberFormat="1" applyFill="1" applyBorder="1" applyAlignment="1">
      <alignment vertical="center"/>
    </xf>
    <xf numFmtId="164" fontId="0" fillId="2" borderId="12" xfId="0" applyNumberFormat="1" applyFill="1" applyBorder="1" applyAlignment="1">
      <alignment vertical="center"/>
    </xf>
    <xf numFmtId="164" fontId="5" fillId="2" borderId="12" xfId="0" applyNumberFormat="1" applyFont="1" applyFill="1" applyBorder="1" applyAlignment="1">
      <alignment vertical="center"/>
    </xf>
    <xf numFmtId="0" fontId="12" fillId="2" borderId="1" xfId="1" applyFill="1" applyBorder="1" applyAlignment="1">
      <alignment vertical="center" wrapText="1"/>
    </xf>
    <xf numFmtId="164" fontId="13" fillId="2" borderId="1" xfId="0" applyNumberFormat="1" applyFont="1" applyFill="1" applyBorder="1" applyAlignment="1">
      <alignment vertical="center"/>
    </xf>
    <xf numFmtId="164" fontId="13" fillId="2" borderId="2" xfId="0" applyNumberFormat="1" applyFont="1" applyFill="1" applyBorder="1" applyAlignment="1">
      <alignment vertical="center"/>
    </xf>
    <xf numFmtId="164" fontId="5" fillId="2" borderId="17" xfId="0" applyNumberFormat="1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2" borderId="21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24" fillId="2" borderId="1" xfId="1" applyFont="1" applyFill="1" applyBorder="1" applyAlignment="1">
      <alignment vertical="center" wrapText="1"/>
    </xf>
    <xf numFmtId="164" fontId="13" fillId="2" borderId="17" xfId="0" applyNumberFormat="1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vertical="center"/>
    </xf>
    <xf numFmtId="0" fontId="12" fillId="2" borderId="32" xfId="1" applyFill="1" applyBorder="1"/>
    <xf numFmtId="164" fontId="0" fillId="2" borderId="31" xfId="0" applyNumberForma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2" fillId="2" borderId="35" xfId="1" applyFill="1" applyBorder="1"/>
    <xf numFmtId="0" fontId="12" fillId="2" borderId="17" xfId="1" applyFill="1" applyBorder="1" applyAlignment="1">
      <alignment vertical="center" wrapText="1"/>
    </xf>
    <xf numFmtId="164" fontId="0" fillId="2" borderId="17" xfId="0" applyNumberFormat="1" applyFill="1" applyBorder="1" applyAlignment="1">
      <alignment vertical="center"/>
    </xf>
    <xf numFmtId="164" fontId="5" fillId="2" borderId="17" xfId="0" applyNumberFormat="1" applyFont="1" applyFill="1" applyBorder="1" applyAlignment="1">
      <alignment vertical="center"/>
    </xf>
    <xf numFmtId="164" fontId="0" fillId="2" borderId="22" xfId="0" applyNumberFormat="1" applyFill="1" applyBorder="1" applyAlignment="1">
      <alignment vertical="center"/>
    </xf>
    <xf numFmtId="14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/>
    </xf>
    <xf numFmtId="0" fontId="12" fillId="8" borderId="27" xfId="1" applyFill="1" applyBorder="1" applyAlignment="1">
      <alignment vertical="center" wrapText="1"/>
    </xf>
    <xf numFmtId="164" fontId="0" fillId="8" borderId="25" xfId="0" applyNumberFormat="1" applyFill="1" applyBorder="1" applyAlignment="1">
      <alignment vertical="center"/>
    </xf>
    <xf numFmtId="164" fontId="0" fillId="8" borderId="26" xfId="0" applyNumberFormat="1" applyFill="1" applyBorder="1" applyAlignment="1">
      <alignment vertical="center"/>
    </xf>
    <xf numFmtId="164" fontId="5" fillId="8" borderId="26" xfId="0" applyNumberFormat="1" applyFont="1" applyFill="1" applyBorder="1" applyAlignment="1">
      <alignment vertical="center"/>
    </xf>
    <xf numFmtId="0" fontId="0" fillId="8" borderId="14" xfId="0" applyFill="1" applyBorder="1" applyAlignment="1">
      <alignment horizontal="center" vertical="center"/>
    </xf>
    <xf numFmtId="0" fontId="8" fillId="0" borderId="0" xfId="0" applyFont="1" applyAlignment="1">
      <alignment horizontal="left"/>
    </xf>
    <xf numFmtId="44" fontId="8" fillId="0" borderId="0" xfId="2" applyFont="1"/>
    <xf numFmtId="0" fontId="2" fillId="8" borderId="1" xfId="0" applyFont="1" applyFill="1" applyBorder="1" applyAlignment="1">
      <alignment vertical="center" wrapText="1"/>
    </xf>
    <xf numFmtId="164" fontId="3" fillId="8" borderId="1" xfId="0" applyNumberFormat="1" applyFont="1" applyFill="1" applyBorder="1" applyAlignment="1">
      <alignment vertical="center"/>
    </xf>
    <xf numFmtId="164" fontId="3" fillId="8" borderId="2" xfId="0" applyNumberFormat="1" applyFont="1" applyFill="1" applyBorder="1" applyAlignment="1">
      <alignment vertical="center"/>
    </xf>
    <xf numFmtId="164" fontId="3" fillId="8" borderId="17" xfId="0" applyNumberFormat="1" applyFont="1" applyFill="1" applyBorder="1" applyAlignment="1">
      <alignment horizontal="center" vertical="center"/>
    </xf>
    <xf numFmtId="0" fontId="3" fillId="8" borderId="17" xfId="0" applyFont="1" applyFill="1" applyBorder="1" applyAlignment="1">
      <alignment vertical="center"/>
    </xf>
    <xf numFmtId="165" fontId="21" fillId="2" borderId="0" xfId="0" applyNumberFormat="1" applyFont="1" applyFill="1" applyAlignment="1">
      <alignment horizontal="center" vertical="center"/>
    </xf>
    <xf numFmtId="0" fontId="27" fillId="13" borderId="0" xfId="0" applyFont="1" applyFill="1" applyAlignment="1">
      <alignment horizontal="left" vertical="center" wrapText="1"/>
    </xf>
    <xf numFmtId="0" fontId="22" fillId="13" borderId="0" xfId="0" applyFont="1" applyFill="1" applyAlignment="1">
      <alignment horizontal="left" vertical="center" wrapText="1"/>
    </xf>
    <xf numFmtId="165" fontId="21" fillId="13" borderId="0" xfId="0" applyNumberFormat="1" applyFont="1" applyFill="1" applyAlignment="1">
      <alignment horizontal="center" vertic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14" fontId="0" fillId="0" borderId="7" xfId="0" applyNumberForma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0" xfId="0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" xfId="0" applyFon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/>
    </xf>
    <xf numFmtId="164" fontId="5" fillId="0" borderId="1" xfId="0" applyNumberFormat="1" applyFont="1" applyFill="1" applyBorder="1" applyAlignment="1">
      <alignment vertical="center"/>
    </xf>
    <xf numFmtId="164" fontId="0" fillId="0" borderId="2" xfId="0" applyNumberFormat="1" applyFill="1" applyBorder="1" applyAlignment="1">
      <alignment vertical="center"/>
    </xf>
    <xf numFmtId="164" fontId="0" fillId="0" borderId="17" xfId="0" applyNumberForma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7" xfId="0" applyFill="1" applyBorder="1" applyAlignment="1">
      <alignment vertical="center"/>
    </xf>
  </cellXfs>
  <cellStyles count="3">
    <cellStyle name="Currency" xfId="2" builtinId="4"/>
    <cellStyle name="Hyperlink" xfId="1" builtinId="8"/>
    <cellStyle name="Normal" xfId="0" builtinId="0"/>
  </cellStyles>
  <dxfs count="12"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customXml" Target="../customXml/item3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sharedStrings" Target="sharedStrings.xml"/><Relationship Id="rId203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190" Type="http://schemas.openxmlformats.org/officeDocument/2006/relationships/worksheet" Target="worksheets/sheet190.xml"/><Relationship Id="rId204" Type="http://schemas.openxmlformats.org/officeDocument/2006/relationships/customXml" Target="../customXml/item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externalLink" Target="externalLinks/externalLink1.xml"/><Relationship Id="rId200" Type="http://schemas.openxmlformats.org/officeDocument/2006/relationships/sheetMetadata" Target="metadata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theme" Target="theme/theme1.xml"/><Relationship Id="rId201" Type="http://schemas.microsoft.com/office/2017/10/relationships/person" Target="persons/person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styles" Target="styles.xml"/><Relationship Id="rId202" Type="http://schemas.openxmlformats.org/officeDocument/2006/relationships/calcChain" Target="calcChain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xastechuniversity.sharepoint.com/Users/tedavis/Organizations/FY23/FY23-Graduate-Or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Orgs"/>
      <sheetName val="AEGSO"/>
      <sheetName val="AECGO"/>
      <sheetName val="ARMA"/>
      <sheetName val="TTUAB"/>
      <sheetName val="ANRS"/>
      <sheetName val="BGSA"/>
      <sheetName val="BOSS"/>
      <sheetName val="Cefiro"/>
      <sheetName val="CEGSA"/>
      <sheetName val="CGSO"/>
      <sheetName val="CPGSC"/>
      <sheetName val="EGSO"/>
      <sheetName val="FSS"/>
      <sheetName val="GCC"/>
      <sheetName val="GHRMS"/>
      <sheetName val="GNO"/>
      <sheetName val="GOCPS"/>
      <sheetName val="GSAL"/>
      <sheetName val="HGSO"/>
      <sheetName val="HDFS-GSA"/>
      <sheetName val="HFES"/>
      <sheetName val="LESETAC"/>
      <sheetName val="MHSA"/>
      <sheetName val="RGA"/>
      <sheetName val="Red2Black"/>
      <sheetName val="SPE"/>
      <sheetName val="SA-TIEHH"/>
      <sheetName val="SCAMS"/>
      <sheetName val="TASM"/>
      <sheetName val="TPC"/>
      <sheetName val="Zamo"/>
      <sheetName val="Misc"/>
      <sheetName val="Cont"/>
      <sheetName val="PGSA"/>
    </sheetNames>
    <sheetDataSet>
      <sheetData sheetId="0">
        <row r="38">
          <cell r="B38">
            <v>650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avis, Teresa Y" id="{93C19399-4ABA-4B28-992A-5B796430819D}" userId="S::Teresa.Y.Davis@ttu.edu::7362e2fb-8a3a-4449-a53a-cce3a3c5a7e1" providerId="AD"/>
  <person displayName="Teresa Y Davis" id="{69189AA9-0B03-483B-8352-14637B9A9C88}" userId="S::teresa.y.davis@ttu.edu::7362e2fb-8a3a-4449-a53a-cce3a3c5a7e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0" dT="2025-06-10T20:16:07.12" personId="{93C19399-4ABA-4B28-992A-5B796430819D}" id="{5444D54F-B938-4093-B641-309A6ED9AFFA}">
    <text>NEW 2026</text>
  </threadedComment>
  <threadedComment ref="D23" dT="2025-10-21T15:02:36.96" personId="{93C19399-4ABA-4B28-992A-5B796430819D}" id="{797E9C6C-AFB7-4604-84BF-6F15BDE85D75}">
    <text>FT NOT COMPLTED AS OF 10.17.2025</text>
  </threadedComment>
  <threadedComment ref="B29" dT="2024-07-01T20:11:00.33" personId="{93C19399-4ABA-4B28-992A-5B796430819D}" id="{0CB63FB4-F43E-4CC3-BA6F-87496FBED645}">
    <text>DID NOT APPLY FOR 25</text>
  </threadedComment>
  <threadedComment ref="B29" dT="2025-06-10T20:21:28.09" personId="{93C19399-4ABA-4B28-992A-5B796430819D}" id="{D65ECE2D-375D-4658-8474-26A60E414CDA}" parentId="{0CB63FB4-F43E-4CC3-BA6F-87496FBED645}">
    <text>DidN’T apply for 26</text>
  </threadedComment>
  <threadedComment ref="D30" dT="2025-10-21T15:00:52.80" personId="{93C19399-4ABA-4B28-992A-5B796430819D}" id="{E987A253-02F6-423F-935D-029293F0CC0D}">
    <text>FT NOT COMPLETED AS OF 10.17</text>
  </threadedComment>
  <threadedComment ref="D33" dT="2025-10-21T15:00:23.78" personId="{93C19399-4ABA-4B28-992A-5B796430819D}" id="{EDF3219E-B3FC-4C45-BB7F-E59E1EE7517E}">
    <text>FT NOT COMPLTED AS OF 10.17</text>
  </threadedComment>
  <threadedComment ref="D40" dT="2025-10-21T14:59:04.76" personId="{93C19399-4ABA-4B28-992A-5B796430819D}" id="{7985697A-A455-4DB1-B924-52268957B79C}">
    <text>FT NOT COMPLETED 10.17</text>
  </threadedComment>
  <threadedComment ref="D41" dT="2025-10-21T14:58:17.93" personId="{93C19399-4ABA-4B28-992A-5B796430819D}" id="{C874CF31-73F1-401C-B73B-5869371E8F7D}">
    <text>FT NOT COMPLETED AS OF 10.17.2025</text>
  </threadedComment>
  <threadedComment ref="B43" dT="2025-06-10T20:29:52.93" personId="{93C19399-4ABA-4B28-992A-5B796430819D}" id="{A5737588-EE4E-4D4F-8E81-3DBE1346E10F}">
    <text>DIDN’T APPLY</text>
  </threadedComment>
  <threadedComment ref="B44" dT="2025-06-10T20:30:05.73" personId="{93C19399-4ABA-4B28-992A-5B796430819D}" id="{CB7AA5BD-F28D-4652-BF39-EE28E311EEE2}">
    <text>DIDN’T APPLY</text>
  </threadedComment>
  <threadedComment ref="D45" dT="2025-10-21T14:57:58.64" personId="{93C19399-4ABA-4B28-992A-5B796430819D}" id="{4A3C1DEC-FA59-499E-85CF-5EEE441D2343}">
    <text>FT NOT COMPLETED AS OF 10.17</text>
  </threadedComment>
  <threadedComment ref="I45" dT="2025-10-29T15:40:42.01" personId="{93C19399-4ABA-4B28-992A-5B796430819D}" id="{B58D9E6A-52A4-4EA0-963E-B32F972148BD}">
    <text>SPOKE TO 10.29 ABOUT FT</text>
  </threadedComment>
  <threadedComment ref="B46" dT="2025-06-10T20:32:38.08" personId="{93C19399-4ABA-4B28-992A-5B796430819D}" id="{B52F39D3-3515-4304-A2F2-07402654F444}">
    <text>DIDN’T APPLY</text>
  </threadedComment>
  <threadedComment ref="D54" dT="2025-10-21T14:55:14.39" personId="{93C19399-4ABA-4B28-992A-5B796430819D}" id="{F96D0975-E669-46E4-82A3-3EFA62259CFB}">
    <text>FT NOT COMPLETED AS OF 10.17</text>
  </threadedComment>
  <threadedComment ref="B55" dT="2025-06-11T21:03:36.08" personId="{93C19399-4ABA-4B28-992A-5B796430819D}" id="{DAFBCA4D-D902-4A8C-B86A-F139CA54D512}">
    <text>NEW</text>
  </threadedComment>
  <threadedComment ref="B56" dT="2025-06-11T21:02:09.82" personId="{93C19399-4ABA-4B28-992A-5B796430819D}" id="{8D22DC2B-50BA-48B8-9EE6-F41E355B1A4A}">
    <text>NEW</text>
  </threadedComment>
  <threadedComment ref="B57" dT="2025-08-25T16:09:19.00" personId="{93C19399-4ABA-4B28-992A-5B796430819D}" id="{E31C29F5-C900-46D0-8379-1BD35EB1EE15}">
    <text>FY26 DIDN’T APPLY</text>
  </threadedComment>
  <threadedComment ref="B60" dT="2024-07-01T20:24:22.48" personId="{93C19399-4ABA-4B28-992A-5B796430819D}" id="{CD865740-798E-4883-84B3-29AA27B86DA7}">
    <text>NO SHOW FOR INTERVIEW</text>
  </threadedComment>
  <threadedComment ref="B60" dT="2025-06-10T20:37:00.16" personId="{93C19399-4ABA-4B28-992A-5B796430819D}" id="{6BA835BC-65A5-4884-A61F-EC8843343464}" parentId="{CD865740-798E-4883-84B3-29AA27B86DA7}">
    <text>FY26 DIDN’T APPLY</text>
  </threadedComment>
  <threadedComment ref="B61" dT="2025-06-10T20:37:44.05" personId="{93C19399-4ABA-4B28-992A-5B796430819D}" id="{64B89C88-6FB1-4F8D-A39B-EE8B7629B982}">
    <text>NEW</text>
  </threadedComment>
  <threadedComment ref="B63" dT="2025-06-11T21:00:17.51" personId="{93C19399-4ABA-4B28-992A-5B796430819D}" id="{5B46825D-198A-406C-A9E9-49B0991B4762}">
    <text>NEW</text>
  </threadedComment>
  <threadedComment ref="G65" dT="2025-09-07T17:50:26.84" personId="{93C19399-4ABA-4B28-992A-5B796430819D}" id="{B318B1ED-1319-4455-BD5B-806EB7CFDF90}">
    <text>Not in techconnect</text>
  </threadedComment>
  <threadedComment ref="G65" dT="2025-09-30T15:17:28.62" personId="{93C19399-4ABA-4B28-992A-5B796430819D}" id="{7D9F7C2D-52C8-4B30-8338-BAB3F2050B9E}" parentId="{B318B1ED-1319-4455-BD5B-806EB7CFDF90}">
    <text>TECHCONNECT NOT UPDATED AS OF 9.30.2025</text>
  </threadedComment>
  <threadedComment ref="G65" dT="2025-10-21T14:50:42.94" personId="{93C19399-4ABA-4B28-992A-5B796430819D}" id="{411B7D34-8B93-4276-AD77-B5903FE32037}" parentId="{B318B1ED-1319-4455-BD5B-806EB7CFDF90}">
    <text>TC NOT UPDATED AS OF 10.17.2025</text>
  </threadedComment>
  <threadedComment ref="B66" dT="2025-06-10T20:52:53.81" personId="{93C19399-4ABA-4B28-992A-5B796430819D}" id="{B69084C9-E270-41E3-8C87-4A4DF38259F9}">
    <text>DIDN’T COMPLETE FUNDING APP</text>
  </threadedComment>
  <threadedComment ref="B69" dT="2025-06-10T20:53:52.07" personId="{93C19399-4ABA-4B28-992A-5B796430819D}" id="{B4D07996-764F-43EF-B6F5-4657C8F75F15}">
    <text>DIDN’T APPLY</text>
  </threadedComment>
  <threadedComment ref="B75" dT="2025-06-10T20:55:10.07" personId="{93C19399-4ABA-4B28-992A-5B796430819D}" id="{51068202-0422-43AC-A29E-6ED1F9B6029C}">
    <text>DIDN’T SUMBIT BUDGET</text>
  </threadedComment>
  <threadedComment ref="B76" dT="2025-06-11T20:58:17.23" personId="{93C19399-4ABA-4B28-992A-5B796430819D}" id="{7C5A8697-4727-431C-B199-B6AC5665BDEF}">
    <text>NEW</text>
  </threadedComment>
  <threadedComment ref="B78" dT="2025-06-10T20:55:59.68" personId="{93C19399-4ABA-4B28-992A-5B796430819D}" id="{762AFE24-5022-4F58-8C0F-25956147076D}">
    <text>DIDN’T APPLY</text>
  </threadedComment>
  <threadedComment ref="B79" dT="2025-06-11T20:57:14.15" personId="{93C19399-4ABA-4B28-992A-5B796430819D}" id="{6FB85A4C-049B-423D-990A-AA7444F7AF23}">
    <text>NEW</text>
  </threadedComment>
  <threadedComment ref="B80" dT="2025-06-10T21:07:15.79" personId="{93C19399-4ABA-4B28-992A-5B796430819D}" id="{2B15C86C-3F1F-45C7-A5A1-1CB7D327C677}">
    <text>NEW</text>
  </threadedComment>
  <threadedComment ref="B88" dT="2025-06-11T20:56:19.84" personId="{93C19399-4ABA-4B28-992A-5B796430819D}" id="{DE7F41AC-9CEA-4C10-89DC-3F40B261A990}">
    <text>NEW</text>
  </threadedComment>
  <threadedComment ref="D88" dT="2025-10-21T14:47:19.69" personId="{93C19399-4ABA-4B28-992A-5B796430819D}" id="{B8486633-03F7-4768-83A7-EDAD9711DCCF}">
    <text>FT NOT COMPLETED BY 10.17</text>
  </threadedComment>
  <threadedComment ref="B89" dT="2025-06-10T21:11:05.40" personId="{93C19399-4ABA-4B28-992A-5B796430819D}" id="{6C37CD5A-2CFF-43AA-84FA-4AE5051FA3F0}">
    <text>DIDN’T APPLY</text>
  </threadedComment>
  <threadedComment ref="D90" dT="2025-10-21T14:46:14.12" personId="{93C19399-4ABA-4B28-992A-5B796430819D}" id="{BA4C31B0-E72D-40D8-974B-B9C4F2645DC5}">
    <text>FT NOT COMPLTED BY 10.17</text>
  </threadedComment>
  <threadedComment ref="B92" dT="2025-06-10T21:10:06.23" personId="{93C19399-4ABA-4B28-992A-5B796430819D}" id="{A468BE51-0244-4478-97FB-3E52C99FB0A0}">
    <text>DIDN’T APPLY</text>
  </threadedComment>
  <threadedComment ref="B96" dT="2025-06-11T20:55:02.93" personId="{93C19399-4ABA-4B28-992A-5B796430819D}" id="{FC6461D6-A592-46F6-8A6F-FD49049882B9}">
    <text>NEW</text>
  </threadedComment>
  <threadedComment ref="B97" dT="2025-06-10T21:12:35.29" personId="{93C19399-4ABA-4B28-992A-5B796430819D}" id="{B53DB5DE-F53C-496F-959B-DAAEDA4C88DF}">
    <text>DIDN’T COMPLETE APPLICATION</text>
  </threadedComment>
  <threadedComment ref="B97" dT="2026-03-05T14:57:00.53" personId="{93C19399-4ABA-4B28-992A-5B796430819D}" id="{6019D19B-4A94-4CEB-B322-EA35F484CDCD}" parentId="{B53DB5DE-F53C-496F-959B-DAAEDA4C88DF}">
    <text>REC’V CONTINGENCY 175.00</text>
  </threadedComment>
  <threadedComment ref="D99" dT="2025-10-21T14:44:09.89" personId="{93C19399-4ABA-4B28-992A-5B796430819D}" id="{2B9C6E9B-5460-4DC2-9305-49F47D5B0F03}">
    <text>FT NOT COMPLETED BY 10.17</text>
  </threadedComment>
  <threadedComment ref="D99" dT="2026-02-19T17:35:36.52" personId="{93C19399-4ABA-4B28-992A-5B796430819D}" id="{DEF85C5E-4E27-442F-B126-532D7CF7CE22}" parentId="{2B9C6E9B-5460-4DC2-9305-49F47D5B0F03}">
    <text>ORG LOST ENTIRE FUNDING</text>
  </threadedComment>
  <threadedComment ref="B102" dT="2025-06-10T21:16:30.65" personId="{93C19399-4ABA-4B28-992A-5B796430819D}" id="{689E15FC-C8F8-41DD-9487-0452CF518E85}">
    <text>DIDN’T COMPLETE APPLICATION</text>
  </threadedComment>
  <threadedComment ref="B103" dT="2025-06-10T21:17:13.34" personId="{93C19399-4ABA-4B28-992A-5B796430819D}" id="{6843A312-E6A8-4C90-9115-C14708A01A05}">
    <text>DIDN’T COMPLETE APPLICATION</text>
  </threadedComment>
  <threadedComment ref="G108" dT="2025-09-06T23:10:02.95" personId="{93C19399-4ABA-4B28-992A-5B796430819D}" id="{FF4C6D5E-E2C9-40EE-B854-9C6E59D0E7D3}">
    <text>Not in techconnect 9.7.2025</text>
  </threadedComment>
  <threadedComment ref="G108" dT="2025-09-30T15:20:05.44" personId="{93C19399-4ABA-4B28-992A-5B796430819D}" id="{675DE9D5-A6B7-4AFA-8450-7CDA990C4F55}" parentId="{FF4C6D5E-E2C9-40EE-B854-9C6E59D0E7D3}">
    <text>Not in techconnect as of 9.30.225</text>
  </threadedComment>
  <threadedComment ref="G108" dT="2025-10-21T14:41:01.68" personId="{93C19399-4ABA-4B28-992A-5B796430819D}" id="{2E119402-D684-46F7-972C-D4160AF51A1B}" parentId="{FF4C6D5E-E2C9-40EE-B854-9C6E59D0E7D3}">
    <text>NOT IN TECHCONNECT AS OF 10.17.2025</text>
  </threadedComment>
  <threadedComment ref="B109" dT="2025-06-10T21:19:35.93" personId="{93C19399-4ABA-4B28-992A-5B796430819D}" id="{7C3608B9-5490-4976-B95C-2B46280C5758}">
    <text>DIDN’T APPLY</text>
  </threadedComment>
  <threadedComment ref="G109" dT="2025-09-11T16:43:10.75" personId="{93C19399-4ABA-4B28-992A-5B796430819D}" id="{F646C792-D47B-45C7-8B67-25C3E9978FA7}">
    <text>Not in techconnect as of 9.11.2025</text>
  </threadedComment>
  <threadedComment ref="B111" dT="2025-06-10T21:20:13.86" personId="{93C19399-4ABA-4B28-992A-5B796430819D}" id="{79EEB565-6A1D-462A-89CB-774194CDCF2E}">
    <text>DIDN’T APPLY</text>
  </threadedComment>
  <threadedComment ref="B112" dT="2025-06-10T21:21:13.80" personId="{93C19399-4ABA-4B28-992A-5B796430819D}" id="{0A16D139-8584-49EB-83C7-58F39FB267EF}">
    <text>DIDN’T APPLY</text>
  </threadedComment>
  <threadedComment ref="B113" dT="2025-06-10T21:21:29.52" personId="{93C19399-4ABA-4B28-992A-5B796430819D}" id="{A881898A-851D-41FB-8370-35712E0F7859}">
    <text>DIDN’T COMPLETE APPLICATION</text>
  </threadedComment>
  <threadedComment ref="B117" dT="2025-06-10T21:24:14.22" personId="{93C19399-4ABA-4B28-992A-5B796430819D}" id="{F902859D-AE27-4DB4-93CB-5C64575650F7}">
    <text>DIDN’T ATTEND INTERVIEW</text>
  </threadedComment>
  <threadedComment ref="B121" dT="2025-06-11T20:53:06.67" personId="{93C19399-4ABA-4B28-992A-5B796430819D}" id="{02B6DA0A-03D5-4981-82A3-C05C43795EAD}">
    <text>NEW</text>
  </threadedComment>
  <threadedComment ref="A123" dT="2025-08-21T20:40:19.83" personId="{93C19399-4ABA-4B28-992A-5B796430819D}" id="{2D92D147-C0A4-468C-866C-D18E21F333AA}">
    <text>Did they change name to SNDA</text>
  </threadedComment>
  <threadedComment ref="B125" dT="2024-07-05T14:07:05.05" personId="{93C19399-4ABA-4B28-992A-5B796430819D}" id="{AA54118A-5A12-4B43-BAD2-E65F34E63A53}">
    <text>Did not apply</text>
  </threadedComment>
  <threadedComment ref="B125" dT="2025-06-10T21:28:23.53" personId="{93C19399-4ABA-4B28-992A-5B796430819D}" id="{D9109F42-9460-4AAB-999B-319ED258E759}" parentId="{AA54118A-5A12-4B43-BAD2-E65F34E63A53}">
    <text>DIDN’T APPLY FOR 26</text>
  </threadedComment>
  <threadedComment ref="B127" dT="2025-06-11T20:52:11.79" personId="{93C19399-4ABA-4B28-992A-5B796430819D}" id="{C6B21DBA-87D4-4C34-8ABA-344ECFB23F10}">
    <text>NEW</text>
  </threadedComment>
  <threadedComment ref="B128" dT="2025-06-11T20:51:50.48" personId="{93C19399-4ABA-4B28-992A-5B796430819D}" id="{071AB287-5813-442D-8250-26CCDAA43CE1}">
    <text>NEW</text>
  </threadedComment>
  <threadedComment ref="B131" dT="2025-06-10T21:29:12.65" personId="{93C19399-4ABA-4B28-992A-5B796430819D}" id="{3D57D6F3-AE89-41BE-8ABE-B6A4991B12E3}">
    <text>DIDN’T APPLY</text>
  </threadedComment>
  <threadedComment ref="B132" dT="2024-07-05T14:08:33.66" personId="{93C19399-4ABA-4B28-992A-5B796430819D}" id="{4268FC0B-6034-4CE8-8E7B-209CE9956134}">
    <text>Did njot apply</text>
  </threadedComment>
  <threadedComment ref="B133" dT="2024-07-05T14:10:02.63" personId="{93C19399-4ABA-4B28-992A-5B796430819D}" id="{573B010A-F4FF-4E6A-8FCF-4483FE9B23D5}">
    <text>Did not apply</text>
  </threadedComment>
  <threadedComment ref="B134" dT="2025-06-10T21:31:26.64" personId="{93C19399-4ABA-4B28-992A-5B796430819D}" id="{E45D59DC-58C0-4750-A8C9-12373738E41B}">
    <text>NEW</text>
  </threadedComment>
  <threadedComment ref="B135" dT="2025-06-10T21:32:30.58" personId="{93C19399-4ABA-4B28-992A-5B796430819D}" id="{A59E73DA-BF35-4C59-A6E1-579A5AC32179}">
    <text>DIDN’T APPLY</text>
  </threadedComment>
  <threadedComment ref="A142" dT="2024-07-05T14:16:13.06" personId="{93C19399-4ABA-4B28-992A-5B796430819D}" id="{D084026A-E21D-499D-9A29-DA3938A1C490}">
    <text>NEW 2025</text>
  </threadedComment>
  <threadedComment ref="B142" dT="2025-06-11T20:21:57.75" personId="{93C19399-4ABA-4B28-992A-5B796430819D}" id="{370A71D3-4CBD-4C33-A602-52394838CC6F}">
    <text>Didn’t apply</text>
  </threadedComment>
  <threadedComment ref="B144" dT="2025-06-11T20:22:46.46" personId="{93C19399-4ABA-4B28-992A-5B796430819D}" id="{87D5698F-9E01-41DD-A707-5B9919272637}">
    <text>Didn’t apply</text>
  </threadedComment>
  <threadedComment ref="A145" dT="2024-07-05T14:19:43.21" personId="{93C19399-4ABA-4B28-992A-5B796430819D}" id="{8EBEBC0B-02F6-4A3C-92CA-1549695D0BCB}">
    <text>New 2024</text>
  </threadedComment>
  <threadedComment ref="B146" dT="2025-06-11T20:23:48.80" personId="{93C19399-4ABA-4B28-992A-5B796430819D}" id="{4D562265-9DE1-47F9-B6CD-A4756C1C9835}">
    <text>Didn’t attend interview</text>
  </threadedComment>
  <threadedComment ref="B147" dT="2025-06-11T20:49:22.46" personId="{93C19399-4ABA-4B28-992A-5B796430819D}" id="{6546EA5D-5688-4684-9AB2-AB87C8044C96}">
    <text>NEW</text>
  </threadedComment>
  <threadedComment ref="B148" dT="2025-06-11T20:24:31.54" personId="{93C19399-4ABA-4B28-992A-5B796430819D}" id="{5F23933C-C434-4A4F-8695-D894B36042A5}">
    <text>Didn’t apply</text>
  </threadedComment>
  <threadedComment ref="G149" dT="2025-09-07T17:54:52.89" personId="{93C19399-4ABA-4B28-992A-5B796430819D}" id="{F564D44D-E9F0-47C4-86E6-D48CBD920621}">
    <text>Not in techconnect</text>
  </threadedComment>
  <threadedComment ref="G149" dT="2025-09-30T15:21:26.99" personId="{93C19399-4ABA-4B28-992A-5B796430819D}" id="{F4F5B05E-D449-4A6F-8469-BC5CF0813360}" parentId="{F564D44D-E9F0-47C4-86E6-D48CBD920621}">
    <text>Not in techconnect as of 9.30.2025</text>
  </threadedComment>
  <threadedComment ref="A150" dT="2024-07-05T14:22:16.26" personId="{93C19399-4ABA-4B28-992A-5B796430819D}" id="{DC52F1CA-26BB-4E2B-8E3C-83FA5DC6B69D}">
    <text>New in 2025</text>
  </threadedComment>
  <threadedComment ref="B150" dT="2025-06-11T20:25:41.39" personId="{93C19399-4ABA-4B28-992A-5B796430819D}" id="{CD8CAECF-9886-42E1-8411-35BFF308FD7E}">
    <text>Didn’t apply</text>
  </threadedComment>
  <threadedComment ref="D153" dT="2025-10-21T14:37:15.04" personId="{93C19399-4ABA-4B28-992A-5B796430819D}" id="{D7965C74-5F37-4162-846C-3C582A02ABE4}">
    <text>NOT TC COMPLIANT</text>
  </threadedComment>
  <threadedComment ref="G153" dT="2025-09-07T00:24:09.90" personId="{93C19399-4ABA-4B28-992A-5B796430819D}" id="{CE1B374F-BF87-4274-8C45-5A4F3E815935}">
    <text>NOT IN TECHCONNECT 9.5.2025</text>
  </threadedComment>
  <threadedComment ref="G153" dT="2025-09-30T15:22:10.19" personId="{93C19399-4ABA-4B28-992A-5B796430819D}" id="{AB0DB150-FDC0-4597-BB89-CEBE2B64D84A}" parentId="{CE1B374F-BF87-4274-8C45-5A4F3E815935}">
    <text>Not in techconnect as of 9.30.2025</text>
  </threadedComment>
  <threadedComment ref="B154" dT="2025-06-11T20:27:45.90" personId="{93C19399-4ABA-4B28-992A-5B796430819D}" id="{059DE741-0B95-48A2-B269-7ECF4FF045B6}">
    <text>Didn’[t apply</text>
  </threadedComment>
  <threadedComment ref="B157" dT="2025-06-11T20:30:15.07" personId="{93C19399-4ABA-4B28-992A-5B796430819D}" id="{36F26EDB-FA4A-4B81-B93B-E61B4070A9CE}">
    <text>Didn’t complete forms</text>
  </threadedComment>
  <threadedComment ref="B161" dT="2025-06-11T20:32:48.18" personId="{93C19399-4ABA-4B28-992A-5B796430819D}" id="{A34F89A7-C6AB-4353-AA8E-EDF7F746498E}">
    <text>Didn’t complete funding requirements</text>
  </threadedComment>
  <threadedComment ref="G162" dT="2025-09-19T20:10:21.93" personId="{93C19399-4ABA-4B28-992A-5B796430819D}" id="{D4C0D68D-69FF-462A-8920-50012224B011}">
    <text>NOT IN TECHCONNECT</text>
  </threadedComment>
  <threadedComment ref="G162" dT="2025-09-30T15:23:20.52" personId="{93C19399-4ABA-4B28-992A-5B796430819D}" id="{91EEE822-3C67-4321-8B0D-3DD3007762B0}" parentId="{D4C0D68D-69FF-462A-8920-50012224B011}">
    <text>Notin techconnect as of 9.30.2025</text>
  </threadedComment>
  <threadedComment ref="G162" dT="2025-10-21T14:35:04.67" personId="{93C19399-4ABA-4B28-992A-5B796430819D}" id="{6A3B2F79-736B-42F8-9E6F-6A3EEA79E3C8}" parentId="{D4C0D68D-69FF-462A-8920-50012224B011}">
    <text>NOT COMPLIANT IN TC ON 10.17.205</text>
  </threadedComment>
  <threadedComment ref="B163" dT="2025-06-11T20:34:18.21" personId="{93C19399-4ABA-4B28-992A-5B796430819D}" id="{74ED72DB-5279-4A85-9433-B7E08280131F}">
    <text>Didn’t complete funding requirements</text>
  </threadedComment>
  <threadedComment ref="B164" dT="2025-06-11T20:34:35.89" personId="{93C19399-4ABA-4B28-992A-5B796430819D}" id="{A4CC46EE-A06B-416B-BE46-B5D087102D72}">
    <text>Didn’t complete funding requirements</text>
  </threadedComment>
  <threadedComment ref="D170" dT="2025-10-21T14:33:05.29" personId="{93C19399-4ABA-4B28-992A-5B796430819D}" id="{35E318EC-4800-4556-8F8D-29B5B6CE146D}">
    <text>FT NOT COMPLETED BY 10.17</text>
  </threadedComment>
  <threadedComment ref="D171" dT="2025-10-21T14:30:38.52" personId="{93C19399-4ABA-4B28-992A-5B796430819D}" id="{4DC2508B-0000-4438-8726-2E47321DBBF3}">
    <text>FT NOT COMPLETED BY 10-7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1" dT="2024-10-09T22:01:18.26" personId="{93C19399-4ABA-4B28-992A-5B796430819D}" id="{EFB1B4FD-1DDC-4C5B-A978-67E519242682}">
    <text>addismit@ttu.edu</text>
    <extLst>
      <x:ext xmlns:xltc2="http://schemas.microsoft.com/office/spreadsheetml/2020/threadedcomments2" uri="{F7C98A9C-CBB3-438F-8F68-D28B6AF4A901}">
        <xltc2:checksum>3811908736</xltc2:checksum>
        <xltc2:hyperlink startIndex="0" length="16" url="addismit@ttu.edu"/>
      </x:ext>
    </extLs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6" dT="2022-06-19T18:18:44.97" personId="{69189AA9-0B03-483B-8352-14637B9A9C88}" id="{F8C49743-BF98-4291-AD59-8C9653092611}">
    <text>DID NOT APPLY</text>
  </threadedComment>
  <threadedComment ref="B7" dT="2022-06-19T18:20:54.85" personId="{69189AA9-0B03-483B-8352-14637B9A9C88}" id="{70EA6EF0-72FA-47C8-8CBA-40DB0B284403}">
    <text>DID NOT APPLY</text>
  </threadedComment>
  <threadedComment ref="B8" dT="2022-06-19T18:21:43.57" personId="{69189AA9-0B03-483B-8352-14637B9A9C88}" id="{6FD7199C-0670-4435-91D9-76CAB6518785}">
    <text>DID NOT APPLY</text>
  </threadedComment>
  <threadedComment ref="B9" dT="2022-06-19T18:22:44.83" personId="{69189AA9-0B03-483B-8352-14637B9A9C88}" id="{CF006CF1-A787-438E-9993-6359AE37B5E3}">
    <text>DID NOT APPY</text>
  </threadedComment>
  <threadedComment ref="B10" dT="2022-06-19T18:23:33.30" personId="{69189AA9-0B03-483B-8352-14637B9A9C88}" id="{8E71F3E1-C604-4FFA-B6D7-F890AA5F5E18}">
    <text>DID NOT APPLY</text>
  </threadedComment>
  <threadedComment ref="B11" dT="2022-06-19T18:27:16.14" personId="{69189AA9-0B03-483B-8352-14637B9A9C88}" id="{EFB851FF-D42F-450E-A30D-F7C2B3263CB4}">
    <text>DID NOT APPLY</text>
  </threadedComment>
  <threadedComment ref="B12" dT="2022-06-19T18:27:56.28" personId="{69189AA9-0B03-483B-8352-14637B9A9C88}" id="{116182DD-7BFB-4F19-9063-2D6302469F9B}">
    <text>DID NOT APPLY</text>
  </threadedComment>
  <threadedComment ref="B13" dT="2022-06-19T18:29:00.52" personId="{69189AA9-0B03-483B-8352-14637B9A9C88}" id="{A868AFC4-AB60-4F5B-9560-8741EA3E0080}">
    <text>DID NOT APPLY</text>
  </threadedComment>
  <threadedComment ref="B14" dT="2022-06-19T18:29:54.61" personId="{69189AA9-0B03-483B-8352-14637B9A9C88}" id="{D930B707-1431-4B67-8DB5-55F280ABE728}">
    <text>DID NOT APPLY</text>
  </threadedComment>
  <threadedComment ref="B15" dT="2022-06-19T18:31:23.57" personId="{69189AA9-0B03-483B-8352-14637B9A9C88}" id="{B876F9E6-E54F-461E-960A-20CF082CAE44}">
    <text>did not apply</text>
  </threadedComment>
  <threadedComment ref="A16" dT="2022-01-31T22:38:27.40" personId="{69189AA9-0B03-483B-8352-14637B9A9C88}" id="{FDF8C0F9-891D-4EEB-A6AF-A889BF86F631}">
    <text>FROZEN</text>
  </threadedComment>
  <threadedComment ref="B16" dT="2022-06-19T18:32:07.61" personId="{69189AA9-0B03-483B-8352-14637B9A9C88}" id="{DDBD18BA-CA65-496B-9CD4-66E40FC12169}">
    <text>DID NOT APPLY</text>
  </threadedComment>
  <threadedComment ref="A17" dT="2021-09-21T14:30:48.56" personId="{69189AA9-0B03-483B-8352-14637B9A9C88}" id="{EA0C9DB7-6988-4EC8-9209-518846F9C406}">
    <text>FY 21 rec'v $260.00 DN attend FT lost bal
FY22 DNA/rec'v contingency $500.00</text>
  </threadedComment>
  <threadedComment ref="B17" dT="2022-06-19T18:33:58.96" personId="{69189AA9-0B03-483B-8352-14637B9A9C88}" id="{E1A69993-FFFC-47AB-B94B-0EB796963031}">
    <text>DID NOT APPLY</text>
  </threadedComment>
  <threadedComment ref="B18" dT="2022-06-19T18:34:19.88" personId="{69189AA9-0B03-483B-8352-14637B9A9C88}" id="{27B6127F-A036-4504-BDF3-0866AEF26330}">
    <text>DID NOT APPLY</text>
  </threadedComment>
  <threadedComment ref="B19" dT="2022-06-19T18:36:06.01" personId="{69189AA9-0B03-483B-8352-14637B9A9C88}" id="{9CAAEBE5-97F8-451B-837C-3041A095D410}">
    <text>DID NOT APPLLY</text>
  </threadedComment>
  <threadedComment ref="B20" dT="2022-06-19T18:37:12.28" personId="{69189AA9-0B03-483B-8352-14637B9A9C88}" id="{B6C0001B-8842-4FB1-9BE2-0A5179ABDD0C}">
    <text>DID NOT APPLY</text>
  </threadedComment>
  <threadedComment ref="B21" dT="2022-06-19T18:37:41.73" personId="{69189AA9-0B03-483B-8352-14637B9A9C88}" id="{DEE7A76D-36CD-4204-8B18-63C02085A75E}">
    <text>DID NOT APPLY</text>
  </threadedComment>
  <threadedComment ref="B22" dT="2022-06-19T19:00:08.50" personId="{69189AA9-0B03-483B-8352-14637B9A9C88}" id="{9F01633D-1F6C-40DD-9334-F9B0E07333D5}">
    <text>DID NOT APPLY</text>
  </threadedComment>
  <threadedComment ref="B23" dT="2022-06-19T19:02:15.37" personId="{69189AA9-0B03-483B-8352-14637B9A9C88}" id="{D1969A94-E36E-47D3-9B7B-334EA5BB68DE}">
    <text>DID NOT APPLY</text>
  </threadedComment>
  <threadedComment ref="B24" dT="2022-06-19T19:07:20.31" personId="{69189AA9-0B03-483B-8352-14637B9A9C88}" id="{F9E1F5CB-2EF6-45FE-90D1-E984ECACF81E}">
    <text>DID NOT APPLY</text>
  </threadedComment>
  <threadedComment ref="B25" dT="2022-06-19T19:09:13.92" personId="{69189AA9-0B03-483B-8352-14637B9A9C88}" id="{707FA273-9A7B-49D1-BD68-C42EB1985643}">
    <text>DID NOT APPLY</text>
  </threadedComment>
  <threadedComment ref="A26" dT="2022-01-31T22:34:50.23" personId="{69189AA9-0B03-483B-8352-14637B9A9C88}" id="{B86D1684-0187-47D8-9A6E-5FC61BA90924}">
    <text>FROZEN</text>
  </threadedComment>
  <threadedComment ref="B26" dT="2022-06-19T19:10:33.17" personId="{69189AA9-0B03-483B-8352-14637B9A9C88}" id="{765BAD31-EA4B-437D-AAAC-4CD73D1CB33E}">
    <text>DID NOT APPLY</text>
  </threadedComment>
  <threadedComment ref="A27" dT="2021-09-21T19:21:06.73" personId="{69189AA9-0B03-483B-8352-14637B9A9C88}" id="{4C19E10A-3465-4C09-8396-5A9A2F13A670}">
    <text>not activite for past 3 yrs</text>
  </threadedComment>
  <threadedComment ref="B27" dT="2022-06-19T19:11:43.77" personId="{69189AA9-0B03-483B-8352-14637B9A9C88}" id="{D657DDF2-15C6-4F98-A3A3-61AE946642FC}">
    <text>DID NOT APPLY</text>
  </threadedComment>
  <threadedComment ref="A29" dT="2022-01-31T22:32:26.04" personId="{69189AA9-0B03-483B-8352-14637B9A9C88}" id="{B965BD10-2C8A-482F-9459-479E8B8A1EDC}">
    <text>FROZEN</text>
  </threadedComment>
  <threadedComment ref="B29" dT="2022-06-19T19:12:05.27" personId="{69189AA9-0B03-483B-8352-14637B9A9C88}" id="{5EEE039D-0582-4345-8BC1-8C607C10927D}">
    <text>DID NOT APPLY</text>
  </threadedComment>
  <threadedComment ref="B30" dT="2022-06-19T19:12:46.36" personId="{69189AA9-0B03-483B-8352-14637B9A9C88}" id="{0773F3F1-9262-4AE4-A591-10CAAE010A01}">
    <text>DID NOT APPLY</text>
  </threadedComment>
  <threadedComment ref="B31" dT="2022-07-18T20:28:39.52" personId="{69189AA9-0B03-483B-8352-14637B9A9C88}" id="{F0A5ECEF-7DB8-4EE6-9300-878841824A1E}">
    <text>FROZEN</text>
  </threadedComment>
  <threadedComment ref="I31" dT="2022-09-01T21:28:51.52" personId="{69189AA9-0B03-483B-8352-14637B9A9C88}" id="{0B5AA053-D0CB-428F-BB66-0DCD633E8300}">
    <text>FROZEN</text>
  </threadedComment>
  <threadedComment ref="B32" dT="2022-07-18T20:29:08.76" personId="{69189AA9-0B03-483B-8352-14637B9A9C88}" id="{F0939CF4-BC2D-47EB-9BF3-6A9F2A7B6396}">
    <text>FROZEN</text>
  </threadedComment>
  <threadedComment ref="I32" dT="2022-09-01T21:29:17.19" personId="{69189AA9-0B03-483B-8352-14637B9A9C88}" id="{0506BB82-4B91-473C-8037-66039DB1FB8E}">
    <text>FROZEN</text>
  </threadedComment>
  <threadedComment ref="I33" dT="2022-09-01T21:29:42.79" personId="{69189AA9-0B03-483B-8352-14637B9A9C88}" id="{95E39638-83BD-4323-922F-932D879C9D94}">
    <text>FROZEN</text>
  </threadedComment>
  <threadedComment ref="B34" dT="2022-06-19T19:13:36.25" personId="{69189AA9-0B03-483B-8352-14637B9A9C88}" id="{43F75AD5-44A9-450E-923A-5AA9FDC22FBB}">
    <text>DID NOT APPLY</text>
  </threadedComment>
  <threadedComment ref="I34" dT="2022-01-12T21:20:07.49" personId="{69189AA9-0B03-483B-8352-14637B9A9C88}" id="{1133C9F6-A5D4-4BDA-BCCB-FF2BD6A12B2A}">
    <text>have not completed risk management as of 1-12</text>
  </threadedComment>
  <threadedComment ref="I34" dT="2022-05-23T13:29:53.26" personId="{69189AA9-0B03-483B-8352-14637B9A9C88}" id="{9455A0AE-8E86-41E2-9BAC-7EAB8CC28E53}" parentId="{1133C9F6-A5D4-4BDA-BCCB-FF2BD6A12B2A}">
    <text>FROZEN</text>
  </threadedComment>
  <threadedComment ref="B35" dT="2022-06-19T19:18:41.25" personId="{69189AA9-0B03-483B-8352-14637B9A9C88}" id="{718424E1-C02B-4BB7-9CEC-BC57541203AE}">
    <text>DID NJOT APPLY</text>
  </threadedComment>
  <threadedComment ref="B36" dT="2022-06-19T19:20:32.99" personId="{69189AA9-0B03-483B-8352-14637B9A9C88}" id="{EFED6F49-427C-4548-84AE-A06E57DF8E7B}">
    <text>DID NOT APPLY</text>
  </threadedComment>
  <threadedComment ref="B37" dT="2022-06-19T19:21:48.92" personId="{69189AA9-0B03-483B-8352-14637B9A9C88}" id="{1609A5D7-1ADA-4E0D-A4D0-D7158B99FED2}">
    <text>DID NOT APPLY</text>
  </threadedComment>
  <threadedComment ref="B38" dT="2022-06-19T19:23:41.86" personId="{69189AA9-0B03-483B-8352-14637B9A9C88}" id="{4B29905A-6827-4BDC-A333-2F896E53705C}">
    <text>did not apply</text>
  </threadedComment>
  <threadedComment ref="B39" dT="2022-06-19T19:24:15.38" personId="{69189AA9-0B03-483B-8352-14637B9A9C88}" id="{3D094BF4-733B-49B0-89D6-B97488A4C693}">
    <text>DID NOT APPLY</text>
  </threadedComment>
  <threadedComment ref="B40" dT="2022-06-19T19:24:44.35" personId="{69189AA9-0B03-483B-8352-14637B9A9C88}" id="{BE393F41-2257-4858-ADDB-54FE1AF4C5CB}">
    <text>DID NO0T APPLY</text>
  </threadedComment>
  <threadedComment ref="B41" dT="2022-06-19T19:26:09.38" personId="{69189AA9-0B03-483B-8352-14637B9A9C88}" id="{B562480A-3C1B-4075-89EE-C5D37B11441C}">
    <text>DID NOT APPLY</text>
  </threadedComment>
  <threadedComment ref="B42" dT="2022-06-19T19:27:09.53" personId="{69189AA9-0B03-483B-8352-14637B9A9C88}" id="{9E5D641D-348B-4026-A74F-04DD71A1A772}">
    <text>DID NOT APPLY</text>
  </threadedComment>
  <threadedComment ref="B43" dT="2022-06-19T19:26:35.49" personId="{69189AA9-0B03-483B-8352-14637B9A9C88}" id="{7584A599-480E-414F-97C5-18CC9B48E205}">
    <text>DID NOT APPLY</text>
  </threadedComment>
  <threadedComment ref="B44" dT="2022-06-19T19:26:58.61" personId="{69189AA9-0B03-483B-8352-14637B9A9C88}" id="{677566DE-A216-4E77-BA32-56D3DE5E5709}">
    <text>DID NOT APPLY</text>
  </threadedComment>
  <threadedComment ref="B45" dT="2022-06-19T19:28:05.10" personId="{69189AA9-0B03-483B-8352-14637B9A9C88}" id="{D077D9C5-B322-445E-B14F-A9B4C75B02B6}">
    <text>DID NOT APPLY</text>
  </threadedComment>
  <threadedComment ref="B47" dT="2022-06-19T19:29:00.75" personId="{69189AA9-0B03-483B-8352-14637B9A9C88}" id="{C8523D89-3BAB-451C-B2B9-4A106340C7EB}">
    <text>DID NOT APPLY</text>
  </threadedComment>
  <threadedComment ref="B48" dT="2022-07-18T19:50:05.52" personId="{69189AA9-0B03-483B-8352-14637B9A9C88}" id="{A0349447-6D65-4860-B640-6D91AAE11A7C}">
    <text>FROZEN</text>
  </threadedComment>
  <threadedComment ref="I48" dT="2022-09-01T21:32:07.17" personId="{69189AA9-0B03-483B-8352-14637B9A9C88}" id="{0FE63D76-282A-4888-A7C2-396681EEEADD}">
    <text>FROZEN</text>
  </threadedComment>
  <threadedComment ref="B50" dT="2022-06-19T19:32:15.05" personId="{69189AA9-0B03-483B-8352-14637B9A9C88}" id="{14E877DE-AA0E-4E38-8FEB-B309A0C0F24C}">
    <text>DID NOT APPLY</text>
  </threadedComment>
  <threadedComment ref="B51" dT="2022-06-19T19:34:22.09" personId="{69189AA9-0B03-483B-8352-14637B9A9C88}" id="{46C88794-CEE3-465B-AC42-30ACC606831F}">
    <text>DID NOT APPLY</text>
  </threadedComment>
  <threadedComment ref="H51" dT="2022-06-22T20:33:41.13" personId="{69189AA9-0B03-483B-8352-14637B9A9C88}" id="{7F49D89D-5A81-4B77-B1C7-59536348BE4C}">
    <text>FROZEN</text>
  </threadedComment>
  <threadedComment ref="J51" dT="2022-01-05T17:06:16.87" personId="{69189AA9-0B03-483B-8352-14637B9A9C88}" id="{D367E0AD-5CB1-4D32-B07E-CA07F073C5B2}">
    <text>FROZEN AS OF 2020-2021</text>
  </threadedComment>
  <threadedComment ref="B52" dT="2022-06-19T19:38:43.59" personId="{69189AA9-0B03-483B-8352-14637B9A9C88}" id="{29FB6C10-BE6D-4555-B57F-DA2FE5079052}">
    <text>DID NOT APPLY</text>
  </threadedComment>
  <threadedComment ref="B53" dT="2022-06-19T19:37:17.01" personId="{69189AA9-0B03-483B-8352-14637B9A9C88}" id="{829BC695-1F6E-4000-90F9-D8654C954F5D}">
    <text>DID NOT APPLY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9.bin"/><Relationship Id="rId4" Type="http://schemas.microsoft.com/office/2017/10/relationships/threadedComment" Target="../threadedComments/threadedComment2.xml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hyperlink" Target="mailto:ttuempiracappella@gmail.com" TargetMode="External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05.bin"/><Relationship Id="rId4" Type="http://schemas.microsoft.com/office/2017/10/relationships/threadedComment" Target="../threadedComments/threadedComment3.xml"/></Relationships>
</file>

<file path=xl/worksheets/_rels/sheet1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mailto:kkuper@ttu.edu" TargetMode="Externa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269"/>
  <sheetViews>
    <sheetView tabSelected="1" zoomScale="162" zoomScaleNormal="162" workbookViewId="0">
      <pane ySplit="4" topLeftCell="A5" activePane="bottomLeft" state="frozen"/>
      <selection pane="bottomLeft" activeCell="G5" sqref="G5"/>
    </sheetView>
  </sheetViews>
  <sheetFormatPr defaultColWidth="11" defaultRowHeight="15.6" x14ac:dyDescent="0.3"/>
  <cols>
    <col min="1" max="1" width="41.69921875" style="63" customWidth="1"/>
    <col min="2" max="2" width="12.59765625" style="60" customWidth="1"/>
    <col min="3" max="3" width="12.19921875" style="60" customWidth="1"/>
    <col min="4" max="4" width="10.8984375" style="62" customWidth="1"/>
    <col min="5" max="5" width="12" style="60" customWidth="1"/>
    <col min="6" max="6" width="13.19921875" style="60" customWidth="1"/>
    <col min="7" max="8" width="12.09765625" style="60" customWidth="1"/>
    <col min="9" max="10" width="10.19921875" style="61" customWidth="1"/>
    <col min="11" max="11" width="11" style="192" customWidth="1"/>
    <col min="12" max="12" width="11" style="191" customWidth="1"/>
    <col min="13" max="15" width="11" style="108" customWidth="1"/>
    <col min="16" max="16" width="11" style="34" customWidth="1"/>
    <col min="17" max="16384" width="11" style="34"/>
  </cols>
  <sheetData>
    <row r="1" spans="1:25" s="312" customFormat="1" ht="63" customHeight="1" x14ac:dyDescent="0.3">
      <c r="A1" s="567" t="s">
        <v>1413</v>
      </c>
      <c r="B1" s="568"/>
      <c r="C1" s="568"/>
      <c r="D1" s="309"/>
      <c r="E1" s="310"/>
      <c r="F1" s="310"/>
      <c r="G1" s="310"/>
      <c r="H1" s="310"/>
      <c r="I1" s="569"/>
      <c r="J1" s="569"/>
      <c r="K1" s="353" t="s">
        <v>1570</v>
      </c>
      <c r="L1" s="311"/>
      <c r="M1"/>
      <c r="N1"/>
      <c r="O1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ht="25.5" customHeight="1" x14ac:dyDescent="0.3">
      <c r="A2" s="189" t="s">
        <v>0</v>
      </c>
      <c r="I2" s="340"/>
      <c r="J2" s="340"/>
      <c r="K2" s="340"/>
      <c r="L2"/>
      <c r="M2"/>
      <c r="N2"/>
      <c r="O2"/>
    </row>
    <row r="3" spans="1:25" ht="27" customHeight="1" x14ac:dyDescent="0.3">
      <c r="A3" s="140"/>
      <c r="D3" s="65"/>
      <c r="E3" s="65"/>
      <c r="F3" s="65"/>
      <c r="G3" s="65"/>
      <c r="H3" s="65"/>
      <c r="I3" s="566" t="s">
        <v>1</v>
      </c>
      <c r="J3" s="566"/>
      <c r="L3"/>
      <c r="M3"/>
      <c r="N3"/>
      <c r="O3"/>
    </row>
    <row r="4" spans="1:25" s="28" customFormat="1" ht="31.2" x14ac:dyDescent="0.3">
      <c r="A4" s="28" t="s">
        <v>2</v>
      </c>
      <c r="B4" s="29" t="s">
        <v>3</v>
      </c>
      <c r="C4" s="29" t="s">
        <v>4</v>
      </c>
      <c r="D4" s="31" t="s">
        <v>5</v>
      </c>
      <c r="E4" s="29" t="s">
        <v>6</v>
      </c>
      <c r="F4" s="29" t="s">
        <v>7</v>
      </c>
      <c r="G4" s="29" t="s">
        <v>8</v>
      </c>
      <c r="H4" s="29" t="s">
        <v>9</v>
      </c>
      <c r="I4" s="195" t="s">
        <v>10</v>
      </c>
      <c r="J4" s="195" t="s">
        <v>11</v>
      </c>
      <c r="K4" s="193" t="s">
        <v>12</v>
      </c>
      <c r="L4"/>
      <c r="M4"/>
      <c r="N4"/>
      <c r="O4"/>
    </row>
    <row r="5" spans="1:25" ht="20.100000000000001" customHeight="1" x14ac:dyDescent="0.3">
      <c r="A5" s="481" t="s">
        <v>13</v>
      </c>
      <c r="B5" s="482">
        <v>2400</v>
      </c>
      <c r="C5" s="482">
        <f>African!B6</f>
        <v>0</v>
      </c>
      <c r="D5" s="495">
        <f>African!B7</f>
        <v>0</v>
      </c>
      <c r="E5" s="482">
        <f>African!B8</f>
        <v>2390.08</v>
      </c>
      <c r="F5" s="493">
        <f t="shared" ref="F5:F12" si="0">B5+C5-D5-E5</f>
        <v>9.9200000000000728</v>
      </c>
      <c r="G5" s="486" t="s">
        <v>14</v>
      </c>
      <c r="H5" s="486" t="s">
        <v>14</v>
      </c>
      <c r="I5" s="523" t="s">
        <v>14</v>
      </c>
      <c r="J5" s="488" t="s">
        <v>14</v>
      </c>
      <c r="K5" s="489"/>
      <c r="L5"/>
      <c r="M5"/>
      <c r="N5"/>
      <c r="O5"/>
    </row>
    <row r="6" spans="1:25" ht="20.100000000000001" customHeight="1" x14ac:dyDescent="0.3">
      <c r="A6" s="105" t="s">
        <v>15</v>
      </c>
      <c r="B6" s="92">
        <v>575</v>
      </c>
      <c r="C6" s="92">
        <f>ACT!B6</f>
        <v>0</v>
      </c>
      <c r="D6" s="94">
        <f>ACT!B7</f>
        <v>0</v>
      </c>
      <c r="E6" s="92">
        <f>ACT!B8</f>
        <v>274.52999999999997</v>
      </c>
      <c r="F6" s="115">
        <f t="shared" si="0"/>
        <v>300.47000000000003</v>
      </c>
      <c r="G6" s="116" t="s">
        <v>14</v>
      </c>
      <c r="H6" s="116" t="s">
        <v>14</v>
      </c>
      <c r="I6" s="117" t="s">
        <v>14</v>
      </c>
      <c r="J6" s="187" t="s">
        <v>14</v>
      </c>
      <c r="K6" s="108"/>
      <c r="L6"/>
      <c r="M6"/>
      <c r="N6"/>
      <c r="O6"/>
    </row>
    <row r="7" spans="1:25" ht="20.100000000000001" customHeight="1" x14ac:dyDescent="0.3">
      <c r="A7" s="93" t="s">
        <v>16</v>
      </c>
      <c r="B7" s="92">
        <v>4000</v>
      </c>
      <c r="C7" s="92">
        <f>APO!B6</f>
        <v>0</v>
      </c>
      <c r="D7" s="94">
        <f>APO!B7</f>
        <v>0</v>
      </c>
      <c r="E7" s="92">
        <f>APO!B8</f>
        <v>2932.03</v>
      </c>
      <c r="F7" s="115">
        <f t="shared" si="0"/>
        <v>1067.9699999999998</v>
      </c>
      <c r="G7" s="116" t="s">
        <v>14</v>
      </c>
      <c r="H7" s="342" t="s">
        <v>14</v>
      </c>
      <c r="I7" s="117" t="s">
        <v>14</v>
      </c>
      <c r="J7" s="187" t="s">
        <v>14</v>
      </c>
      <c r="K7" s="108"/>
      <c r="L7"/>
      <c r="M7"/>
      <c r="N7"/>
      <c r="O7"/>
    </row>
    <row r="8" spans="1:25" ht="20.100000000000001" customHeight="1" x14ac:dyDescent="0.3">
      <c r="A8" s="110" t="s">
        <v>17</v>
      </c>
      <c r="B8" s="92">
        <v>0</v>
      </c>
      <c r="C8" s="92">
        <f>AADE!B6</f>
        <v>0</v>
      </c>
      <c r="D8" s="94">
        <f>AADE!B7</f>
        <v>0</v>
      </c>
      <c r="E8" s="92">
        <f>AADE!B8</f>
        <v>0</v>
      </c>
      <c r="F8" s="115">
        <f t="shared" si="0"/>
        <v>0</v>
      </c>
      <c r="G8" s="116" t="s">
        <v>14</v>
      </c>
      <c r="H8" s="116" t="s">
        <v>14</v>
      </c>
      <c r="I8" s="117" t="s">
        <v>14</v>
      </c>
      <c r="J8" s="187" t="s">
        <v>14</v>
      </c>
      <c r="K8" s="109"/>
      <c r="L8"/>
      <c r="M8"/>
      <c r="N8"/>
      <c r="O8"/>
    </row>
    <row r="9" spans="1:25" ht="24" customHeight="1" x14ac:dyDescent="0.3">
      <c r="A9" s="262" t="s">
        <v>18</v>
      </c>
      <c r="B9" s="92">
        <v>1050</v>
      </c>
      <c r="C9" s="92">
        <f>AAFCS!B6</f>
        <v>0</v>
      </c>
      <c r="D9" s="94">
        <f>AAFCS!B7</f>
        <v>0</v>
      </c>
      <c r="E9" s="92">
        <f>AAFCS!B8</f>
        <v>741.61</v>
      </c>
      <c r="F9" s="115">
        <f t="shared" si="0"/>
        <v>308.39</v>
      </c>
      <c r="G9" s="116" t="s">
        <v>14</v>
      </c>
      <c r="H9" s="116" t="s">
        <v>14</v>
      </c>
      <c r="I9" s="117" t="s">
        <v>14</v>
      </c>
      <c r="J9" s="187" t="s">
        <v>14</v>
      </c>
      <c r="K9" s="109"/>
      <c r="L9"/>
      <c r="M9"/>
      <c r="N9"/>
      <c r="O9"/>
    </row>
    <row r="10" spans="1:25" ht="20.100000000000001" customHeight="1" x14ac:dyDescent="0.3">
      <c r="A10" s="291" t="s">
        <v>19</v>
      </c>
      <c r="B10" s="286">
        <v>2200</v>
      </c>
      <c r="C10" s="286">
        <f>'ACS-SA'!B6</f>
        <v>0</v>
      </c>
      <c r="D10" s="287">
        <f>'ACS-SA'!B7</f>
        <v>0</v>
      </c>
      <c r="E10" s="286">
        <f>'ACS-SA'!B8</f>
        <v>0</v>
      </c>
      <c r="F10" s="288">
        <f t="shared" si="0"/>
        <v>2200</v>
      </c>
      <c r="G10" s="341" t="s">
        <v>14</v>
      </c>
      <c r="H10" s="341" t="s">
        <v>14</v>
      </c>
      <c r="I10" s="117" t="s">
        <v>14</v>
      </c>
      <c r="J10" s="187" t="s">
        <v>14</v>
      </c>
      <c r="K10" s="290"/>
      <c r="L10"/>
      <c r="M10"/>
      <c r="N10"/>
      <c r="O10"/>
    </row>
    <row r="11" spans="1:25" ht="20.100000000000001" customHeight="1" x14ac:dyDescent="0.3">
      <c r="A11" s="481" t="s">
        <v>20</v>
      </c>
      <c r="B11" s="482">
        <v>8200</v>
      </c>
      <c r="C11" s="482">
        <f>AIChE!B6</f>
        <v>0</v>
      </c>
      <c r="D11" s="495">
        <f>AIChE!B7</f>
        <v>0</v>
      </c>
      <c r="E11" s="482">
        <f>AIChE!B8</f>
        <v>8190.75</v>
      </c>
      <c r="F11" s="493">
        <f t="shared" si="0"/>
        <v>9.25</v>
      </c>
      <c r="G11" s="486" t="s">
        <v>14</v>
      </c>
      <c r="H11" s="486" t="s">
        <v>14</v>
      </c>
      <c r="I11" s="487" t="s">
        <v>14</v>
      </c>
      <c r="J11" s="488" t="s">
        <v>14</v>
      </c>
      <c r="K11" s="489"/>
      <c r="L11"/>
      <c r="M11"/>
      <c r="N11"/>
      <c r="O11"/>
    </row>
    <row r="12" spans="1:25" ht="20.100000000000001" customHeight="1" x14ac:dyDescent="0.3">
      <c r="A12" s="436" t="s">
        <v>21</v>
      </c>
      <c r="B12" s="437">
        <v>400</v>
      </c>
      <c r="C12" s="437">
        <f>AMSA!B6</f>
        <v>0</v>
      </c>
      <c r="D12" s="438">
        <f>AMSA!B7</f>
        <v>0</v>
      </c>
      <c r="E12" s="437">
        <f>AMSA!B8</f>
        <v>400</v>
      </c>
      <c r="F12" s="439">
        <f t="shared" si="0"/>
        <v>0</v>
      </c>
      <c r="G12" s="440" t="s">
        <v>14</v>
      </c>
      <c r="H12" s="440" t="s">
        <v>14</v>
      </c>
      <c r="I12" s="441" t="s">
        <v>14</v>
      </c>
      <c r="J12" s="442" t="s">
        <v>14</v>
      </c>
      <c r="K12" s="443"/>
      <c r="L12"/>
      <c r="M12"/>
      <c r="N12"/>
      <c r="O12"/>
    </row>
    <row r="13" spans="1:25" ht="20.100000000000001" customHeight="1" x14ac:dyDescent="0.3">
      <c r="A13" s="285" t="s">
        <v>22</v>
      </c>
      <c r="B13" s="286">
        <v>650</v>
      </c>
      <c r="C13" s="286">
        <f>AMWA!B6</f>
        <v>0</v>
      </c>
      <c r="D13" s="287">
        <f>AMWA!B7</f>
        <v>0</v>
      </c>
      <c r="E13" s="293">
        <f>AMWA!B8</f>
        <v>0</v>
      </c>
      <c r="F13" s="288">
        <f t="shared" ref="F13:F28" si="1">B13+C13-D13-E13</f>
        <v>650</v>
      </c>
      <c r="G13" s="116" t="s">
        <v>14</v>
      </c>
      <c r="H13" s="116" t="s">
        <v>14</v>
      </c>
      <c r="I13" s="117" t="s">
        <v>14</v>
      </c>
      <c r="J13" s="187" t="s">
        <v>14</v>
      </c>
      <c r="K13" s="290"/>
      <c r="L13"/>
      <c r="M13"/>
      <c r="N13"/>
      <c r="O13"/>
    </row>
    <row r="14" spans="1:25" ht="20.100000000000001" customHeight="1" x14ac:dyDescent="0.3">
      <c r="A14" s="494" t="s">
        <v>23</v>
      </c>
      <c r="B14" s="501">
        <v>800</v>
      </c>
      <c r="C14" s="482">
        <f>ASTA!B6</f>
        <v>0</v>
      </c>
      <c r="D14" s="495">
        <f>ASTA!B7</f>
        <v>0</v>
      </c>
      <c r="E14" s="482">
        <f>ASTA!B8</f>
        <v>800</v>
      </c>
      <c r="F14" s="493">
        <f>B14+C14-D14-E14</f>
        <v>0</v>
      </c>
      <c r="G14" s="486" t="s">
        <v>14</v>
      </c>
      <c r="H14" s="486" t="s">
        <v>14</v>
      </c>
      <c r="I14" s="487" t="s">
        <v>14</v>
      </c>
      <c r="J14" s="488" t="s">
        <v>14</v>
      </c>
      <c r="K14" s="489"/>
      <c r="L14"/>
      <c r="M14"/>
      <c r="N14"/>
      <c r="O14"/>
    </row>
    <row r="15" spans="1:25" ht="20.100000000000001" customHeight="1" x14ac:dyDescent="0.3">
      <c r="A15" s="93" t="s">
        <v>24</v>
      </c>
      <c r="B15" s="92">
        <v>5000</v>
      </c>
      <c r="C15" s="92">
        <f>ASCE!B6</f>
        <v>0</v>
      </c>
      <c r="D15" s="94">
        <f>ASCE!B7</f>
        <v>0</v>
      </c>
      <c r="E15" s="106">
        <f>ASCE!B8</f>
        <v>4620.5200000000004</v>
      </c>
      <c r="F15" s="115">
        <f t="shared" si="1"/>
        <v>379.47999999999956</v>
      </c>
      <c r="G15" s="116" t="s">
        <v>14</v>
      </c>
      <c r="H15" s="116" t="s">
        <v>14</v>
      </c>
      <c r="I15" s="117" t="s">
        <v>14</v>
      </c>
      <c r="J15" s="187" t="s">
        <v>14</v>
      </c>
      <c r="K15" s="109"/>
      <c r="L15"/>
      <c r="M15"/>
      <c r="N15"/>
      <c r="O15"/>
    </row>
    <row r="16" spans="1:25" ht="20.100000000000001" customHeight="1" x14ac:dyDescent="0.3">
      <c r="A16" s="524" t="s">
        <v>25</v>
      </c>
      <c r="B16" s="402">
        <v>4450</v>
      </c>
      <c r="C16" s="402">
        <f>ASID!B6</f>
        <v>121.96</v>
      </c>
      <c r="D16" s="403">
        <f>ASID!B7</f>
        <v>0</v>
      </c>
      <c r="E16" s="404">
        <f>ASID!B8</f>
        <v>4571.96</v>
      </c>
      <c r="F16" s="405">
        <f t="shared" si="1"/>
        <v>0</v>
      </c>
      <c r="G16" s="406" t="s">
        <v>14</v>
      </c>
      <c r="H16" s="406" t="s">
        <v>14</v>
      </c>
      <c r="I16" s="407" t="s">
        <v>14</v>
      </c>
      <c r="J16" s="408" t="s">
        <v>14</v>
      </c>
      <c r="K16" s="409"/>
      <c r="L16"/>
      <c r="M16"/>
      <c r="N16"/>
      <c r="O16"/>
    </row>
    <row r="17" spans="1:15" ht="20.100000000000001" customHeight="1" x14ac:dyDescent="0.3">
      <c r="A17" s="481" t="s">
        <v>26</v>
      </c>
      <c r="B17" s="482">
        <v>11000</v>
      </c>
      <c r="C17" s="482">
        <f>ASME!B6</f>
        <v>0</v>
      </c>
      <c r="D17" s="495">
        <f>ASME!B7</f>
        <v>0</v>
      </c>
      <c r="E17" s="501">
        <f>ASME!B8</f>
        <v>11000</v>
      </c>
      <c r="F17" s="493">
        <f t="shared" si="1"/>
        <v>0</v>
      </c>
      <c r="G17" s="486" t="s">
        <v>14</v>
      </c>
      <c r="H17" s="486" t="s">
        <v>14</v>
      </c>
      <c r="I17" s="487" t="s">
        <v>14</v>
      </c>
      <c r="J17" s="488" t="s">
        <v>14</v>
      </c>
      <c r="K17" s="489"/>
      <c r="L17"/>
      <c r="M17"/>
      <c r="N17"/>
      <c r="O17"/>
    </row>
    <row r="18" spans="1:15" s="306" customFormat="1" x14ac:dyDescent="0.3">
      <c r="A18" s="291" t="s">
        <v>27</v>
      </c>
      <c r="B18" s="92">
        <v>600</v>
      </c>
      <c r="C18" s="92">
        <f>ASA!B6</f>
        <v>0</v>
      </c>
      <c r="D18" s="94">
        <f>ASA!B7</f>
        <v>0</v>
      </c>
      <c r="E18" s="106">
        <f>ASA!B8</f>
        <v>0</v>
      </c>
      <c r="F18" s="115">
        <f>B18+C18-D18-E18</f>
        <v>600</v>
      </c>
      <c r="G18" s="116" t="s">
        <v>14</v>
      </c>
      <c r="H18" s="116" t="s">
        <v>14</v>
      </c>
      <c r="I18" s="117" t="s">
        <v>14</v>
      </c>
      <c r="J18" s="187" t="s">
        <v>14</v>
      </c>
      <c r="K18" s="109"/>
      <c r="L18" s="296"/>
      <c r="M18" s="296"/>
      <c r="N18" s="296"/>
      <c r="O18" s="296"/>
    </row>
    <row r="19" spans="1:15" x14ac:dyDescent="0.3">
      <c r="A19" s="494" t="s">
        <v>28</v>
      </c>
      <c r="B19" s="482">
        <v>350</v>
      </c>
      <c r="C19" s="482">
        <f>AAS!B6</f>
        <v>0</v>
      </c>
      <c r="D19" s="495">
        <f>AAS!B7</f>
        <v>0</v>
      </c>
      <c r="E19" s="482">
        <f>AAS!B8</f>
        <v>343.2</v>
      </c>
      <c r="F19" s="493">
        <f t="shared" si="1"/>
        <v>6.8000000000000114</v>
      </c>
      <c r="G19" s="486" t="s">
        <v>14</v>
      </c>
      <c r="H19" s="486" t="s">
        <v>14</v>
      </c>
      <c r="I19" s="487" t="s">
        <v>14</v>
      </c>
      <c r="J19" s="488" t="s">
        <v>14</v>
      </c>
      <c r="K19" s="489"/>
      <c r="L19"/>
      <c r="M19"/>
      <c r="N19"/>
      <c r="O19"/>
    </row>
    <row r="20" spans="1:15" x14ac:dyDescent="0.3">
      <c r="A20" s="494" t="s">
        <v>29</v>
      </c>
      <c r="B20" s="482">
        <v>500</v>
      </c>
      <c r="C20" s="482">
        <f>ACM!B6</f>
        <v>0</v>
      </c>
      <c r="D20" s="495">
        <f>ACM!B7</f>
        <v>0</v>
      </c>
      <c r="E20" s="482">
        <f>ACM!B8</f>
        <v>482</v>
      </c>
      <c r="F20" s="493">
        <f>B20+C20-D20-E20</f>
        <v>18</v>
      </c>
      <c r="G20" s="486" t="s">
        <v>14</v>
      </c>
      <c r="H20" s="486" t="s">
        <v>14</v>
      </c>
      <c r="I20" s="487" t="s">
        <v>14</v>
      </c>
      <c r="J20" s="488" t="s">
        <v>14</v>
      </c>
      <c r="K20" s="489"/>
      <c r="L20"/>
      <c r="M20"/>
      <c r="N20"/>
      <c r="O20"/>
    </row>
    <row r="21" spans="1:15" ht="26.25" customHeight="1" x14ac:dyDescent="0.3">
      <c r="A21" s="481" t="s">
        <v>30</v>
      </c>
      <c r="B21" s="482">
        <v>2300</v>
      </c>
      <c r="C21" s="482">
        <f>ABSS!B6</f>
        <v>0</v>
      </c>
      <c r="D21" s="495">
        <f>ABSS!B7</f>
        <v>0</v>
      </c>
      <c r="E21" s="501">
        <f>ABSS!B8</f>
        <v>2291</v>
      </c>
      <c r="F21" s="493">
        <f t="shared" si="1"/>
        <v>9</v>
      </c>
      <c r="G21" s="486" t="s">
        <v>14</v>
      </c>
      <c r="H21" s="486" t="s">
        <v>14</v>
      </c>
      <c r="I21" s="487" t="s">
        <v>14</v>
      </c>
      <c r="J21" s="488" t="s">
        <v>14</v>
      </c>
      <c r="K21" s="489"/>
      <c r="L21"/>
      <c r="M21"/>
      <c r="N21"/>
      <c r="O21"/>
    </row>
    <row r="22" spans="1:15" ht="31.2" x14ac:dyDescent="0.3">
      <c r="A22" s="285" t="s">
        <v>31</v>
      </c>
      <c r="B22" s="286">
        <v>4000</v>
      </c>
      <c r="C22" s="286">
        <f>AITP!B6</f>
        <v>0</v>
      </c>
      <c r="D22" s="287">
        <f>AITP!B7</f>
        <v>0</v>
      </c>
      <c r="E22" s="293">
        <f>AITP!B8</f>
        <v>3780.89</v>
      </c>
      <c r="F22" s="288">
        <f t="shared" si="1"/>
        <v>219.11000000000013</v>
      </c>
      <c r="G22" s="341" t="s">
        <v>14</v>
      </c>
      <c r="H22" s="341" t="s">
        <v>14</v>
      </c>
      <c r="I22" s="117" t="s">
        <v>14</v>
      </c>
      <c r="J22" s="187" t="s">
        <v>14</v>
      </c>
      <c r="K22" s="290"/>
      <c r="L22"/>
      <c r="M22"/>
      <c r="N22"/>
      <c r="O22"/>
    </row>
    <row r="23" spans="1:15" ht="20.100000000000001" customHeight="1" x14ac:dyDescent="0.3">
      <c r="A23" s="534" t="s">
        <v>32</v>
      </c>
      <c r="B23" s="458">
        <v>660</v>
      </c>
      <c r="C23" s="458">
        <f>ALPA!B6</f>
        <v>0</v>
      </c>
      <c r="D23" s="459">
        <f>ALPA!B7</f>
        <v>660</v>
      </c>
      <c r="E23" s="458">
        <f>ALPA!B8</f>
        <v>0</v>
      </c>
      <c r="F23" s="460">
        <f t="shared" si="1"/>
        <v>0</v>
      </c>
      <c r="G23" s="461" t="s">
        <v>14</v>
      </c>
      <c r="H23" s="461" t="s">
        <v>14</v>
      </c>
      <c r="I23" s="463"/>
      <c r="J23" s="464"/>
      <c r="K23" s="529"/>
      <c r="L23"/>
      <c r="M23"/>
      <c r="N23"/>
      <c r="O23"/>
    </row>
    <row r="24" spans="1:15" ht="20.100000000000001" customHeight="1" x14ac:dyDescent="0.3">
      <c r="A24" s="285" t="s">
        <v>33</v>
      </c>
      <c r="B24" s="286">
        <v>7250</v>
      </c>
      <c r="C24" s="286">
        <f>ASAS!B6</f>
        <v>0</v>
      </c>
      <c r="D24" s="287">
        <f>ASAS!B7</f>
        <v>0</v>
      </c>
      <c r="E24" s="293">
        <f>ASAS!B8</f>
        <v>2609.9</v>
      </c>
      <c r="F24" s="288">
        <f t="shared" si="1"/>
        <v>4640.1000000000004</v>
      </c>
      <c r="G24" s="341" t="s">
        <v>14</v>
      </c>
      <c r="H24" s="341" t="s">
        <v>14</v>
      </c>
      <c r="I24" s="117" t="s">
        <v>14</v>
      </c>
      <c r="J24" s="187" t="s">
        <v>14</v>
      </c>
      <c r="K24" s="109"/>
      <c r="L24"/>
      <c r="M24"/>
      <c r="N24"/>
      <c r="O24"/>
    </row>
    <row r="25" spans="1:15" ht="20.399999999999999" customHeight="1" x14ac:dyDescent="0.3">
      <c r="A25" s="524" t="s">
        <v>34</v>
      </c>
      <c r="B25" s="402">
        <v>2700</v>
      </c>
      <c r="C25" s="402">
        <f>BB!B6</f>
        <v>0</v>
      </c>
      <c r="D25" s="403">
        <f>BB!B7</f>
        <v>0</v>
      </c>
      <c r="E25" s="404">
        <f>BB!B8</f>
        <v>2700</v>
      </c>
      <c r="F25" s="405">
        <f t="shared" si="1"/>
        <v>0</v>
      </c>
      <c r="G25" s="406" t="s">
        <v>14</v>
      </c>
      <c r="H25" s="406" t="s">
        <v>14</v>
      </c>
      <c r="I25" s="407" t="s">
        <v>14</v>
      </c>
      <c r="J25" s="408" t="s">
        <v>14</v>
      </c>
      <c r="K25" s="409"/>
      <c r="L25"/>
      <c r="M25"/>
      <c r="N25"/>
      <c r="O25"/>
    </row>
    <row r="26" spans="1:15" ht="20.399999999999999" customHeight="1" x14ac:dyDescent="0.3">
      <c r="A26" s="291" t="s">
        <v>35</v>
      </c>
      <c r="B26" s="286">
        <v>500</v>
      </c>
      <c r="C26" s="286">
        <f>BEYOND!B6</f>
        <v>0</v>
      </c>
      <c r="D26" s="287">
        <f>BEYOND!B7</f>
        <v>0</v>
      </c>
      <c r="E26" s="293">
        <f>BEYOND!B8</f>
        <v>0</v>
      </c>
      <c r="F26" s="288">
        <f>B26+C26-D26-E26</f>
        <v>500</v>
      </c>
      <c r="G26" s="341" t="s">
        <v>14</v>
      </c>
      <c r="H26" s="341" t="s">
        <v>14</v>
      </c>
      <c r="I26" s="117" t="s">
        <v>14</v>
      </c>
      <c r="J26" s="187" t="s">
        <v>14</v>
      </c>
      <c r="K26" s="109"/>
      <c r="L26"/>
      <c r="M26"/>
      <c r="N26"/>
      <c r="O26"/>
    </row>
    <row r="27" spans="1:15" ht="20.399999999999999" customHeight="1" x14ac:dyDescent="0.3">
      <c r="A27" s="291" t="s">
        <v>36</v>
      </c>
      <c r="B27" s="286">
        <v>500</v>
      </c>
      <c r="C27" s="286">
        <f>BLACKART!B6</f>
        <v>0</v>
      </c>
      <c r="D27" s="287">
        <f>BLACKART!B7</f>
        <v>0</v>
      </c>
      <c r="E27" s="293">
        <f>BLACKART!B8</f>
        <v>0</v>
      </c>
      <c r="F27" s="288">
        <f>B27+C27-D27-E27</f>
        <v>500</v>
      </c>
      <c r="G27" s="341" t="s">
        <v>14</v>
      </c>
      <c r="H27" s="341" t="s">
        <v>14</v>
      </c>
      <c r="I27" s="292" t="s">
        <v>14</v>
      </c>
      <c r="J27" s="289" t="s">
        <v>14</v>
      </c>
      <c r="K27" s="109"/>
      <c r="L27"/>
      <c r="M27"/>
      <c r="N27"/>
      <c r="O27"/>
    </row>
    <row r="28" spans="1:15" ht="20.100000000000001" customHeight="1" x14ac:dyDescent="0.3">
      <c r="A28" s="291" t="s">
        <v>37</v>
      </c>
      <c r="B28" s="286">
        <v>500</v>
      </c>
      <c r="C28" s="286">
        <f>BSA!B6</f>
        <v>0</v>
      </c>
      <c r="D28" s="287">
        <f>BSA!B7</f>
        <v>0</v>
      </c>
      <c r="E28" s="286">
        <f>BSA!B8</f>
        <v>0</v>
      </c>
      <c r="F28" s="288">
        <f t="shared" si="1"/>
        <v>500</v>
      </c>
      <c r="G28" s="341" t="s">
        <v>14</v>
      </c>
      <c r="H28" s="341" t="s">
        <v>14</v>
      </c>
      <c r="I28" s="292" t="s">
        <v>14</v>
      </c>
      <c r="J28" s="187" t="s">
        <v>14</v>
      </c>
      <c r="K28" s="290"/>
      <c r="L28"/>
      <c r="M28"/>
      <c r="N28"/>
      <c r="O28"/>
    </row>
    <row r="29" spans="1:15" ht="20.100000000000001" customHeight="1" x14ac:dyDescent="0.3">
      <c r="A29" s="245" t="s">
        <v>38</v>
      </c>
      <c r="B29" s="239">
        <v>0</v>
      </c>
      <c r="C29" s="239">
        <f>BBSA!B6</f>
        <v>0</v>
      </c>
      <c r="D29" s="240">
        <f>BBSA!B7</f>
        <v>0</v>
      </c>
      <c r="E29" s="239">
        <f>BBSA!B8</f>
        <v>0</v>
      </c>
      <c r="F29" s="242">
        <f>B29+C29-D29-E29</f>
        <v>0</v>
      </c>
      <c r="G29" s="343" t="s">
        <v>14</v>
      </c>
      <c r="H29" s="343" t="s">
        <v>14</v>
      </c>
      <c r="I29" s="243" t="s">
        <v>14</v>
      </c>
      <c r="J29" s="244" t="s">
        <v>14</v>
      </c>
      <c r="K29" s="109"/>
      <c r="L29"/>
      <c r="M29"/>
      <c r="N29"/>
      <c r="O29"/>
    </row>
    <row r="30" spans="1:15" ht="20.100000000000001" customHeight="1" x14ac:dyDescent="0.3">
      <c r="A30" s="291" t="s">
        <v>39</v>
      </c>
      <c r="B30" s="286">
        <v>4800</v>
      </c>
      <c r="C30" s="286">
        <f>'B&amp;B'!B6</f>
        <v>0</v>
      </c>
      <c r="D30" s="287">
        <f>'B&amp;B'!B7</f>
        <v>0</v>
      </c>
      <c r="E30" s="293">
        <f>'B&amp;B'!B8</f>
        <v>4655.82</v>
      </c>
      <c r="F30" s="288">
        <f t="shared" ref="F30:F40" si="2">B30+C30-D30-E30</f>
        <v>144.18000000000029</v>
      </c>
      <c r="G30" s="341" t="s">
        <v>14</v>
      </c>
      <c r="H30" s="341" t="s">
        <v>14</v>
      </c>
      <c r="I30" s="117" t="s">
        <v>14</v>
      </c>
      <c r="J30" s="187" t="s">
        <v>14</v>
      </c>
      <c r="K30" s="290"/>
      <c r="L30"/>
      <c r="M30"/>
      <c r="N30"/>
      <c r="O30"/>
    </row>
    <row r="31" spans="1:15" s="275" customFormat="1" ht="20.100000000000001" customHeight="1" x14ac:dyDescent="0.3">
      <c r="A31" s="401" t="s">
        <v>40</v>
      </c>
      <c r="B31" s="402">
        <v>5500</v>
      </c>
      <c r="C31" s="402">
        <f>TechCRU!B6</f>
        <v>500</v>
      </c>
      <c r="D31" s="403">
        <f>TechCRU!B7</f>
        <v>0</v>
      </c>
      <c r="E31" s="404">
        <f>TechCRU!B8</f>
        <v>6000</v>
      </c>
      <c r="F31" s="405">
        <f>B31+C31-D31-E31</f>
        <v>0</v>
      </c>
      <c r="G31" s="406" t="s">
        <v>14</v>
      </c>
      <c r="H31" s="406" t="s">
        <v>14</v>
      </c>
      <c r="I31" s="407" t="s">
        <v>14</v>
      </c>
      <c r="J31" s="408" t="s">
        <v>14</v>
      </c>
      <c r="K31" s="409"/>
      <c r="L31" s="274"/>
      <c r="M31" s="274"/>
      <c r="N31" s="274"/>
      <c r="O31" s="274"/>
    </row>
    <row r="32" spans="1:15" ht="20.100000000000001" customHeight="1" x14ac:dyDescent="0.3">
      <c r="A32" s="105" t="s">
        <v>41</v>
      </c>
      <c r="B32" s="92">
        <v>500</v>
      </c>
      <c r="C32" s="92">
        <f>CECM!B6</f>
        <v>0</v>
      </c>
      <c r="D32" s="94">
        <f>CECM!B7</f>
        <v>0</v>
      </c>
      <c r="E32" s="106">
        <f>CECM!B8</f>
        <v>0</v>
      </c>
      <c r="F32" s="115">
        <f>B32+C32-D32-E32</f>
        <v>500</v>
      </c>
      <c r="G32" s="116" t="s">
        <v>14</v>
      </c>
      <c r="H32" s="116" t="s">
        <v>14</v>
      </c>
      <c r="I32" s="117" t="s">
        <v>14</v>
      </c>
      <c r="J32" s="187" t="s">
        <v>14</v>
      </c>
      <c r="K32" s="108"/>
      <c r="L32"/>
      <c r="M32"/>
      <c r="N32"/>
      <c r="O32"/>
    </row>
    <row r="33" spans="1:24" ht="20.100000000000001" customHeight="1" x14ac:dyDescent="0.3">
      <c r="A33" s="534" t="s">
        <v>42</v>
      </c>
      <c r="B33" s="458">
        <v>500</v>
      </c>
      <c r="C33" s="458">
        <f>Caribbean!B6</f>
        <v>0</v>
      </c>
      <c r="D33" s="459">
        <f>Caribbean!B7</f>
        <v>500</v>
      </c>
      <c r="E33" s="535">
        <f>Caribbean!B8</f>
        <v>0</v>
      </c>
      <c r="F33" s="460">
        <f>B33+C33-D33-E33</f>
        <v>0</v>
      </c>
      <c r="G33" s="461" t="s">
        <v>14</v>
      </c>
      <c r="H33" s="461" t="s">
        <v>14</v>
      </c>
      <c r="I33" s="463"/>
      <c r="J33" s="464"/>
      <c r="K33" s="529"/>
      <c r="L33"/>
      <c r="M33"/>
      <c r="N33"/>
      <c r="O33"/>
    </row>
    <row r="34" spans="1:24" s="70" customFormat="1" ht="20.100000000000001" customHeight="1" x14ac:dyDescent="0.3">
      <c r="A34" s="494" t="s">
        <v>43</v>
      </c>
      <c r="B34" s="482">
        <v>15000</v>
      </c>
      <c r="C34" s="482">
        <f>CSA!B6</f>
        <v>0</v>
      </c>
      <c r="D34" s="495">
        <f>CSA!B7</f>
        <v>0</v>
      </c>
      <c r="E34" s="482">
        <f>CSA!B8</f>
        <v>14993.72</v>
      </c>
      <c r="F34" s="493">
        <f t="shared" si="2"/>
        <v>6.2800000000006548</v>
      </c>
      <c r="G34" s="486" t="s">
        <v>14</v>
      </c>
      <c r="H34" s="486" t="s">
        <v>14</v>
      </c>
      <c r="I34" s="487" t="s">
        <v>14</v>
      </c>
      <c r="J34" s="488" t="s">
        <v>14</v>
      </c>
      <c r="K34" s="489"/>
      <c r="L34"/>
      <c r="M34"/>
      <c r="N34"/>
      <c r="O34"/>
      <c r="P34" s="34"/>
      <c r="Q34" s="34"/>
      <c r="R34" s="34"/>
      <c r="S34" s="34"/>
      <c r="T34" s="34"/>
      <c r="U34" s="34"/>
      <c r="V34" s="34"/>
      <c r="W34" s="34"/>
      <c r="X34" s="34"/>
    </row>
    <row r="35" spans="1:24" s="70" customFormat="1" ht="20.100000000000001" customHeight="1" x14ac:dyDescent="0.3">
      <c r="A35" s="105" t="s">
        <v>44</v>
      </c>
      <c r="B35" s="92">
        <v>500</v>
      </c>
      <c r="C35" s="92">
        <f>ChiEps!B6</f>
        <v>0</v>
      </c>
      <c r="D35" s="94">
        <f>ChiEps!B7</f>
        <v>0</v>
      </c>
      <c r="E35" s="92">
        <f>ChiEps!B8</f>
        <v>0</v>
      </c>
      <c r="F35" s="115">
        <f>B35+C35-D35-E35</f>
        <v>500</v>
      </c>
      <c r="G35" s="116" t="s">
        <v>14</v>
      </c>
      <c r="H35" s="116" t="s">
        <v>14</v>
      </c>
      <c r="I35" s="117" t="s">
        <v>14</v>
      </c>
      <c r="J35" s="187" t="s">
        <v>14</v>
      </c>
      <c r="K35" s="108"/>
      <c r="L35"/>
      <c r="M35"/>
      <c r="N35"/>
      <c r="O35"/>
      <c r="P35" s="34"/>
      <c r="Q35" s="34"/>
      <c r="R35" s="34"/>
      <c r="S35" s="34"/>
      <c r="T35" s="34"/>
      <c r="U35" s="34"/>
      <c r="V35" s="34"/>
      <c r="W35" s="34"/>
      <c r="X35" s="34"/>
    </row>
    <row r="36" spans="1:24" ht="20.100000000000001" customHeight="1" x14ac:dyDescent="0.3">
      <c r="A36" s="494" t="s">
        <v>45</v>
      </c>
      <c r="B36" s="482">
        <v>500</v>
      </c>
      <c r="C36" s="482">
        <f>ChiRho!B6</f>
        <v>0</v>
      </c>
      <c r="D36" s="495">
        <f>ChiRho!B7</f>
        <v>0</v>
      </c>
      <c r="E36" s="482">
        <f>ChiRho!B8</f>
        <v>500</v>
      </c>
      <c r="F36" s="493">
        <f t="shared" si="2"/>
        <v>0</v>
      </c>
      <c r="G36" s="486" t="s">
        <v>14</v>
      </c>
      <c r="H36" s="486" t="s">
        <v>14</v>
      </c>
      <c r="I36" s="487" t="s">
        <v>14</v>
      </c>
      <c r="J36" s="488" t="s">
        <v>14</v>
      </c>
      <c r="K36" s="489"/>
      <c r="L36"/>
      <c r="M36"/>
      <c r="N36"/>
      <c r="O36"/>
    </row>
    <row r="37" spans="1:24" ht="20.100000000000001" customHeight="1" x14ac:dyDescent="0.3">
      <c r="A37" s="104" t="s">
        <v>46</v>
      </c>
      <c r="B37" s="92">
        <v>11750</v>
      </c>
      <c r="C37" s="92">
        <f>Christians!B6</f>
        <v>0</v>
      </c>
      <c r="D37" s="94">
        <f>Christians!B7</f>
        <v>0</v>
      </c>
      <c r="E37" s="106">
        <f>Christians!B8</f>
        <v>11041.470000000001</v>
      </c>
      <c r="F37" s="115">
        <f t="shared" si="2"/>
        <v>708.52999999999884</v>
      </c>
      <c r="G37" s="116" t="s">
        <v>14</v>
      </c>
      <c r="H37" s="116" t="s">
        <v>14</v>
      </c>
      <c r="I37" s="117" t="s">
        <v>14</v>
      </c>
      <c r="J37" s="187" t="s">
        <v>14</v>
      </c>
      <c r="K37" s="109"/>
      <c r="L37"/>
      <c r="M37"/>
      <c r="N37"/>
      <c r="O37"/>
    </row>
    <row r="38" spans="1:24" customFormat="1" ht="20.100000000000001" customHeight="1" x14ac:dyDescent="0.3">
      <c r="A38" s="518" t="s">
        <v>47</v>
      </c>
      <c r="B38" s="511">
        <v>400</v>
      </c>
      <c r="C38" s="519">
        <f>CISER!B6</f>
        <v>0</v>
      </c>
      <c r="D38" s="520">
        <f>CISER!B7</f>
        <v>0</v>
      </c>
      <c r="E38" s="521">
        <f>CISER!B8</f>
        <v>400</v>
      </c>
      <c r="F38" s="514">
        <f>B38+C38-D38-E38</f>
        <v>0</v>
      </c>
      <c r="G38" s="515" t="s">
        <v>14</v>
      </c>
      <c r="H38" s="515" t="s">
        <v>14</v>
      </c>
      <c r="I38" s="516" t="s">
        <v>14</v>
      </c>
      <c r="J38" s="516" t="s">
        <v>14</v>
      </c>
      <c r="K38" s="522"/>
    </row>
    <row r="39" spans="1:24" ht="23.4" customHeight="1" x14ac:dyDescent="0.3">
      <c r="A39" s="104" t="s">
        <v>48</v>
      </c>
      <c r="B39" s="92">
        <v>2000</v>
      </c>
      <c r="C39" s="92">
        <f>'A&amp;S Ambassadors'!B6</f>
        <v>0</v>
      </c>
      <c r="D39" s="94">
        <f>'A&amp;S Ambassadors'!B7</f>
        <v>0</v>
      </c>
      <c r="E39" s="106">
        <f>'A&amp;S Ambassadors'!B8</f>
        <v>1950</v>
      </c>
      <c r="F39" s="115">
        <f t="shared" si="2"/>
        <v>50</v>
      </c>
      <c r="G39" s="116" t="s">
        <v>14</v>
      </c>
      <c r="H39" s="116" t="s">
        <v>14</v>
      </c>
      <c r="I39" s="117" t="s">
        <v>14</v>
      </c>
      <c r="J39" s="187" t="s">
        <v>14</v>
      </c>
      <c r="K39" s="109"/>
      <c r="L39"/>
      <c r="M39"/>
      <c r="N39"/>
      <c r="O39"/>
    </row>
    <row r="40" spans="1:24" ht="20.100000000000001" customHeight="1" x14ac:dyDescent="0.3">
      <c r="A40" s="534" t="s">
        <v>49</v>
      </c>
      <c r="B40" s="458">
        <v>1550</v>
      </c>
      <c r="C40" s="458">
        <f>DWS!B6</f>
        <v>0</v>
      </c>
      <c r="D40" s="459">
        <f>DWS!B7</f>
        <v>1550</v>
      </c>
      <c r="E40" s="458">
        <f>DWS!B8</f>
        <v>0</v>
      </c>
      <c r="F40" s="460">
        <f t="shared" si="2"/>
        <v>0</v>
      </c>
      <c r="G40" s="461" t="s">
        <v>14</v>
      </c>
      <c r="H40" s="461" t="s">
        <v>14</v>
      </c>
      <c r="I40" s="463"/>
      <c r="J40" s="464"/>
      <c r="K40" s="529"/>
      <c r="L40"/>
      <c r="M40"/>
      <c r="N40"/>
      <c r="O40"/>
    </row>
    <row r="41" spans="1:24" ht="20.100000000000001" customHeight="1" x14ac:dyDescent="0.3">
      <c r="A41" s="534" t="s">
        <v>50</v>
      </c>
      <c r="B41" s="458">
        <v>500</v>
      </c>
      <c r="C41" s="458">
        <f>DelightM!B6</f>
        <v>0</v>
      </c>
      <c r="D41" s="459">
        <f>DelightM!B7</f>
        <v>500</v>
      </c>
      <c r="E41" s="458">
        <f>DelightM!B8</f>
        <v>0</v>
      </c>
      <c r="F41" s="460">
        <f>B41+C41-D41-E41</f>
        <v>0</v>
      </c>
      <c r="G41" s="461" t="s">
        <v>14</v>
      </c>
      <c r="H41" s="461" t="s">
        <v>14</v>
      </c>
      <c r="I41" s="463"/>
      <c r="J41" s="464"/>
      <c r="K41" s="529"/>
      <c r="L41"/>
      <c r="M41"/>
      <c r="N41"/>
      <c r="O41"/>
    </row>
    <row r="42" spans="1:24" ht="20.100000000000001" customHeight="1" x14ac:dyDescent="0.3">
      <c r="A42" s="104" t="s">
        <v>51</v>
      </c>
      <c r="B42" s="92">
        <v>2300</v>
      </c>
      <c r="C42" s="92">
        <f>DSP!B6</f>
        <v>0</v>
      </c>
      <c r="D42" s="94">
        <f>DSP!B7</f>
        <v>0</v>
      </c>
      <c r="E42" s="92">
        <f>DSP!B8</f>
        <v>426.36</v>
      </c>
      <c r="F42" s="115">
        <f>B42+C42-D42-E42</f>
        <v>1873.6399999999999</v>
      </c>
      <c r="G42" s="116" t="s">
        <v>14</v>
      </c>
      <c r="H42" s="116" t="s">
        <v>14</v>
      </c>
      <c r="I42" s="117" t="s">
        <v>14</v>
      </c>
      <c r="J42" s="187" t="s">
        <v>14</v>
      </c>
      <c r="K42" s="109"/>
      <c r="L42"/>
      <c r="M42"/>
      <c r="N42"/>
      <c r="O42"/>
    </row>
    <row r="43" spans="1:24" ht="20.100000000000001" customHeight="1" x14ac:dyDescent="0.3">
      <c r="A43" s="245" t="s">
        <v>52</v>
      </c>
      <c r="B43" s="239">
        <v>0</v>
      </c>
      <c r="C43" s="239">
        <f>DI!B6</f>
        <v>0</v>
      </c>
      <c r="D43" s="240">
        <f>DI!B7</f>
        <v>0</v>
      </c>
      <c r="E43" s="241">
        <f>DI!B8</f>
        <v>0</v>
      </c>
      <c r="F43" s="242">
        <f t="shared" ref="F43:F58" si="3">B43+C43-D43-E43</f>
        <v>0</v>
      </c>
      <c r="G43" s="343"/>
      <c r="H43" s="343"/>
      <c r="I43" s="243"/>
      <c r="J43" s="244"/>
      <c r="K43" s="384"/>
      <c r="L43"/>
      <c r="M43"/>
      <c r="N43"/>
      <c r="O43"/>
    </row>
    <row r="44" spans="1:24" ht="20.100000000000001" customHeight="1" x14ac:dyDescent="0.3">
      <c r="A44" s="245" t="s">
        <v>53</v>
      </c>
      <c r="B44" s="239">
        <v>0</v>
      </c>
      <c r="C44" s="239">
        <f>DSC!B6</f>
        <v>0</v>
      </c>
      <c r="D44" s="240">
        <f>DSC!B7</f>
        <v>0</v>
      </c>
      <c r="E44" s="239">
        <f>DSC!B8</f>
        <v>0</v>
      </c>
      <c r="F44" s="242">
        <f t="shared" si="3"/>
        <v>0</v>
      </c>
      <c r="G44" s="343" t="s">
        <v>14</v>
      </c>
      <c r="H44" s="343" t="s">
        <v>14</v>
      </c>
      <c r="I44" s="243"/>
      <c r="J44" s="244"/>
      <c r="K44" s="384">
        <v>21</v>
      </c>
      <c r="L44"/>
      <c r="M44"/>
      <c r="N44"/>
      <c r="O44"/>
    </row>
    <row r="45" spans="1:24" s="109" customFormat="1" ht="20.100000000000001" customHeight="1" x14ac:dyDescent="0.3">
      <c r="A45" s="548" t="s">
        <v>54</v>
      </c>
      <c r="B45" s="549">
        <v>500</v>
      </c>
      <c r="C45" s="549">
        <f>DTL!B6</f>
        <v>0</v>
      </c>
      <c r="D45" s="550">
        <f>DTL!B7</f>
        <v>500</v>
      </c>
      <c r="E45" s="549">
        <f>DTL!B8</f>
        <v>0</v>
      </c>
      <c r="F45" s="551">
        <f>B45+C45-D45-E45</f>
        <v>0</v>
      </c>
      <c r="G45" s="461" t="s">
        <v>14</v>
      </c>
      <c r="H45" s="461" t="s">
        <v>14</v>
      </c>
      <c r="I45" s="463"/>
      <c r="J45" s="463"/>
      <c r="K45" s="529"/>
      <c r="L45" s="113"/>
      <c r="M45" s="113"/>
      <c r="N45" s="113"/>
      <c r="O45" s="113"/>
    </row>
    <row r="46" spans="1:24" ht="20.100000000000001" customHeight="1" x14ac:dyDescent="0.3">
      <c r="A46" s="385" t="s">
        <v>55</v>
      </c>
      <c r="B46" s="386">
        <v>0</v>
      </c>
      <c r="C46" s="252">
        <f>DTYD!B6</f>
        <v>0</v>
      </c>
      <c r="D46" s="387">
        <f>DTYD!B7</f>
        <v>0</v>
      </c>
      <c r="E46" s="252">
        <f>DTYD!B8</f>
        <v>0</v>
      </c>
      <c r="F46" s="388">
        <f>B46+C46-D46-E46</f>
        <v>0</v>
      </c>
      <c r="G46" s="343"/>
      <c r="H46" s="343"/>
      <c r="I46" s="243"/>
      <c r="J46" s="243"/>
      <c r="K46" s="384"/>
      <c r="L46"/>
      <c r="M46"/>
      <c r="N46"/>
      <c r="O46"/>
    </row>
    <row r="47" spans="1:24" customFormat="1" ht="20.100000000000001" customHeight="1" x14ac:dyDescent="0.3">
      <c r="A47" s="337" t="s">
        <v>56</v>
      </c>
      <c r="B47" s="338">
        <v>805</v>
      </c>
      <c r="C47" s="360">
        <f>DRBH!B6</f>
        <v>0</v>
      </c>
      <c r="D47" s="425">
        <f>DRBH!B7</f>
        <v>0</v>
      </c>
      <c r="E47" s="359">
        <f>DRBH!B8</f>
        <v>0</v>
      </c>
      <c r="F47" s="339">
        <f>B47+C47-D47-E47</f>
        <v>805</v>
      </c>
      <c r="G47" s="344" t="s">
        <v>14</v>
      </c>
      <c r="H47" s="344" t="s">
        <v>14</v>
      </c>
      <c r="I47" s="139" t="s">
        <v>14</v>
      </c>
      <c r="J47" s="139" t="s">
        <v>14</v>
      </c>
      <c r="K47" s="103"/>
    </row>
    <row r="48" spans="1:24" customFormat="1" ht="20.100000000000001" customHeight="1" x14ac:dyDescent="0.3">
      <c r="A48" s="334" t="s">
        <v>57</v>
      </c>
      <c r="B48" s="336">
        <v>325</v>
      </c>
      <c r="C48" s="358">
        <f>ECDE!B6</f>
        <v>0</v>
      </c>
      <c r="D48" s="447">
        <f>ECDE!B7</f>
        <v>0</v>
      </c>
      <c r="E48" s="361">
        <f>ECDE!B8</f>
        <v>0</v>
      </c>
      <c r="F48" s="2">
        <f>B48+C48-D48-E48</f>
        <v>325</v>
      </c>
      <c r="G48" s="344" t="s">
        <v>14</v>
      </c>
      <c r="H48" s="344" t="s">
        <v>14</v>
      </c>
      <c r="I48" s="139" t="s">
        <v>14</v>
      </c>
      <c r="J48" s="139" t="s">
        <v>14</v>
      </c>
      <c r="K48" s="103"/>
    </row>
    <row r="49" spans="1:15" ht="20.100000000000001" customHeight="1" x14ac:dyDescent="0.3">
      <c r="A49" s="107" t="s">
        <v>58</v>
      </c>
      <c r="B49" s="92">
        <v>1700</v>
      </c>
      <c r="C49" s="363">
        <f>EON!B6</f>
        <v>0</v>
      </c>
      <c r="D49" s="94">
        <f>EON!B7</f>
        <v>0</v>
      </c>
      <c r="E49" s="106">
        <f>EON!B8</f>
        <v>1434.6</v>
      </c>
      <c r="F49" s="115">
        <f t="shared" si="3"/>
        <v>265.40000000000009</v>
      </c>
      <c r="G49" s="116" t="s">
        <v>14</v>
      </c>
      <c r="H49" s="116" t="s">
        <v>14</v>
      </c>
      <c r="I49" s="117" t="s">
        <v>14</v>
      </c>
      <c r="J49" s="187" t="s">
        <v>14</v>
      </c>
      <c r="K49" s="109"/>
      <c r="L49"/>
      <c r="M49"/>
      <c r="N49"/>
      <c r="O49"/>
    </row>
    <row r="50" spans="1:15" ht="20.100000000000001" customHeight="1" x14ac:dyDescent="0.3">
      <c r="A50" s="481" t="s">
        <v>59</v>
      </c>
      <c r="B50" s="482">
        <v>750</v>
      </c>
      <c r="C50" s="482">
        <f>Techtones!B6</f>
        <v>0</v>
      </c>
      <c r="D50" s="495">
        <f>Techtones!B7</f>
        <v>0</v>
      </c>
      <c r="E50" s="501">
        <f>Techtones!B8</f>
        <v>750</v>
      </c>
      <c r="F50" s="493">
        <f>B50+C50-D50-E50</f>
        <v>0</v>
      </c>
      <c r="G50" s="486" t="s">
        <v>14</v>
      </c>
      <c r="H50" s="486" t="s">
        <v>14</v>
      </c>
      <c r="I50" s="487" t="s">
        <v>14</v>
      </c>
      <c r="J50" s="488" t="s">
        <v>14</v>
      </c>
      <c r="K50" s="489"/>
      <c r="L50"/>
      <c r="M50"/>
      <c r="N50"/>
      <c r="O50"/>
    </row>
    <row r="51" spans="1:15" ht="20.100000000000001" customHeight="1" x14ac:dyDescent="0.3">
      <c r="A51" s="362" t="s">
        <v>60</v>
      </c>
      <c r="B51" s="92">
        <v>500</v>
      </c>
      <c r="C51" s="92">
        <f>FF!B6</f>
        <v>0</v>
      </c>
      <c r="D51" s="94">
        <f>FF!B7</f>
        <v>0</v>
      </c>
      <c r="E51" s="106">
        <f>FF!B8</f>
        <v>0</v>
      </c>
      <c r="F51" s="115">
        <f>B51+C51-D51-E51</f>
        <v>500</v>
      </c>
      <c r="G51" s="116" t="s">
        <v>14</v>
      </c>
      <c r="H51" s="116" t="s">
        <v>14</v>
      </c>
      <c r="I51" s="117" t="s">
        <v>14</v>
      </c>
      <c r="J51" s="187" t="s">
        <v>14</v>
      </c>
      <c r="K51" s="109"/>
      <c r="L51"/>
      <c r="M51"/>
      <c r="N51"/>
      <c r="O51"/>
    </row>
    <row r="52" spans="1:15" ht="20.100000000000001" customHeight="1" x14ac:dyDescent="0.3">
      <c r="A52" s="424" t="s">
        <v>61</v>
      </c>
      <c r="B52" s="239">
        <v>0</v>
      </c>
      <c r="C52" s="239">
        <f>FSC!B6</f>
        <v>0</v>
      </c>
      <c r="D52" s="240">
        <f>FSC!B7</f>
        <v>0</v>
      </c>
      <c r="E52" s="241">
        <f>FSC!B8</f>
        <v>0</v>
      </c>
      <c r="F52" s="242">
        <f>B52+C52-D52-E52</f>
        <v>0</v>
      </c>
      <c r="G52" s="343" t="s">
        <v>14</v>
      </c>
      <c r="H52" s="343" t="s">
        <v>14</v>
      </c>
      <c r="I52" s="243"/>
      <c r="J52" s="244"/>
      <c r="K52" s="384"/>
      <c r="L52"/>
      <c r="M52"/>
      <c r="N52"/>
      <c r="O52"/>
    </row>
    <row r="53" spans="1:15" x14ac:dyDescent="0.3">
      <c r="A53" s="104" t="s">
        <v>62</v>
      </c>
      <c r="B53" s="92">
        <v>730</v>
      </c>
      <c r="C53" s="92">
        <f>Filipino!B6</f>
        <v>0</v>
      </c>
      <c r="D53" s="94">
        <f>Filipino!B7</f>
        <v>0</v>
      </c>
      <c r="E53" s="92">
        <f>Filipino!B8</f>
        <v>0</v>
      </c>
      <c r="F53" s="115">
        <f t="shared" si="3"/>
        <v>730</v>
      </c>
      <c r="G53" s="116" t="s">
        <v>14</v>
      </c>
      <c r="H53" s="116" t="s">
        <v>14</v>
      </c>
      <c r="I53" s="117" t="s">
        <v>14</v>
      </c>
      <c r="J53" s="187" t="s">
        <v>14</v>
      </c>
      <c r="K53" s="109"/>
      <c r="L53"/>
      <c r="M53"/>
      <c r="N53"/>
      <c r="O53"/>
    </row>
    <row r="54" spans="1:15" x14ac:dyDescent="0.3">
      <c r="A54" s="547" t="s">
        <v>63</v>
      </c>
      <c r="B54" s="545">
        <v>1000</v>
      </c>
      <c r="C54" s="458">
        <f>FinAsso!B6</f>
        <v>0</v>
      </c>
      <c r="D54" s="459">
        <f>FinAsso!B7</f>
        <v>1000</v>
      </c>
      <c r="E54" s="535">
        <f>FinAsso!B8</f>
        <v>0</v>
      </c>
      <c r="F54" s="460">
        <f t="shared" si="3"/>
        <v>0</v>
      </c>
      <c r="G54" s="461" t="s">
        <v>14</v>
      </c>
      <c r="H54" s="461" t="s">
        <v>14</v>
      </c>
      <c r="I54" s="463"/>
      <c r="J54" s="464"/>
      <c r="K54" s="529"/>
      <c r="L54"/>
      <c r="M54"/>
      <c r="N54"/>
      <c r="O54"/>
    </row>
    <row r="55" spans="1:15" x14ac:dyDescent="0.3">
      <c r="A55" s="507" t="s">
        <v>64</v>
      </c>
      <c r="B55" s="508">
        <v>500</v>
      </c>
      <c r="C55" s="482">
        <f>FMSF!B6</f>
        <v>0</v>
      </c>
      <c r="D55" s="495">
        <f>FMSF!B7</f>
        <v>0</v>
      </c>
      <c r="E55" s="501">
        <f>FMSF!B8</f>
        <v>499.28</v>
      </c>
      <c r="F55" s="493">
        <f>B55+C55-D55-E55</f>
        <v>0.72000000000002728</v>
      </c>
      <c r="G55" s="486" t="s">
        <v>14</v>
      </c>
      <c r="H55" s="486" t="s">
        <v>14</v>
      </c>
      <c r="I55" s="487" t="s">
        <v>14</v>
      </c>
      <c r="J55" s="488" t="s">
        <v>14</v>
      </c>
      <c r="K55" s="489"/>
      <c r="L55"/>
      <c r="M55"/>
      <c r="N55"/>
      <c r="O55"/>
    </row>
    <row r="56" spans="1:15" x14ac:dyDescent="0.3">
      <c r="A56" s="517" t="s">
        <v>65</v>
      </c>
      <c r="B56" s="508">
        <v>500</v>
      </c>
      <c r="C56" s="482">
        <f>GYM!B6</f>
        <v>0</v>
      </c>
      <c r="D56" s="495">
        <f>GYM!B7</f>
        <v>0</v>
      </c>
      <c r="E56" s="501">
        <f>GYM!B8</f>
        <v>500</v>
      </c>
      <c r="F56" s="493">
        <f>B56+C56-D56-E56</f>
        <v>0</v>
      </c>
      <c r="G56" s="486" t="s">
        <v>14</v>
      </c>
      <c r="H56" s="486" t="s">
        <v>14</v>
      </c>
      <c r="I56" s="487" t="s">
        <v>14</v>
      </c>
      <c r="J56" s="488" t="s">
        <v>14</v>
      </c>
      <c r="K56" s="489"/>
      <c r="L56"/>
      <c r="M56"/>
      <c r="N56"/>
      <c r="O56"/>
    </row>
    <row r="57" spans="1:15" ht="20.100000000000001" customHeight="1" x14ac:dyDescent="0.3">
      <c r="A57" s="389" t="s">
        <v>66</v>
      </c>
      <c r="B57" s="239">
        <v>0</v>
      </c>
      <c r="C57" s="239">
        <f>GLW!B6</f>
        <v>0</v>
      </c>
      <c r="D57" s="240">
        <f>GLW!B7</f>
        <v>0</v>
      </c>
      <c r="E57" s="239">
        <f>GLW!B8</f>
        <v>0</v>
      </c>
      <c r="F57" s="242">
        <f t="shared" si="3"/>
        <v>0</v>
      </c>
      <c r="G57" s="343"/>
      <c r="H57" s="343"/>
      <c r="I57" s="243"/>
      <c r="J57" s="244"/>
      <c r="K57" s="384"/>
      <c r="L57"/>
      <c r="M57"/>
      <c r="N57"/>
      <c r="O57"/>
    </row>
    <row r="58" spans="1:15" ht="20.100000000000001" customHeight="1" x14ac:dyDescent="0.3">
      <c r="A58" s="291" t="s">
        <v>67</v>
      </c>
      <c r="B58" s="286">
        <v>700</v>
      </c>
      <c r="C58" s="286">
        <v>0</v>
      </c>
      <c r="D58" s="287">
        <f>GSS!B7</f>
        <v>0</v>
      </c>
      <c r="E58" s="286">
        <f>GSS!B8</f>
        <v>0</v>
      </c>
      <c r="F58" s="288">
        <f t="shared" si="3"/>
        <v>700</v>
      </c>
      <c r="G58" s="341" t="s">
        <v>14</v>
      </c>
      <c r="H58" s="341" t="s">
        <v>14</v>
      </c>
      <c r="I58" s="292" t="s">
        <v>14</v>
      </c>
      <c r="J58" s="187" t="s">
        <v>14</v>
      </c>
      <c r="K58" s="290"/>
      <c r="L58"/>
      <c r="M58"/>
      <c r="N58"/>
      <c r="O58"/>
    </row>
    <row r="59" spans="1:15" ht="20.100000000000001" customHeight="1" x14ac:dyDescent="0.3">
      <c r="A59" s="494" t="s">
        <v>68</v>
      </c>
      <c r="B59" s="482">
        <v>600</v>
      </c>
      <c r="C59" s="482">
        <f>GSA!B6</f>
        <v>0</v>
      </c>
      <c r="D59" s="495">
        <f>GSA!B7</f>
        <v>0</v>
      </c>
      <c r="E59" s="482">
        <f>GSA!B8</f>
        <v>592.20000000000005</v>
      </c>
      <c r="F59" s="493">
        <f>B59+C59-D59-E59</f>
        <v>7.7999999999999545</v>
      </c>
      <c r="G59" s="486" t="s">
        <v>14</v>
      </c>
      <c r="H59" s="486" t="s">
        <v>14</v>
      </c>
      <c r="I59" s="487" t="s">
        <v>14</v>
      </c>
      <c r="J59" s="488" t="s">
        <v>14</v>
      </c>
      <c r="K59" s="489"/>
      <c r="L59"/>
      <c r="M59"/>
      <c r="N59"/>
      <c r="O59"/>
    </row>
    <row r="60" spans="1:15" ht="20.100000000000001" customHeight="1" x14ac:dyDescent="0.3">
      <c r="A60" s="245" t="s">
        <v>69</v>
      </c>
      <c r="B60" s="239">
        <v>0</v>
      </c>
      <c r="C60" s="239">
        <f>'Goin'' Band'!B6</f>
        <v>0</v>
      </c>
      <c r="D60" s="240">
        <f>'Goin'' Band'!B7</f>
        <v>0</v>
      </c>
      <c r="E60" s="241">
        <f>'Goin'' Band'!B8</f>
        <v>0</v>
      </c>
      <c r="F60" s="242">
        <f>B60+C60-D60-E60</f>
        <v>0</v>
      </c>
      <c r="G60" s="343" t="s">
        <v>14</v>
      </c>
      <c r="H60" s="343" t="s">
        <v>14</v>
      </c>
      <c r="I60" s="243"/>
      <c r="J60" s="244"/>
      <c r="K60" s="384">
        <v>2024</v>
      </c>
      <c r="L60"/>
      <c r="M60"/>
      <c r="N60"/>
      <c r="O60"/>
    </row>
    <row r="61" spans="1:15" ht="20.100000000000001" customHeight="1" x14ac:dyDescent="0.3">
      <c r="A61" s="494" t="s">
        <v>70</v>
      </c>
      <c r="B61" s="482">
        <v>500</v>
      </c>
      <c r="C61" s="482">
        <f>HILLEL!B6</f>
        <v>0</v>
      </c>
      <c r="D61" s="495">
        <f>HILLEL!B7</f>
        <v>0</v>
      </c>
      <c r="E61" s="501">
        <f>HILLEL!B8</f>
        <v>500</v>
      </c>
      <c r="F61" s="493">
        <f>B61+C61-D61-E61</f>
        <v>0</v>
      </c>
      <c r="G61" s="486" t="s">
        <v>14</v>
      </c>
      <c r="H61" s="486" t="s">
        <v>14</v>
      </c>
      <c r="I61" s="487" t="s">
        <v>14</v>
      </c>
      <c r="J61" s="488" t="s">
        <v>14</v>
      </c>
      <c r="K61" s="489"/>
      <c r="L61"/>
      <c r="M61"/>
      <c r="N61"/>
      <c r="O61"/>
    </row>
    <row r="62" spans="1:15" ht="20.100000000000001" customHeight="1" x14ac:dyDescent="0.3">
      <c r="A62" s="481" t="s">
        <v>71</v>
      </c>
      <c r="B62" s="482">
        <v>10000</v>
      </c>
      <c r="C62" s="482">
        <f>HSS!B6</f>
        <v>0</v>
      </c>
      <c r="D62" s="495">
        <f>HSS!B7</f>
        <v>0</v>
      </c>
      <c r="E62" s="501">
        <f>HSS!B8</f>
        <v>9994.0300000000007</v>
      </c>
      <c r="F62" s="493">
        <f t="shared" ref="F62:F86" si="4">B62+C62-D62-E62</f>
        <v>5.9699999999993452</v>
      </c>
      <c r="G62" s="486" t="s">
        <v>14</v>
      </c>
      <c r="H62" s="486" t="s">
        <v>14</v>
      </c>
      <c r="I62" s="487" t="s">
        <v>14</v>
      </c>
      <c r="J62" s="488" t="s">
        <v>14</v>
      </c>
      <c r="K62" s="489"/>
      <c r="L62"/>
      <c r="M62"/>
      <c r="N62"/>
      <c r="O62"/>
    </row>
    <row r="63" spans="1:15" ht="20.100000000000001" customHeight="1" x14ac:dyDescent="0.3">
      <c r="A63" s="364" t="s">
        <v>72</v>
      </c>
      <c r="B63" s="320">
        <v>500</v>
      </c>
      <c r="C63" s="321">
        <f>HAAPH!B6</f>
        <v>0</v>
      </c>
      <c r="D63" s="322">
        <f>HAAPH!B7</f>
        <v>0</v>
      </c>
      <c r="E63" s="323">
        <f>HAAPH!B8</f>
        <v>0</v>
      </c>
      <c r="F63" s="324">
        <f>B63+C63-D63-E63</f>
        <v>500</v>
      </c>
      <c r="G63" s="116" t="s">
        <v>14</v>
      </c>
      <c r="H63" s="116" t="s">
        <v>14</v>
      </c>
      <c r="I63" s="139" t="s">
        <v>14</v>
      </c>
      <c r="J63" s="139" t="s">
        <v>14</v>
      </c>
      <c r="K63" s="205"/>
      <c r="L63"/>
      <c r="M63"/>
      <c r="N63"/>
      <c r="O63"/>
    </row>
    <row r="64" spans="1:15" customFormat="1" ht="21.6" customHeight="1" x14ac:dyDescent="0.3">
      <c r="A64" s="510" t="s">
        <v>73</v>
      </c>
      <c r="B64" s="511">
        <v>1700</v>
      </c>
      <c r="C64" s="512">
        <f>HDFS!B6</f>
        <v>0</v>
      </c>
      <c r="D64" s="513">
        <f>HDFS!B7</f>
        <v>0</v>
      </c>
      <c r="E64" s="512">
        <f>HDFS!B8</f>
        <v>1700</v>
      </c>
      <c r="F64" s="514">
        <f>B64+C64-D64-E64</f>
        <v>0</v>
      </c>
      <c r="G64" s="515" t="s">
        <v>14</v>
      </c>
      <c r="H64" s="515" t="s">
        <v>14</v>
      </c>
      <c r="I64" s="516" t="s">
        <v>14</v>
      </c>
      <c r="J64" s="516" t="s">
        <v>14</v>
      </c>
      <c r="K64" s="103"/>
    </row>
    <row r="65" spans="1:15" ht="20.100000000000001" customHeight="1" x14ac:dyDescent="0.3">
      <c r="A65" s="546" t="s">
        <v>74</v>
      </c>
      <c r="B65" s="458">
        <v>1450</v>
      </c>
      <c r="C65" s="458">
        <f>ISA!B6</f>
        <v>0</v>
      </c>
      <c r="D65" s="459">
        <f>ISA!B7</f>
        <v>1450</v>
      </c>
      <c r="E65" s="535">
        <f>ISA!B8</f>
        <v>0</v>
      </c>
      <c r="F65" s="460">
        <f t="shared" si="4"/>
        <v>0</v>
      </c>
      <c r="G65" s="461"/>
      <c r="H65" s="461"/>
      <c r="I65" s="463"/>
      <c r="J65" s="464"/>
      <c r="K65" s="529"/>
      <c r="L65"/>
      <c r="M65"/>
      <c r="N65"/>
      <c r="O65"/>
    </row>
    <row r="66" spans="1:15" ht="20.100000000000001" customHeight="1" x14ac:dyDescent="0.3">
      <c r="A66" s="245" t="s">
        <v>75</v>
      </c>
      <c r="B66" s="239">
        <v>0</v>
      </c>
      <c r="C66" s="239">
        <f>IEEE!B62</f>
        <v>0</v>
      </c>
      <c r="D66" s="240">
        <f>IEEE!B63</f>
        <v>0</v>
      </c>
      <c r="E66" s="241">
        <f>IEEE!B63</f>
        <v>0</v>
      </c>
      <c r="F66" s="242">
        <f>B66+C66-D66-E66</f>
        <v>0</v>
      </c>
      <c r="G66" s="343" t="s">
        <v>14</v>
      </c>
      <c r="H66" s="343" t="s">
        <v>14</v>
      </c>
      <c r="I66" s="243"/>
      <c r="J66" s="244"/>
      <c r="K66" s="384"/>
      <c r="L66"/>
      <c r="M66"/>
      <c r="N66"/>
      <c r="O66"/>
    </row>
    <row r="67" spans="1:15" ht="20.100000000000001" customHeight="1" x14ac:dyDescent="0.3">
      <c r="A67" s="285" t="s">
        <v>76</v>
      </c>
      <c r="B67" s="286">
        <v>3600</v>
      </c>
      <c r="C67" s="286">
        <f>IIE!B6</f>
        <v>0</v>
      </c>
      <c r="D67" s="287">
        <f>IIE!B7</f>
        <v>0</v>
      </c>
      <c r="E67" s="293">
        <f>IIE!B8</f>
        <v>3408.5299999999997</v>
      </c>
      <c r="F67" s="288">
        <f t="shared" si="4"/>
        <v>191.47000000000025</v>
      </c>
      <c r="G67" s="341" t="s">
        <v>14</v>
      </c>
      <c r="H67" s="341" t="s">
        <v>14</v>
      </c>
      <c r="I67" s="292" t="s">
        <v>14</v>
      </c>
      <c r="J67" s="289" t="s">
        <v>14</v>
      </c>
      <c r="K67" s="290"/>
      <c r="L67"/>
      <c r="M67"/>
      <c r="N67"/>
      <c r="O67"/>
    </row>
    <row r="68" spans="1:15" ht="20.100000000000001" customHeight="1" x14ac:dyDescent="0.3">
      <c r="A68" s="481" t="s">
        <v>77</v>
      </c>
      <c r="B68" s="482">
        <v>2600</v>
      </c>
      <c r="C68" s="482">
        <f>IIDA!B6</f>
        <v>0</v>
      </c>
      <c r="D68" s="495">
        <f>IIDA!B7</f>
        <v>0</v>
      </c>
      <c r="E68" s="501">
        <f>IIDA!B8</f>
        <v>2584.2200000000003</v>
      </c>
      <c r="F68" s="493">
        <f t="shared" si="4"/>
        <v>15.779999999999745</v>
      </c>
      <c r="G68" s="486" t="s">
        <v>14</v>
      </c>
      <c r="H68" s="486" t="s">
        <v>14</v>
      </c>
      <c r="I68" s="487" t="s">
        <v>14</v>
      </c>
      <c r="J68" s="488" t="s">
        <v>14</v>
      </c>
      <c r="K68" s="489"/>
      <c r="L68"/>
      <c r="M68"/>
      <c r="N68"/>
      <c r="O68"/>
    </row>
    <row r="69" spans="1:15" ht="20.100000000000001" customHeight="1" x14ac:dyDescent="0.3">
      <c r="A69" s="245" t="s">
        <v>78</v>
      </c>
      <c r="B69" s="239">
        <v>0</v>
      </c>
      <c r="C69" s="239">
        <f>IMA!B6</f>
        <v>0</v>
      </c>
      <c r="D69" s="240">
        <f>IMA!B7</f>
        <v>0</v>
      </c>
      <c r="E69" s="241">
        <f>IMA!B8</f>
        <v>0</v>
      </c>
      <c r="F69" s="242">
        <f>B69+C69-D69-E69</f>
        <v>0</v>
      </c>
      <c r="G69" s="343" t="s">
        <v>14</v>
      </c>
      <c r="H69" s="343" t="s">
        <v>14</v>
      </c>
      <c r="I69" s="243"/>
      <c r="J69" s="244"/>
      <c r="K69" s="384"/>
      <c r="L69"/>
      <c r="M69"/>
      <c r="N69"/>
      <c r="O69"/>
    </row>
    <row r="70" spans="1:15" ht="20.100000000000001" customHeight="1" x14ac:dyDescent="0.3">
      <c r="A70" s="481" t="s">
        <v>79</v>
      </c>
      <c r="B70" s="482">
        <v>15000</v>
      </c>
      <c r="C70" s="482">
        <f>ITA!B6</f>
        <v>0</v>
      </c>
      <c r="D70" s="495">
        <f>ITA!B7</f>
        <v>0</v>
      </c>
      <c r="E70" s="501">
        <f>ITA!B8</f>
        <v>15000.000000000002</v>
      </c>
      <c r="F70" s="493">
        <f t="shared" si="4"/>
        <v>0</v>
      </c>
      <c r="G70" s="486" t="s">
        <v>14</v>
      </c>
      <c r="H70" s="486" t="s">
        <v>14</v>
      </c>
      <c r="I70" s="487" t="s">
        <v>14</v>
      </c>
      <c r="J70" s="488" t="s">
        <v>14</v>
      </c>
      <c r="K70" s="489"/>
      <c r="L70"/>
      <c r="M70"/>
      <c r="N70"/>
      <c r="O70"/>
    </row>
    <row r="71" spans="1:15" ht="20.100000000000001" customHeight="1" x14ac:dyDescent="0.3">
      <c r="A71" s="494" t="s">
        <v>80</v>
      </c>
      <c r="B71" s="482">
        <v>450</v>
      </c>
      <c r="C71" s="482">
        <f>JOY!B6</f>
        <v>0</v>
      </c>
      <c r="D71" s="495">
        <f>JOY!B7</f>
        <v>0</v>
      </c>
      <c r="E71" s="501">
        <f>JOY!B8</f>
        <v>448.8</v>
      </c>
      <c r="F71" s="493">
        <f>B71+C71-D71-E71</f>
        <v>1.1999999999999886</v>
      </c>
      <c r="G71" s="486" t="s">
        <v>14</v>
      </c>
      <c r="H71" s="486" t="s">
        <v>14</v>
      </c>
      <c r="I71" s="487" t="s">
        <v>14</v>
      </c>
      <c r="J71" s="488" t="s">
        <v>14</v>
      </c>
      <c r="K71" s="489"/>
      <c r="L71"/>
      <c r="M71"/>
      <c r="N71"/>
      <c r="O71"/>
    </row>
    <row r="72" spans="1:15" ht="32.25" customHeight="1" x14ac:dyDescent="0.3">
      <c r="A72" s="93" t="s">
        <v>81</v>
      </c>
      <c r="B72" s="92">
        <v>1380</v>
      </c>
      <c r="C72" s="92">
        <f>KSMDA!B6</f>
        <v>0</v>
      </c>
      <c r="D72" s="94">
        <f>KSMDA!B7</f>
        <v>0</v>
      </c>
      <c r="E72" s="106">
        <f>KSMDA!B8</f>
        <v>0</v>
      </c>
      <c r="F72" s="115">
        <f t="shared" si="4"/>
        <v>1380</v>
      </c>
      <c r="G72" s="116" t="s">
        <v>14</v>
      </c>
      <c r="H72" s="116" t="s">
        <v>14</v>
      </c>
      <c r="I72" s="117" t="s">
        <v>14</v>
      </c>
      <c r="J72" s="187" t="s">
        <v>14</v>
      </c>
      <c r="K72" s="109"/>
      <c r="L72"/>
      <c r="M72"/>
      <c r="N72"/>
      <c r="O72"/>
    </row>
    <row r="73" spans="1:15" ht="20.100000000000001" customHeight="1" x14ac:dyDescent="0.3">
      <c r="A73" s="291" t="s">
        <v>82</v>
      </c>
      <c r="B73" s="286">
        <v>3450</v>
      </c>
      <c r="C73" s="286">
        <f>KRCC!B6</f>
        <v>0</v>
      </c>
      <c r="D73" s="287">
        <f>KRCC!B7</f>
        <v>0</v>
      </c>
      <c r="E73" s="286">
        <f>KRCC!B8</f>
        <v>2798.28</v>
      </c>
      <c r="F73" s="288">
        <f t="shared" si="4"/>
        <v>651.7199999999998</v>
      </c>
      <c r="G73" s="341" t="s">
        <v>14</v>
      </c>
      <c r="H73" s="341" t="s">
        <v>14</v>
      </c>
      <c r="I73" s="117" t="s">
        <v>14</v>
      </c>
      <c r="J73" s="187" t="s">
        <v>14</v>
      </c>
      <c r="K73" s="290"/>
      <c r="L73"/>
      <c r="M73"/>
      <c r="N73"/>
      <c r="O73"/>
    </row>
    <row r="74" spans="1:15" s="209" customFormat="1" ht="33" customHeight="1" x14ac:dyDescent="0.3">
      <c r="A74" s="561" t="s">
        <v>83</v>
      </c>
      <c r="B74" s="562">
        <v>1900</v>
      </c>
      <c r="C74" s="562">
        <f>KEYOP!B6</f>
        <v>0</v>
      </c>
      <c r="D74" s="495">
        <f>KEYOP!B7</f>
        <v>0</v>
      </c>
      <c r="E74" s="562">
        <f>KEYOP!B8</f>
        <v>1872.5</v>
      </c>
      <c r="F74" s="563">
        <f t="shared" si="4"/>
        <v>27.5</v>
      </c>
      <c r="G74" s="564" t="s">
        <v>14</v>
      </c>
      <c r="H74" s="564" t="s">
        <v>14</v>
      </c>
      <c r="I74" s="487" t="s">
        <v>14</v>
      </c>
      <c r="J74" s="488" t="s">
        <v>14</v>
      </c>
      <c r="K74" s="565"/>
      <c r="L74"/>
      <c r="M74"/>
      <c r="N74"/>
      <c r="O74"/>
    </row>
    <row r="75" spans="1:15" ht="20.100000000000001" customHeight="1" x14ac:dyDescent="0.3">
      <c r="A75" s="238" t="s">
        <v>84</v>
      </c>
      <c r="B75" s="239">
        <v>0</v>
      </c>
      <c r="C75" s="239">
        <f>Korean!B6</f>
        <v>0</v>
      </c>
      <c r="D75" s="240">
        <f>Korean!B7</f>
        <v>0</v>
      </c>
      <c r="E75" s="239">
        <f>Korean!B8</f>
        <v>0</v>
      </c>
      <c r="F75" s="242">
        <f t="shared" si="4"/>
        <v>0</v>
      </c>
      <c r="G75" s="343" t="s">
        <v>14</v>
      </c>
      <c r="H75" s="343" t="s">
        <v>14</v>
      </c>
      <c r="I75" s="243"/>
      <c r="J75" s="244"/>
      <c r="K75" s="384"/>
      <c r="L75"/>
      <c r="M75"/>
      <c r="N75"/>
      <c r="O75"/>
    </row>
    <row r="76" spans="1:15" ht="20.100000000000001" customHeight="1" x14ac:dyDescent="0.3">
      <c r="A76" s="105" t="s">
        <v>85</v>
      </c>
      <c r="B76" s="92">
        <v>150</v>
      </c>
      <c r="C76" s="92">
        <f>LMSA!B6</f>
        <v>0</v>
      </c>
      <c r="D76" s="94">
        <f>LMSA!B7</f>
        <v>0</v>
      </c>
      <c r="E76" s="92">
        <f>LMSA!B8</f>
        <v>0</v>
      </c>
      <c r="F76" s="115">
        <f>B76+C76-D76-E76</f>
        <v>150</v>
      </c>
      <c r="G76" s="116" t="s">
        <v>14</v>
      </c>
      <c r="H76" s="116" t="s">
        <v>14</v>
      </c>
      <c r="I76" s="117" t="s">
        <v>14</v>
      </c>
      <c r="J76" s="187" t="s">
        <v>14</v>
      </c>
      <c r="K76" s="109"/>
      <c r="L76"/>
      <c r="M76"/>
      <c r="N76"/>
      <c r="O76"/>
    </row>
    <row r="77" spans="1:15" ht="20.100000000000001" customHeight="1" x14ac:dyDescent="0.3">
      <c r="A77" s="285" t="s">
        <v>86</v>
      </c>
      <c r="B77" s="286">
        <v>15000</v>
      </c>
      <c r="C77" s="286">
        <f>Livestock!B6</f>
        <v>0</v>
      </c>
      <c r="D77" s="287">
        <f>Livestock!B7</f>
        <v>0</v>
      </c>
      <c r="E77" s="293">
        <f>Livestock!B8</f>
        <v>6359.0599999999995</v>
      </c>
      <c r="F77" s="288">
        <f t="shared" si="4"/>
        <v>8640.94</v>
      </c>
      <c r="G77" s="341" t="s">
        <v>14</v>
      </c>
      <c r="H77" s="341" t="s">
        <v>14</v>
      </c>
      <c r="I77" s="117" t="s">
        <v>14</v>
      </c>
      <c r="J77" s="187" t="s">
        <v>14</v>
      </c>
      <c r="K77" s="290"/>
      <c r="L77"/>
      <c r="M77"/>
      <c r="N77"/>
      <c r="O77"/>
    </row>
    <row r="78" spans="1:15" ht="20.100000000000001" customHeight="1" x14ac:dyDescent="0.3">
      <c r="A78" s="390" t="s">
        <v>87</v>
      </c>
      <c r="B78" s="391">
        <v>0</v>
      </c>
      <c r="C78" s="239">
        <f>LPHI!B6</f>
        <v>0</v>
      </c>
      <c r="D78" s="240">
        <f>LPHI!B7</f>
        <v>0</v>
      </c>
      <c r="E78" s="241">
        <f>LPHI!B8</f>
        <v>0</v>
      </c>
      <c r="F78" s="242">
        <f t="shared" si="4"/>
        <v>0</v>
      </c>
      <c r="G78" s="343"/>
      <c r="H78" s="343"/>
      <c r="I78" s="243"/>
      <c r="J78" s="244"/>
      <c r="K78" s="384"/>
      <c r="L78"/>
      <c r="M78"/>
      <c r="N78"/>
      <c r="O78"/>
    </row>
    <row r="79" spans="1:15" ht="20.100000000000001" customHeight="1" x14ac:dyDescent="0.3">
      <c r="A79" s="334" t="s">
        <v>88</v>
      </c>
      <c r="B79" s="333">
        <v>500</v>
      </c>
      <c r="C79" s="92">
        <f>LR!B6</f>
        <v>0</v>
      </c>
      <c r="D79" s="94">
        <f>LR!B7</f>
        <v>0</v>
      </c>
      <c r="E79" s="106">
        <f>LR!B8</f>
        <v>150</v>
      </c>
      <c r="F79" s="115">
        <f>B79+C79-D79-E79</f>
        <v>350</v>
      </c>
      <c r="G79" s="116" t="s">
        <v>14</v>
      </c>
      <c r="H79" s="116" t="s">
        <v>14</v>
      </c>
      <c r="I79" s="117" t="s">
        <v>14</v>
      </c>
      <c r="J79" s="187" t="s">
        <v>14</v>
      </c>
      <c r="K79" s="109"/>
      <c r="L79"/>
      <c r="M79"/>
      <c r="N79"/>
      <c r="O79"/>
    </row>
    <row r="80" spans="1:15" ht="20.100000000000001" customHeight="1" x14ac:dyDescent="0.3">
      <c r="A80" s="444" t="s">
        <v>89</v>
      </c>
      <c r="B80" s="437">
        <v>500</v>
      </c>
      <c r="C80" s="437">
        <f>MCFB!B6</f>
        <v>0</v>
      </c>
      <c r="D80" s="438">
        <f>MCFB!B7</f>
        <v>0</v>
      </c>
      <c r="E80" s="445">
        <f>MCFB!B8</f>
        <v>500</v>
      </c>
      <c r="F80" s="439">
        <f>B80+C80-D80-E80</f>
        <v>0</v>
      </c>
      <c r="G80" s="440" t="s">
        <v>14</v>
      </c>
      <c r="H80" s="440" t="s">
        <v>14</v>
      </c>
      <c r="I80" s="441" t="s">
        <v>14</v>
      </c>
      <c r="J80" s="442" t="s">
        <v>14</v>
      </c>
      <c r="K80" s="443"/>
      <c r="L80"/>
      <c r="M80"/>
      <c r="N80"/>
      <c r="O80"/>
    </row>
    <row r="81" spans="1:15" ht="20.100000000000001" customHeight="1" x14ac:dyDescent="0.3">
      <c r="A81" s="481" t="s">
        <v>90</v>
      </c>
      <c r="B81" s="482">
        <v>3000</v>
      </c>
      <c r="C81" s="482">
        <f>Eval!B6</f>
        <v>0</v>
      </c>
      <c r="D81" s="495">
        <f>Eval!B7</f>
        <v>0</v>
      </c>
      <c r="E81" s="482">
        <f>Eval!B8</f>
        <v>3000</v>
      </c>
      <c r="F81" s="493">
        <f t="shared" si="4"/>
        <v>0</v>
      </c>
      <c r="G81" s="486" t="s">
        <v>14</v>
      </c>
      <c r="H81" s="486" t="s">
        <v>14</v>
      </c>
      <c r="I81" s="487" t="s">
        <v>14</v>
      </c>
      <c r="J81" s="488" t="s">
        <v>14</v>
      </c>
      <c r="K81" s="489"/>
      <c r="L81"/>
      <c r="M81"/>
      <c r="N81"/>
      <c r="O81"/>
    </row>
    <row r="82" spans="1:15" s="275" customFormat="1" ht="20.100000000000001" customHeight="1" x14ac:dyDescent="0.3">
      <c r="A82" s="481" t="s">
        <v>91</v>
      </c>
      <c r="B82" s="482">
        <v>15000</v>
      </c>
      <c r="C82" s="482">
        <f>Meat!B6</f>
        <v>0</v>
      </c>
      <c r="D82" s="495">
        <f>Meat!B7</f>
        <v>0</v>
      </c>
      <c r="E82" s="501">
        <f>Meat!B8</f>
        <v>15000</v>
      </c>
      <c r="F82" s="493">
        <f t="shared" si="4"/>
        <v>0</v>
      </c>
      <c r="G82" s="486" t="s">
        <v>14</v>
      </c>
      <c r="H82" s="486" t="s">
        <v>14</v>
      </c>
      <c r="I82" s="487" t="s">
        <v>14</v>
      </c>
      <c r="J82" s="488" t="s">
        <v>14</v>
      </c>
      <c r="K82" s="489"/>
      <c r="L82" s="274"/>
      <c r="M82" s="274"/>
      <c r="N82" s="274"/>
      <c r="O82" s="274"/>
    </row>
    <row r="83" spans="1:15" ht="20.100000000000001" customHeight="1" x14ac:dyDescent="0.3">
      <c r="A83" s="481" t="s">
        <v>92</v>
      </c>
      <c r="B83" s="482">
        <v>750</v>
      </c>
      <c r="C83" s="482">
        <f>MSAQBT!B6</f>
        <v>0</v>
      </c>
      <c r="D83" s="495">
        <f>MSAQBT!B7</f>
        <v>0</v>
      </c>
      <c r="E83" s="482">
        <f>MSAQBT!B8</f>
        <v>750</v>
      </c>
      <c r="F83" s="493">
        <f t="shared" si="4"/>
        <v>0</v>
      </c>
      <c r="G83" s="486" t="s">
        <v>14</v>
      </c>
      <c r="H83" s="486" t="s">
        <v>14</v>
      </c>
      <c r="I83" s="487" t="s">
        <v>14</v>
      </c>
      <c r="J83" s="488" t="s">
        <v>14</v>
      </c>
      <c r="K83" s="489"/>
      <c r="L83"/>
      <c r="M83"/>
      <c r="N83"/>
      <c r="O83"/>
    </row>
    <row r="84" spans="1:15" ht="20.100000000000001" customHeight="1" x14ac:dyDescent="0.3">
      <c r="A84" s="576" t="s">
        <v>93</v>
      </c>
      <c r="B84" s="577">
        <v>7200</v>
      </c>
      <c r="C84" s="577">
        <f>MSA!B6</f>
        <v>0</v>
      </c>
      <c r="D84" s="578">
        <f>MSA!B7</f>
        <v>0</v>
      </c>
      <c r="E84" s="577">
        <f>MSA!B8</f>
        <v>7036.17</v>
      </c>
      <c r="F84" s="579">
        <f t="shared" si="4"/>
        <v>163.82999999999993</v>
      </c>
      <c r="G84" s="580" t="s">
        <v>14</v>
      </c>
      <c r="H84" s="580" t="s">
        <v>14</v>
      </c>
      <c r="I84" s="581" t="s">
        <v>14</v>
      </c>
      <c r="J84" s="582" t="s">
        <v>14</v>
      </c>
      <c r="K84" s="583"/>
      <c r="L84"/>
      <c r="M84"/>
      <c r="N84"/>
      <c r="O84"/>
    </row>
    <row r="85" spans="1:15" ht="20.100000000000001" customHeight="1" x14ac:dyDescent="0.3">
      <c r="A85" s="481" t="s">
        <v>94</v>
      </c>
      <c r="B85" s="482">
        <v>5000</v>
      </c>
      <c r="C85" s="482">
        <f>Metals!B6</f>
        <v>0</v>
      </c>
      <c r="D85" s="495">
        <f>Metals!B7</f>
        <v>0</v>
      </c>
      <c r="E85" s="501">
        <f>Metals!B8</f>
        <v>5000</v>
      </c>
      <c r="F85" s="493">
        <f t="shared" si="4"/>
        <v>0</v>
      </c>
      <c r="G85" s="486" t="s">
        <v>14</v>
      </c>
      <c r="H85" s="486" t="s">
        <v>14</v>
      </c>
      <c r="I85" s="487" t="s">
        <v>14</v>
      </c>
      <c r="J85" s="488" t="s">
        <v>14</v>
      </c>
      <c r="K85" s="489"/>
      <c r="L85"/>
      <c r="M85"/>
      <c r="N85"/>
      <c r="O85"/>
    </row>
    <row r="86" spans="1:15" s="306" customFormat="1" ht="36" customHeight="1" x14ac:dyDescent="0.3">
      <c r="A86" s="291" t="s">
        <v>95</v>
      </c>
      <c r="B86" s="286">
        <v>500</v>
      </c>
      <c r="C86" s="286">
        <f>MANRRS!B6</f>
        <v>0</v>
      </c>
      <c r="D86" s="287">
        <f>MANRRS!B7</f>
        <v>0</v>
      </c>
      <c r="E86" s="293">
        <f>MANRRS!B8</f>
        <v>0</v>
      </c>
      <c r="F86" s="288">
        <f t="shared" si="4"/>
        <v>500</v>
      </c>
      <c r="G86" s="341" t="s">
        <v>14</v>
      </c>
      <c r="H86" s="341" t="s">
        <v>14</v>
      </c>
      <c r="I86" s="292" t="s">
        <v>14</v>
      </c>
      <c r="J86" s="187" t="s">
        <v>14</v>
      </c>
      <c r="K86" s="290"/>
      <c r="L86" s="296"/>
      <c r="M86" s="296"/>
      <c r="N86" s="296"/>
      <c r="O86" s="296"/>
    </row>
    <row r="87" spans="1:15" s="306" customFormat="1" ht="21.6" customHeight="1" x14ac:dyDescent="0.3">
      <c r="A87" s="291" t="s">
        <v>1316</v>
      </c>
      <c r="B87" s="286">
        <v>300</v>
      </c>
      <c r="C87" s="286">
        <f>MAPS!B6</f>
        <v>0</v>
      </c>
      <c r="D87" s="287">
        <f>MAPS!B7</f>
        <v>0</v>
      </c>
      <c r="E87" s="293">
        <f>MAPS!B8</f>
        <v>0</v>
      </c>
      <c r="F87" s="288">
        <f>B87+C87-D87-E87</f>
        <v>300</v>
      </c>
      <c r="G87" s="341" t="s">
        <v>14</v>
      </c>
      <c r="H87" s="341" t="s">
        <v>14</v>
      </c>
      <c r="I87" s="292" t="s">
        <v>14</v>
      </c>
      <c r="J87" s="187" t="s">
        <v>14</v>
      </c>
      <c r="K87" s="290"/>
      <c r="L87" s="296"/>
      <c r="M87" s="296"/>
      <c r="N87" s="296"/>
      <c r="O87" s="296"/>
    </row>
    <row r="88" spans="1:15" s="306" customFormat="1" ht="19.2" customHeight="1" x14ac:dyDescent="0.3">
      <c r="A88" s="534" t="s">
        <v>96</v>
      </c>
      <c r="B88" s="458">
        <v>500</v>
      </c>
      <c r="C88" s="458">
        <f>MPC!B6</f>
        <v>0</v>
      </c>
      <c r="D88" s="459">
        <f>MPC!B7</f>
        <v>500</v>
      </c>
      <c r="E88" s="535">
        <f>MPC!B8</f>
        <v>0</v>
      </c>
      <c r="F88" s="460">
        <f>B88+C88-D88-E88</f>
        <v>0</v>
      </c>
      <c r="G88" s="461" t="s">
        <v>14</v>
      </c>
      <c r="H88" s="461" t="s">
        <v>14</v>
      </c>
      <c r="I88" s="463"/>
      <c r="J88" s="464"/>
      <c r="K88" s="529"/>
      <c r="L88" s="296"/>
      <c r="M88" s="296"/>
      <c r="N88" s="296"/>
      <c r="O88" s="296"/>
    </row>
    <row r="89" spans="1:15" ht="20.100000000000001" customHeight="1" x14ac:dyDescent="0.3">
      <c r="A89" s="245" t="s">
        <v>97</v>
      </c>
      <c r="B89" s="239">
        <v>0</v>
      </c>
      <c r="C89" s="239">
        <f>MUN!B6</f>
        <v>0</v>
      </c>
      <c r="D89" s="240">
        <f>MUN!B7</f>
        <v>0</v>
      </c>
      <c r="E89" s="241">
        <f>MUN!B8</f>
        <v>0</v>
      </c>
      <c r="F89" s="242">
        <f t="shared" ref="F89:F106" si="5">B89+C89-D89-E89</f>
        <v>0</v>
      </c>
      <c r="G89" s="343" t="s">
        <v>14</v>
      </c>
      <c r="H89" s="343" t="s">
        <v>14</v>
      </c>
      <c r="I89" s="243" t="s">
        <v>14</v>
      </c>
      <c r="J89" s="244"/>
      <c r="K89" s="109"/>
      <c r="L89"/>
      <c r="M89"/>
      <c r="N89"/>
      <c r="O89"/>
    </row>
    <row r="90" spans="1:15" ht="20.100000000000001" customHeight="1" x14ac:dyDescent="0.3">
      <c r="A90" s="546" t="s">
        <v>98</v>
      </c>
      <c r="B90" s="458">
        <v>1300</v>
      </c>
      <c r="C90" s="458">
        <f>MortarBoard!B6</f>
        <v>0</v>
      </c>
      <c r="D90" s="459">
        <f>MortarBoard!B7</f>
        <v>1300</v>
      </c>
      <c r="E90" s="458">
        <f>MortarBoard!B8</f>
        <v>0</v>
      </c>
      <c r="F90" s="460">
        <f t="shared" si="5"/>
        <v>0</v>
      </c>
      <c r="G90" s="461" t="s">
        <v>14</v>
      </c>
      <c r="H90" s="461" t="s">
        <v>14</v>
      </c>
      <c r="I90" s="463"/>
      <c r="J90" s="464"/>
      <c r="K90" s="529"/>
      <c r="L90"/>
      <c r="M90"/>
      <c r="N90"/>
      <c r="O90"/>
    </row>
    <row r="91" spans="1:15" ht="20.100000000000001" customHeight="1" x14ac:dyDescent="0.3">
      <c r="A91" s="494" t="s">
        <v>99</v>
      </c>
      <c r="B91" s="482">
        <v>2250</v>
      </c>
      <c r="C91" s="482">
        <f>MuslimSA!B6</f>
        <v>0</v>
      </c>
      <c r="D91" s="495">
        <f>MuslimSA!B7</f>
        <v>0</v>
      </c>
      <c r="E91" s="482">
        <f>MuslimSA!B8</f>
        <v>2250</v>
      </c>
      <c r="F91" s="493">
        <f>B91+C91-D91-E91</f>
        <v>0</v>
      </c>
      <c r="G91" s="486" t="s">
        <v>14</v>
      </c>
      <c r="H91" s="486" t="s">
        <v>14</v>
      </c>
      <c r="I91" s="487" t="s">
        <v>14</v>
      </c>
      <c r="J91" s="488" t="s">
        <v>14</v>
      </c>
      <c r="K91" s="489"/>
      <c r="L91"/>
      <c r="M91"/>
      <c r="N91"/>
      <c r="O91"/>
    </row>
    <row r="92" spans="1:15" s="296" customFormat="1" ht="20.100000000000001" customHeight="1" x14ac:dyDescent="0.3">
      <c r="A92" s="389" t="s">
        <v>100</v>
      </c>
      <c r="B92" s="395">
        <v>0</v>
      </c>
      <c r="C92" s="247">
        <f>NPC!B6</f>
        <v>0</v>
      </c>
      <c r="D92" s="247">
        <f>NPC!B8</f>
        <v>0</v>
      </c>
      <c r="E92" s="422">
        <f>NPC!B8</f>
        <v>0</v>
      </c>
      <c r="F92" s="247">
        <f>B92+C92-D92-E92</f>
        <v>0</v>
      </c>
      <c r="G92" s="351" t="s">
        <v>14</v>
      </c>
      <c r="H92" s="351" t="s">
        <v>14</v>
      </c>
      <c r="I92" s="243" t="s">
        <v>14</v>
      </c>
      <c r="J92" s="243"/>
      <c r="K92" s="423"/>
    </row>
    <row r="93" spans="1:15" ht="20.100000000000001" customHeight="1" x14ac:dyDescent="0.3">
      <c r="A93" s="285" t="s">
        <v>101</v>
      </c>
      <c r="B93" s="286">
        <v>9200</v>
      </c>
      <c r="C93" s="286">
        <f>NSBE!B6</f>
        <v>0</v>
      </c>
      <c r="D93" s="287">
        <f>NSBE!B7</f>
        <v>0</v>
      </c>
      <c r="E93" s="286">
        <f>NSBE!B8</f>
        <v>6330</v>
      </c>
      <c r="F93" s="288">
        <f t="shared" si="5"/>
        <v>2870</v>
      </c>
      <c r="G93" s="341" t="s">
        <v>14</v>
      </c>
      <c r="H93" s="341" t="s">
        <v>14</v>
      </c>
      <c r="I93" s="117" t="s">
        <v>14</v>
      </c>
      <c r="J93" s="187" t="s">
        <v>14</v>
      </c>
      <c r="K93" s="290"/>
      <c r="L93"/>
      <c r="M93"/>
      <c r="N93"/>
      <c r="O93"/>
    </row>
    <row r="94" spans="1:15" ht="20.100000000000001" customHeight="1" x14ac:dyDescent="0.3">
      <c r="A94" s="93" t="s">
        <v>102</v>
      </c>
      <c r="B94" s="92">
        <v>4800</v>
      </c>
      <c r="C94" s="92">
        <f>Navigators!B6</f>
        <v>0</v>
      </c>
      <c r="D94" s="94">
        <f>Navigators!B7</f>
        <v>0</v>
      </c>
      <c r="E94" s="92">
        <f>Navigators!B8</f>
        <v>2667.36</v>
      </c>
      <c r="F94" s="115">
        <f t="shared" si="5"/>
        <v>2132.64</v>
      </c>
      <c r="G94" s="116" t="s">
        <v>14</v>
      </c>
      <c r="H94" s="116" t="s">
        <v>14</v>
      </c>
      <c r="I94" s="117" t="s">
        <v>14</v>
      </c>
      <c r="J94" s="187" t="s">
        <v>14</v>
      </c>
      <c r="K94" s="109"/>
      <c r="L94"/>
      <c r="M94"/>
      <c r="N94"/>
      <c r="O94"/>
    </row>
    <row r="95" spans="1:15" ht="20.100000000000001" customHeight="1" x14ac:dyDescent="0.3">
      <c r="A95" s="481" t="s">
        <v>103</v>
      </c>
      <c r="B95" s="482">
        <v>3700</v>
      </c>
      <c r="C95" s="482">
        <f>NSA!B6</f>
        <v>0</v>
      </c>
      <c r="D95" s="495">
        <f>NSA!B7</f>
        <v>0</v>
      </c>
      <c r="E95" s="501">
        <f>NSA!B8</f>
        <v>3670.59</v>
      </c>
      <c r="F95" s="493">
        <f t="shared" si="5"/>
        <v>29.409999999999854</v>
      </c>
      <c r="G95" s="486" t="s">
        <v>14</v>
      </c>
      <c r="H95" s="506" t="s">
        <v>14</v>
      </c>
      <c r="I95" s="509" t="s">
        <v>14</v>
      </c>
      <c r="J95" s="488" t="s">
        <v>14</v>
      </c>
      <c r="K95" s="489"/>
      <c r="L95"/>
      <c r="M95"/>
      <c r="N95"/>
      <c r="O95"/>
    </row>
    <row r="96" spans="1:15" ht="20.100000000000001" customHeight="1" x14ac:dyDescent="0.3">
      <c r="A96" s="494" t="s">
        <v>104</v>
      </c>
      <c r="B96" s="482">
        <v>500</v>
      </c>
      <c r="C96" s="482">
        <f>NiSA!B6</f>
        <v>0</v>
      </c>
      <c r="D96" s="495">
        <f>NiSA!B7</f>
        <v>0</v>
      </c>
      <c r="E96" s="501">
        <f>NiSA!B8</f>
        <v>500</v>
      </c>
      <c r="F96" s="493">
        <f>B96+C96-D96-E96</f>
        <v>0</v>
      </c>
      <c r="G96" s="486" t="s">
        <v>14</v>
      </c>
      <c r="H96" s="506" t="s">
        <v>14</v>
      </c>
      <c r="I96" s="487" t="s">
        <v>14</v>
      </c>
      <c r="J96" s="488" t="s">
        <v>14</v>
      </c>
      <c r="K96" s="489"/>
      <c r="L96"/>
      <c r="M96"/>
      <c r="N96"/>
      <c r="O96"/>
    </row>
    <row r="97" spans="1:15" s="306" customFormat="1" ht="20.100000000000001" customHeight="1" x14ac:dyDescent="0.3">
      <c r="A97" s="291" t="s">
        <v>105</v>
      </c>
      <c r="B97" s="286">
        <v>0</v>
      </c>
      <c r="C97" s="286">
        <f>NMLB!B6</f>
        <v>0</v>
      </c>
      <c r="D97" s="287">
        <f>NMLB!B7</f>
        <v>0</v>
      </c>
      <c r="E97" s="293">
        <f>NMLB!B8</f>
        <v>0</v>
      </c>
      <c r="F97" s="288">
        <f>B97+C97-D97-E97</f>
        <v>0</v>
      </c>
      <c r="G97" s="341" t="s">
        <v>14</v>
      </c>
      <c r="H97" s="346" t="s">
        <v>14</v>
      </c>
      <c r="I97" s="292" t="s">
        <v>14</v>
      </c>
      <c r="J97" s="187" t="s">
        <v>14</v>
      </c>
      <c r="K97" s="290"/>
      <c r="L97" s="296"/>
      <c r="M97" s="296"/>
      <c r="N97" s="296"/>
      <c r="O97" s="296"/>
    </row>
    <row r="98" spans="1:15" ht="20.100000000000001" customHeight="1" x14ac:dyDescent="0.3">
      <c r="A98" s="285" t="s">
        <v>106</v>
      </c>
      <c r="B98" s="286">
        <v>1840</v>
      </c>
      <c r="C98" s="286">
        <f>PAD!B6</f>
        <v>0</v>
      </c>
      <c r="D98" s="287">
        <f>PAD!B7</f>
        <v>0</v>
      </c>
      <c r="E98" s="293">
        <f>PAD!B8</f>
        <v>1000</v>
      </c>
      <c r="F98" s="288">
        <f t="shared" si="5"/>
        <v>840</v>
      </c>
      <c r="G98" s="341" t="s">
        <v>14</v>
      </c>
      <c r="H98" s="341" t="s">
        <v>14</v>
      </c>
      <c r="I98" s="117" t="s">
        <v>14</v>
      </c>
      <c r="J98" s="187" t="s">
        <v>14</v>
      </c>
      <c r="K98" s="290"/>
      <c r="L98"/>
      <c r="M98"/>
      <c r="N98"/>
      <c r="O98"/>
    </row>
    <row r="99" spans="1:15" ht="20.100000000000001" customHeight="1" x14ac:dyDescent="0.3">
      <c r="A99" s="546" t="s">
        <v>107</v>
      </c>
      <c r="B99" s="458">
        <v>950</v>
      </c>
      <c r="C99" s="458">
        <f>PASO!B6</f>
        <v>0</v>
      </c>
      <c r="D99" s="459">
        <f>PASO!B7</f>
        <v>950</v>
      </c>
      <c r="E99" s="458">
        <f>PASO!B8</f>
        <v>0</v>
      </c>
      <c r="F99" s="460">
        <f t="shared" si="5"/>
        <v>0</v>
      </c>
      <c r="G99" s="461" t="s">
        <v>14</v>
      </c>
      <c r="H99" s="461" t="s">
        <v>14</v>
      </c>
      <c r="I99" s="463"/>
      <c r="J99" s="464"/>
      <c r="K99" s="529"/>
      <c r="L99"/>
      <c r="M99"/>
      <c r="N99"/>
      <c r="O99"/>
    </row>
    <row r="100" spans="1:15" ht="20.100000000000001" customHeight="1" x14ac:dyDescent="0.3">
      <c r="A100" s="93" t="s">
        <v>108</v>
      </c>
      <c r="B100" s="92">
        <v>3360</v>
      </c>
      <c r="C100" s="92">
        <f>PTS!B6</f>
        <v>0</v>
      </c>
      <c r="D100" s="94">
        <f>PTS!B7</f>
        <v>0</v>
      </c>
      <c r="E100" s="106">
        <f>PTS!B8</f>
        <v>2263.3000000000002</v>
      </c>
      <c r="F100" s="115">
        <f t="shared" si="5"/>
        <v>1096.6999999999998</v>
      </c>
      <c r="G100" s="116" t="s">
        <v>14</v>
      </c>
      <c r="H100" s="116" t="s">
        <v>14</v>
      </c>
      <c r="I100" s="117" t="s">
        <v>14</v>
      </c>
      <c r="J100" s="187" t="s">
        <v>14</v>
      </c>
      <c r="K100" s="109"/>
      <c r="L100"/>
      <c r="M100"/>
      <c r="N100"/>
      <c r="O100"/>
    </row>
    <row r="101" spans="1:15" x14ac:dyDescent="0.3">
      <c r="A101" s="285" t="s">
        <v>109</v>
      </c>
      <c r="B101" s="286">
        <v>500</v>
      </c>
      <c r="C101" s="286">
        <f>RAS!B6</f>
        <v>125</v>
      </c>
      <c r="D101" s="287">
        <f>RAS!B7</f>
        <v>0</v>
      </c>
      <c r="E101" s="286">
        <f>RAS!B8</f>
        <v>475</v>
      </c>
      <c r="F101" s="288">
        <f t="shared" si="5"/>
        <v>150</v>
      </c>
      <c r="G101" s="341" t="s">
        <v>14</v>
      </c>
      <c r="H101" s="341" t="s">
        <v>14</v>
      </c>
      <c r="I101" s="292" t="s">
        <v>14</v>
      </c>
      <c r="J101" s="289" t="s">
        <v>14</v>
      </c>
      <c r="K101" s="290"/>
      <c r="L101"/>
      <c r="M101"/>
      <c r="N101"/>
      <c r="O101"/>
    </row>
    <row r="102" spans="1:15" x14ac:dyDescent="0.3">
      <c r="A102" s="390" t="s">
        <v>110</v>
      </c>
      <c r="B102" s="391">
        <v>0</v>
      </c>
      <c r="C102" s="239">
        <f>RH!B6</f>
        <v>0</v>
      </c>
      <c r="D102" s="240">
        <f>RH!B7</f>
        <v>0</v>
      </c>
      <c r="E102" s="239">
        <f>RH!B8</f>
        <v>0</v>
      </c>
      <c r="F102" s="242">
        <f t="shared" si="5"/>
        <v>0</v>
      </c>
      <c r="G102" s="343" t="s">
        <v>14</v>
      </c>
      <c r="H102" s="394" t="s">
        <v>14</v>
      </c>
      <c r="I102" s="243"/>
      <c r="J102" s="244"/>
      <c r="K102" s="384"/>
      <c r="L102"/>
      <c r="M102"/>
      <c r="N102"/>
      <c r="O102"/>
    </row>
    <row r="103" spans="1:15" x14ac:dyDescent="0.3">
      <c r="A103" s="335" t="s">
        <v>111</v>
      </c>
      <c r="B103" s="333">
        <v>0</v>
      </c>
      <c r="C103" s="92">
        <f>RCOS!B6</f>
        <v>0</v>
      </c>
      <c r="D103" s="94">
        <f>RCOS!B7</f>
        <v>0</v>
      </c>
      <c r="E103" s="92">
        <f>RCOS!B8</f>
        <v>0</v>
      </c>
      <c r="F103" s="115">
        <f>B103+C103-D103-E103</f>
        <v>0</v>
      </c>
      <c r="G103" s="116" t="s">
        <v>14</v>
      </c>
      <c r="H103" s="116" t="s">
        <v>14</v>
      </c>
      <c r="I103" s="117" t="s">
        <v>14</v>
      </c>
      <c r="J103" s="187" t="s">
        <v>14</v>
      </c>
      <c r="K103" s="109"/>
      <c r="L103"/>
      <c r="M103"/>
      <c r="N103"/>
      <c r="O103"/>
    </row>
    <row r="104" spans="1:15" x14ac:dyDescent="0.3">
      <c r="A104" s="468" t="s">
        <v>112</v>
      </c>
      <c r="B104" s="469">
        <v>1400</v>
      </c>
      <c r="C104" s="402">
        <f>RPOP!B6</f>
        <v>0</v>
      </c>
      <c r="D104" s="403">
        <f>RPOP!B7</f>
        <v>0</v>
      </c>
      <c r="E104" s="402">
        <f>RPOP!B8</f>
        <v>1397.06</v>
      </c>
      <c r="F104" s="405">
        <f t="shared" si="5"/>
        <v>2.9400000000000546</v>
      </c>
      <c r="G104" s="406" t="s">
        <v>14</v>
      </c>
      <c r="H104" s="406" t="s">
        <v>14</v>
      </c>
      <c r="I104" s="407" t="s">
        <v>14</v>
      </c>
      <c r="J104" s="408" t="s">
        <v>14</v>
      </c>
      <c r="K104" s="109"/>
      <c r="L104"/>
      <c r="M104"/>
      <c r="N104"/>
      <c r="O104"/>
    </row>
    <row r="105" spans="1:15" x14ac:dyDescent="0.3">
      <c r="A105" s="335" t="s">
        <v>113</v>
      </c>
      <c r="B105" s="333">
        <v>400</v>
      </c>
      <c r="C105" s="92">
        <f>RaidersDefend!B6</f>
        <v>0</v>
      </c>
      <c r="D105" s="94">
        <f>RaidersDefend!B7</f>
        <v>0</v>
      </c>
      <c r="E105" s="106">
        <f>RaidersDefend!B8</f>
        <v>0</v>
      </c>
      <c r="F105" s="115">
        <f t="shared" si="5"/>
        <v>400</v>
      </c>
      <c r="G105" s="116" t="s">
        <v>14</v>
      </c>
      <c r="H105" s="116" t="s">
        <v>14</v>
      </c>
      <c r="I105" s="117" t="s">
        <v>14</v>
      </c>
      <c r="J105" s="187" t="s">
        <v>14</v>
      </c>
      <c r="K105" s="109"/>
      <c r="L105"/>
      <c r="M105"/>
      <c r="N105"/>
      <c r="O105"/>
    </row>
    <row r="106" spans="1:15" x14ac:dyDescent="0.3">
      <c r="A106" s="507" t="s">
        <v>114</v>
      </c>
      <c r="B106" s="508">
        <v>750</v>
      </c>
      <c r="C106" s="482">
        <f>RSFC!B6</f>
        <v>0</v>
      </c>
      <c r="D106" s="495">
        <f>RSFC!B7</f>
        <v>0</v>
      </c>
      <c r="E106" s="501">
        <f>RSFC!B8</f>
        <v>750</v>
      </c>
      <c r="F106" s="493">
        <f t="shared" si="5"/>
        <v>0</v>
      </c>
      <c r="G106" s="486" t="s">
        <v>14</v>
      </c>
      <c r="H106" s="486" t="s">
        <v>14</v>
      </c>
      <c r="I106" s="487" t="s">
        <v>14</v>
      </c>
      <c r="J106" s="488" t="s">
        <v>14</v>
      </c>
      <c r="K106" s="489"/>
      <c r="L106"/>
      <c r="M106"/>
      <c r="N106"/>
      <c r="O106"/>
    </row>
    <row r="107" spans="1:15" x14ac:dyDescent="0.3">
      <c r="A107" s="332" t="s">
        <v>115</v>
      </c>
      <c r="B107" s="308">
        <v>1500</v>
      </c>
      <c r="C107" s="286">
        <f>RMSS!B6</f>
        <v>0</v>
      </c>
      <c r="D107" s="287">
        <f>RMSS!B7</f>
        <v>0</v>
      </c>
      <c r="E107" s="293">
        <f>RMSS!B8</f>
        <v>0</v>
      </c>
      <c r="F107" s="288">
        <f>B107+C107-D107-E107</f>
        <v>1500</v>
      </c>
      <c r="G107" s="341" t="s">
        <v>14</v>
      </c>
      <c r="H107" s="341" t="s">
        <v>14</v>
      </c>
      <c r="I107" s="117" t="s">
        <v>14</v>
      </c>
      <c r="J107" s="187" t="s">
        <v>14</v>
      </c>
      <c r="K107" s="290"/>
      <c r="L107"/>
      <c r="M107"/>
      <c r="N107"/>
      <c r="O107"/>
    </row>
    <row r="108" spans="1:15" x14ac:dyDescent="0.3">
      <c r="A108" s="544" t="s">
        <v>116</v>
      </c>
      <c r="B108" s="545">
        <v>650</v>
      </c>
      <c r="C108" s="458">
        <f>RR!B6</f>
        <v>0</v>
      </c>
      <c r="D108" s="459">
        <f>RR!B7</f>
        <v>650</v>
      </c>
      <c r="E108" s="535">
        <f>RR!B8</f>
        <v>0</v>
      </c>
      <c r="F108" s="460">
        <f>B108+C108-D108-E108</f>
        <v>0</v>
      </c>
      <c r="G108" s="461"/>
      <c r="H108" s="461"/>
      <c r="I108" s="463" t="s">
        <v>14</v>
      </c>
      <c r="J108" s="464" t="s">
        <v>14</v>
      </c>
      <c r="K108" s="529"/>
      <c r="L108"/>
      <c r="M108"/>
      <c r="N108"/>
      <c r="O108"/>
    </row>
    <row r="109" spans="1:15" x14ac:dyDescent="0.3">
      <c r="A109" s="392" t="s">
        <v>117</v>
      </c>
      <c r="B109" s="239">
        <v>0</v>
      </c>
      <c r="C109" s="239">
        <f>RanchHorse!B6</f>
        <v>0</v>
      </c>
      <c r="D109" s="240">
        <f>RanchHorse!B7</f>
        <v>0</v>
      </c>
      <c r="E109" s="239">
        <f>RanchHorse!B8</f>
        <v>0</v>
      </c>
      <c r="F109" s="242">
        <f t="shared" ref="F109:F149" si="6">B109+C109-D109-E109</f>
        <v>0</v>
      </c>
      <c r="G109" s="343"/>
      <c r="H109" s="343"/>
      <c r="I109" s="243" t="s">
        <v>14</v>
      </c>
      <c r="J109" s="244" t="s">
        <v>14</v>
      </c>
      <c r="K109" s="384"/>
      <c r="L109"/>
      <c r="M109"/>
      <c r="N109"/>
      <c r="O109"/>
    </row>
    <row r="110" spans="1:15" x14ac:dyDescent="0.3">
      <c r="A110" s="507" t="s">
        <v>118</v>
      </c>
      <c r="B110" s="508">
        <v>15000</v>
      </c>
      <c r="C110" s="482">
        <f>RRR!B6</f>
        <v>0</v>
      </c>
      <c r="D110" s="495">
        <f>RRR!B7</f>
        <v>0</v>
      </c>
      <c r="E110" s="501">
        <f>RRR!B8</f>
        <v>14871.97</v>
      </c>
      <c r="F110" s="493">
        <f>B110+C110-D110-E110</f>
        <v>128.03000000000065</v>
      </c>
      <c r="G110" s="486" t="s">
        <v>14</v>
      </c>
      <c r="H110" s="486" t="s">
        <v>14</v>
      </c>
      <c r="I110" s="487" t="s">
        <v>14</v>
      </c>
      <c r="J110" s="488" t="s">
        <v>14</v>
      </c>
      <c r="K110" s="489"/>
      <c r="L110"/>
      <c r="M110"/>
      <c r="N110"/>
      <c r="O110"/>
    </row>
    <row r="111" spans="1:15" s="306" customFormat="1" x14ac:dyDescent="0.3">
      <c r="A111" s="332" t="s">
        <v>119</v>
      </c>
      <c r="B111" s="308">
        <v>0</v>
      </c>
      <c r="C111" s="286">
        <f>RTheater!B6</f>
        <v>0</v>
      </c>
      <c r="D111" s="287">
        <f>RTheater!B7</f>
        <v>0</v>
      </c>
      <c r="E111" s="293">
        <f>RTheater!B8</f>
        <v>0</v>
      </c>
      <c r="F111" s="288">
        <f>B111+C111-D111-E111</f>
        <v>0</v>
      </c>
      <c r="G111" s="302" t="s">
        <v>14</v>
      </c>
      <c r="H111" s="341" t="s">
        <v>14</v>
      </c>
      <c r="I111" s="292" t="s">
        <v>14</v>
      </c>
      <c r="J111" s="289" t="s">
        <v>14</v>
      </c>
      <c r="K111" s="290"/>
      <c r="L111" s="296"/>
      <c r="M111" s="296"/>
      <c r="N111" s="296"/>
      <c r="O111" s="296"/>
    </row>
    <row r="112" spans="1:15" x14ac:dyDescent="0.3">
      <c r="A112" s="393" t="s">
        <v>120</v>
      </c>
      <c r="B112" s="391">
        <v>0</v>
      </c>
      <c r="C112" s="239">
        <f>RHIM!B6</f>
        <v>0</v>
      </c>
      <c r="D112" s="240">
        <f>RHIM!B7</f>
        <v>0</v>
      </c>
      <c r="E112" s="239">
        <f>RHIM!B8</f>
        <v>0</v>
      </c>
      <c r="F112" s="242">
        <f t="shared" si="6"/>
        <v>0</v>
      </c>
      <c r="G112" s="343"/>
      <c r="H112" s="394"/>
      <c r="I112" s="243"/>
      <c r="J112" s="244"/>
      <c r="K112" s="384"/>
      <c r="L112"/>
      <c r="M112"/>
      <c r="N112"/>
      <c r="O112"/>
    </row>
    <row r="113" spans="1:15" customFormat="1" x14ac:dyDescent="0.3">
      <c r="A113" s="389" t="s">
        <v>121</v>
      </c>
      <c r="B113" s="395">
        <v>0</v>
      </c>
      <c r="C113" s="247">
        <f>RATS!B6</f>
        <v>0</v>
      </c>
      <c r="D113" s="448">
        <f>RATS!B7</f>
        <v>0</v>
      </c>
      <c r="E113" s="422">
        <f>RATS!B8</f>
        <v>0</v>
      </c>
      <c r="F113" s="247">
        <f>B113+C113-D113-E113</f>
        <v>0</v>
      </c>
      <c r="G113" s="351" t="s">
        <v>14</v>
      </c>
      <c r="H113" s="351" t="s">
        <v>14</v>
      </c>
      <c r="I113" s="246"/>
      <c r="J113" s="246"/>
      <c r="K113" s="396"/>
    </row>
    <row r="114" spans="1:15" x14ac:dyDescent="0.3">
      <c r="A114" s="285" t="s">
        <v>122</v>
      </c>
      <c r="B114" s="286">
        <v>600</v>
      </c>
      <c r="C114" s="286">
        <f>SFDT!B6</f>
        <v>0</v>
      </c>
      <c r="D114" s="287">
        <f>SFDT!B7</f>
        <v>0</v>
      </c>
      <c r="E114" s="293">
        <f>SFDT!B8</f>
        <v>0</v>
      </c>
      <c r="F114" s="288">
        <f t="shared" si="6"/>
        <v>600</v>
      </c>
      <c r="G114" s="341" t="s">
        <v>14</v>
      </c>
      <c r="H114" s="341" t="s">
        <v>14</v>
      </c>
      <c r="I114" s="117" t="s">
        <v>14</v>
      </c>
      <c r="J114" s="187" t="s">
        <v>14</v>
      </c>
      <c r="K114" s="290"/>
      <c r="L114"/>
      <c r="M114"/>
      <c r="N114"/>
      <c r="O114"/>
    </row>
    <row r="115" spans="1:15" x14ac:dyDescent="0.3">
      <c r="A115" s="93" t="s">
        <v>123</v>
      </c>
      <c r="B115" s="92">
        <v>8000</v>
      </c>
      <c r="C115" s="92">
        <f>SDP!B6</f>
        <v>0</v>
      </c>
      <c r="D115" s="94">
        <f>SDP!B7</f>
        <v>0</v>
      </c>
      <c r="E115" s="106">
        <f>SDP!B8</f>
        <v>5673.13</v>
      </c>
      <c r="F115" s="115">
        <f t="shared" si="6"/>
        <v>2326.87</v>
      </c>
      <c r="G115" s="116" t="s">
        <v>14</v>
      </c>
      <c r="H115" s="116" t="s">
        <v>14</v>
      </c>
      <c r="I115" s="117" t="s">
        <v>14</v>
      </c>
      <c r="J115" s="187" t="s">
        <v>14</v>
      </c>
      <c r="K115" s="109"/>
      <c r="L115"/>
      <c r="M115"/>
      <c r="N115"/>
      <c r="O115"/>
    </row>
    <row r="116" spans="1:15" x14ac:dyDescent="0.3">
      <c r="A116" s="494" t="s">
        <v>124</v>
      </c>
      <c r="B116" s="482">
        <v>1150</v>
      </c>
      <c r="C116" s="482">
        <f>SKYRAIDERS!B6</f>
        <v>0</v>
      </c>
      <c r="D116" s="495">
        <f>SKYRAIDERS!B7</f>
        <v>0</v>
      </c>
      <c r="E116" s="482">
        <f>SKYRAIDERS!B8</f>
        <v>1150</v>
      </c>
      <c r="F116" s="493">
        <f>B116+C116-D116-E116</f>
        <v>0</v>
      </c>
      <c r="G116" s="486" t="s">
        <v>14</v>
      </c>
      <c r="H116" s="506" t="s">
        <v>14</v>
      </c>
      <c r="I116" s="487" t="s">
        <v>14</v>
      </c>
      <c r="J116" s="488" t="s">
        <v>14</v>
      </c>
      <c r="K116" s="489"/>
      <c r="L116"/>
      <c r="M116"/>
      <c r="N116"/>
      <c r="O116"/>
    </row>
    <row r="117" spans="1:15" ht="20.100000000000001" customHeight="1" x14ac:dyDescent="0.3">
      <c r="A117" s="93" t="s">
        <v>125</v>
      </c>
      <c r="B117" s="92">
        <v>0</v>
      </c>
      <c r="C117" s="92">
        <f>SEP!B6</f>
        <v>0</v>
      </c>
      <c r="D117" s="94">
        <f>SEP!B7</f>
        <v>0</v>
      </c>
      <c r="E117" s="92">
        <f>SEP!B8</f>
        <v>0</v>
      </c>
      <c r="F117" s="115">
        <f t="shared" si="6"/>
        <v>0</v>
      </c>
      <c r="G117" s="116" t="s">
        <v>14</v>
      </c>
      <c r="H117" s="116" t="s">
        <v>14</v>
      </c>
      <c r="I117" s="117" t="s">
        <v>14</v>
      </c>
      <c r="J117" s="187" t="s">
        <v>14</v>
      </c>
      <c r="K117" s="109"/>
      <c r="L117"/>
      <c r="M117"/>
      <c r="N117"/>
      <c r="O117"/>
    </row>
    <row r="118" spans="1:15" ht="20.100000000000001" customHeight="1" x14ac:dyDescent="0.3">
      <c r="A118" s="285" t="s">
        <v>126</v>
      </c>
      <c r="B118" s="286">
        <v>4800</v>
      </c>
      <c r="C118" s="286">
        <f>SHPE!B6</f>
        <v>0</v>
      </c>
      <c r="D118" s="287">
        <f>SHPE!B7</f>
        <v>0</v>
      </c>
      <c r="E118" s="286">
        <f>SHPE!B8</f>
        <v>3406.85</v>
      </c>
      <c r="F118" s="288">
        <f t="shared" si="6"/>
        <v>1393.15</v>
      </c>
      <c r="G118" s="341" t="s">
        <v>14</v>
      </c>
      <c r="H118" s="341" t="s">
        <v>14</v>
      </c>
      <c r="I118" s="117" t="s">
        <v>14</v>
      </c>
      <c r="J118" s="187" t="s">
        <v>14</v>
      </c>
      <c r="K118" s="290"/>
      <c r="L118"/>
      <c r="M118"/>
      <c r="N118"/>
      <c r="O118"/>
    </row>
    <row r="119" spans="1:15" ht="20.100000000000001" customHeight="1" x14ac:dyDescent="0.3">
      <c r="A119" s="285" t="s">
        <v>127</v>
      </c>
      <c r="B119" s="286">
        <v>14000</v>
      </c>
      <c r="C119" s="293">
        <f>SPE!B6</f>
        <v>0</v>
      </c>
      <c r="D119" s="287">
        <f>SPE!B7</f>
        <v>0</v>
      </c>
      <c r="E119" s="293">
        <f>SPE!B8</f>
        <v>8932.15</v>
      </c>
      <c r="F119" s="288">
        <f t="shared" si="6"/>
        <v>5067.8500000000004</v>
      </c>
      <c r="G119" s="341" t="s">
        <v>14</v>
      </c>
      <c r="H119" s="341" t="s">
        <v>14</v>
      </c>
      <c r="I119" s="292" t="s">
        <v>14</v>
      </c>
      <c r="J119" s="289" t="s">
        <v>14</v>
      </c>
      <c r="K119" s="290"/>
      <c r="L119"/>
      <c r="M119"/>
      <c r="N119"/>
      <c r="O119"/>
    </row>
    <row r="120" spans="1:15" ht="20.100000000000001" customHeight="1" x14ac:dyDescent="0.3">
      <c r="A120" s="481" t="s">
        <v>128</v>
      </c>
      <c r="B120" s="482">
        <v>9500</v>
      </c>
      <c r="C120" s="482">
        <f>SWE!B6</f>
        <v>0</v>
      </c>
      <c r="D120" s="495">
        <f>SWE!B7</f>
        <v>0</v>
      </c>
      <c r="E120" s="501">
        <f>SWE!B8</f>
        <v>9500</v>
      </c>
      <c r="F120" s="493">
        <f t="shared" si="6"/>
        <v>0</v>
      </c>
      <c r="G120" s="486" t="s">
        <v>14</v>
      </c>
      <c r="H120" s="502" t="s">
        <v>14</v>
      </c>
      <c r="I120" s="503" t="s">
        <v>14</v>
      </c>
      <c r="J120" s="504" t="s">
        <v>14</v>
      </c>
      <c r="K120" s="505"/>
      <c r="L120"/>
      <c r="M120"/>
      <c r="N120"/>
      <c r="O120"/>
    </row>
    <row r="121" spans="1:15" ht="20.100000000000001" customHeight="1" x14ac:dyDescent="0.3">
      <c r="A121" s="456" t="s">
        <v>125</v>
      </c>
      <c r="B121" s="325">
        <v>500</v>
      </c>
      <c r="C121" s="326">
        <f>SEPA!B6</f>
        <v>0</v>
      </c>
      <c r="D121" s="327">
        <f>SEPA!B7</f>
        <v>0</v>
      </c>
      <c r="E121" s="328">
        <f>SEPA!B8</f>
        <v>0</v>
      </c>
      <c r="F121" s="329">
        <f>B121+C121-D121-E121</f>
        <v>500</v>
      </c>
      <c r="G121" s="347" t="s">
        <v>14</v>
      </c>
      <c r="H121" s="348" t="s">
        <v>14</v>
      </c>
      <c r="I121" s="330" t="s">
        <v>14</v>
      </c>
      <c r="J121" s="330" t="s">
        <v>14</v>
      </c>
      <c r="K121" s="331"/>
      <c r="L121"/>
      <c r="M121"/>
      <c r="N121"/>
      <c r="O121"/>
    </row>
    <row r="122" spans="1:15" ht="20.100000000000001" customHeight="1" x14ac:dyDescent="0.3">
      <c r="A122" s="93" t="s">
        <v>130</v>
      </c>
      <c r="B122" s="92">
        <v>10000</v>
      </c>
      <c r="C122" s="92">
        <f>SLSA!B6</f>
        <v>0</v>
      </c>
      <c r="D122" s="94">
        <f>SLSA!B7</f>
        <v>0</v>
      </c>
      <c r="E122" s="92">
        <f>SLSA!B8</f>
        <v>8104.5</v>
      </c>
      <c r="F122" s="115">
        <f t="shared" si="6"/>
        <v>1895.5</v>
      </c>
      <c r="G122" s="116" t="s">
        <v>14</v>
      </c>
      <c r="H122" s="116" t="s">
        <v>14</v>
      </c>
      <c r="I122" s="117" t="s">
        <v>14</v>
      </c>
      <c r="J122" s="187" t="s">
        <v>14</v>
      </c>
      <c r="K122" s="109"/>
      <c r="L122"/>
      <c r="M122"/>
      <c r="N122"/>
      <c r="O122"/>
    </row>
    <row r="123" spans="1:15" ht="20.100000000000001" customHeight="1" x14ac:dyDescent="0.3">
      <c r="A123" s="457" t="s">
        <v>131</v>
      </c>
      <c r="B123" s="458">
        <v>0</v>
      </c>
      <c r="C123" s="458">
        <f>SDA!B6</f>
        <v>0</v>
      </c>
      <c r="D123" s="459">
        <f>SDA!B7</f>
        <v>0</v>
      </c>
      <c r="E123" s="458">
        <f>SDA!B8</f>
        <v>0</v>
      </c>
      <c r="F123" s="460">
        <f t="shared" si="6"/>
        <v>0</v>
      </c>
      <c r="G123" s="461" t="s">
        <v>14</v>
      </c>
      <c r="H123" s="462" t="s">
        <v>14</v>
      </c>
      <c r="I123" s="463" t="s">
        <v>14</v>
      </c>
      <c r="J123" s="464" t="s">
        <v>14</v>
      </c>
      <c r="K123" s="290">
        <v>2025</v>
      </c>
      <c r="L123"/>
      <c r="M123"/>
      <c r="N123"/>
      <c r="O123"/>
    </row>
    <row r="124" spans="1:15" ht="20.100000000000001" customHeight="1" x14ac:dyDescent="0.3">
      <c r="A124" s="93" t="s">
        <v>132</v>
      </c>
      <c r="B124" s="92">
        <v>15000</v>
      </c>
      <c r="C124" s="92">
        <f>AgCouncil!B6</f>
        <v>0</v>
      </c>
      <c r="D124" s="94">
        <f>AgCouncil!B7</f>
        <v>0</v>
      </c>
      <c r="E124" s="92">
        <f>AgCouncil!B8</f>
        <v>14923.6</v>
      </c>
      <c r="F124" s="115">
        <f t="shared" si="6"/>
        <v>76.399999999999636</v>
      </c>
      <c r="G124" s="116" t="s">
        <v>14</v>
      </c>
      <c r="H124" s="116" t="s">
        <v>14</v>
      </c>
      <c r="I124" s="117" t="s">
        <v>14</v>
      </c>
      <c r="J124" s="187" t="s">
        <v>14</v>
      </c>
      <c r="K124" s="109"/>
      <c r="L124"/>
      <c r="M124"/>
      <c r="N124"/>
      <c r="O124"/>
    </row>
    <row r="125" spans="1:15" s="296" customFormat="1" ht="20.100000000000001" customHeight="1" x14ac:dyDescent="0.3">
      <c r="A125" s="389" t="s">
        <v>133</v>
      </c>
      <c r="B125" s="395">
        <v>0</v>
      </c>
      <c r="C125" s="247">
        <f>SASLA!B6</f>
        <v>0</v>
      </c>
      <c r="D125" s="247">
        <f>SASLA!B7</f>
        <v>0</v>
      </c>
      <c r="E125" s="247">
        <f>SASLA!B8</f>
        <v>0</v>
      </c>
      <c r="F125" s="247">
        <f>B125+C125-D125-E125</f>
        <v>0</v>
      </c>
      <c r="G125" s="351"/>
      <c r="H125" s="351"/>
      <c r="I125" s="246"/>
      <c r="J125" s="246"/>
      <c r="K125" s="396">
        <v>2024</v>
      </c>
    </row>
    <row r="126" spans="1:15" s="306" customFormat="1" ht="19.5" customHeight="1" x14ac:dyDescent="0.3">
      <c r="A126" s="291" t="s">
        <v>134</v>
      </c>
      <c r="B126" s="286">
        <v>575</v>
      </c>
      <c r="C126" s="286">
        <f>SAFE!B6</f>
        <v>80.41</v>
      </c>
      <c r="D126" s="287">
        <f>SAFE!B7</f>
        <v>0</v>
      </c>
      <c r="E126" s="286">
        <f>SAFE!B8</f>
        <v>655.41000000000008</v>
      </c>
      <c r="F126" s="288">
        <f t="shared" si="6"/>
        <v>0</v>
      </c>
      <c r="G126" s="341" t="s">
        <v>14</v>
      </c>
      <c r="H126" s="346" t="s">
        <v>14</v>
      </c>
      <c r="I126" s="117" t="s">
        <v>14</v>
      </c>
      <c r="J126" s="187" t="s">
        <v>14</v>
      </c>
      <c r="K126" s="290"/>
      <c r="L126" s="296"/>
      <c r="M126" s="296"/>
      <c r="N126" s="296"/>
      <c r="O126" s="296"/>
    </row>
    <row r="127" spans="1:15" s="306" customFormat="1" ht="19.5" customHeight="1" x14ac:dyDescent="0.3">
      <c r="A127" s="319" t="s">
        <v>135</v>
      </c>
      <c r="B127" s="286">
        <v>500</v>
      </c>
      <c r="C127" s="286">
        <f>SOEA!B6</f>
        <v>121</v>
      </c>
      <c r="D127" s="287">
        <f>SOEA!B7</f>
        <v>0</v>
      </c>
      <c r="E127" s="286">
        <f>SOEA!B8</f>
        <v>621</v>
      </c>
      <c r="F127" s="288">
        <f>B127+C127-D127-E127</f>
        <v>0</v>
      </c>
      <c r="G127" s="341" t="s">
        <v>14</v>
      </c>
      <c r="H127" s="346" t="s">
        <v>14</v>
      </c>
      <c r="I127" s="117" t="s">
        <v>14</v>
      </c>
      <c r="J127" s="187" t="s">
        <v>14</v>
      </c>
      <c r="K127" s="290"/>
      <c r="L127" s="296"/>
      <c r="M127" s="296"/>
      <c r="N127" s="296"/>
      <c r="O127" s="296"/>
    </row>
    <row r="128" spans="1:15" s="306" customFormat="1" ht="19.5" customHeight="1" x14ac:dyDescent="0.3">
      <c r="A128" s="465" t="s">
        <v>136</v>
      </c>
      <c r="B128" s="458">
        <v>500</v>
      </c>
      <c r="C128" s="458">
        <f>SNDA!B6</f>
        <v>0</v>
      </c>
      <c r="D128" s="459">
        <f>SNDA!B7</f>
        <v>500</v>
      </c>
      <c r="E128" s="458">
        <f>SNDA!B8</f>
        <v>0</v>
      </c>
      <c r="F128" s="460">
        <f>B128+C128-D128-E128</f>
        <v>0</v>
      </c>
      <c r="G128" s="461" t="s">
        <v>14</v>
      </c>
      <c r="H128" s="462" t="s">
        <v>14</v>
      </c>
      <c r="I128" s="463"/>
      <c r="J128" s="464"/>
      <c r="K128" s="529"/>
      <c r="L128" s="296"/>
      <c r="M128" s="296"/>
      <c r="N128" s="296"/>
      <c r="O128" s="296"/>
    </row>
    <row r="129" spans="1:15" ht="31.5" customHeight="1" x14ac:dyDescent="0.3">
      <c r="A129" s="295" t="s">
        <v>137</v>
      </c>
      <c r="B129" s="286">
        <v>665</v>
      </c>
      <c r="C129" s="286">
        <f>SGC!B6</f>
        <v>0</v>
      </c>
      <c r="D129" s="287">
        <f>SGC!B7</f>
        <v>0</v>
      </c>
      <c r="E129" s="286">
        <f>SGC!B8</f>
        <v>0</v>
      </c>
      <c r="F129" s="288">
        <f t="shared" si="6"/>
        <v>665</v>
      </c>
      <c r="G129" s="341" t="s">
        <v>14</v>
      </c>
      <c r="H129" s="341" t="s">
        <v>14</v>
      </c>
      <c r="I129" s="117" t="s">
        <v>14</v>
      </c>
      <c r="J129" s="187" t="s">
        <v>14</v>
      </c>
      <c r="K129" s="290"/>
      <c r="L129"/>
      <c r="M129"/>
      <c r="N129"/>
      <c r="O129"/>
    </row>
    <row r="130" spans="1:15" ht="19.2" customHeight="1" x14ac:dyDescent="0.3">
      <c r="A130" s="307" t="s">
        <v>138</v>
      </c>
      <c r="B130" s="286">
        <v>575</v>
      </c>
      <c r="C130" s="286">
        <f>SJP!B6</f>
        <v>0</v>
      </c>
      <c r="D130" s="287">
        <f>SJP!B7</f>
        <v>0</v>
      </c>
      <c r="E130" s="286">
        <f>SJP!B8</f>
        <v>0</v>
      </c>
      <c r="F130" s="288">
        <f>B130+C130-D130-E130</f>
        <v>575</v>
      </c>
      <c r="G130" s="341" t="s">
        <v>14</v>
      </c>
      <c r="H130" s="341" t="s">
        <v>14</v>
      </c>
      <c r="I130" s="117" t="s">
        <v>14</v>
      </c>
      <c r="J130" s="187" t="s">
        <v>14</v>
      </c>
      <c r="K130" s="290"/>
      <c r="L130"/>
      <c r="M130"/>
      <c r="N130"/>
      <c r="O130"/>
    </row>
    <row r="131" spans="1:15" ht="17.399999999999999" customHeight="1" x14ac:dyDescent="0.3">
      <c r="A131" s="421" t="s">
        <v>139</v>
      </c>
      <c r="B131" s="239">
        <v>0</v>
      </c>
      <c r="C131" s="239">
        <f>SIL!B6</f>
        <v>0</v>
      </c>
      <c r="D131" s="240">
        <f>SIL!B7</f>
        <v>0</v>
      </c>
      <c r="E131" s="239">
        <f>SIL!B8</f>
        <v>0</v>
      </c>
      <c r="F131" s="242">
        <f>B131+C131-D131-E131</f>
        <v>0</v>
      </c>
      <c r="G131" s="343" t="s">
        <v>14</v>
      </c>
      <c r="H131" s="343" t="s">
        <v>14</v>
      </c>
      <c r="I131" s="243"/>
      <c r="J131" s="244"/>
      <c r="K131" s="384">
        <v>2025</v>
      </c>
      <c r="L131"/>
      <c r="M131"/>
      <c r="N131"/>
      <c r="O131"/>
    </row>
    <row r="132" spans="1:15" s="306" customFormat="1" ht="18.600000000000001" customHeight="1" x14ac:dyDescent="0.3">
      <c r="A132" s="397" t="s">
        <v>140</v>
      </c>
      <c r="B132" s="391">
        <v>0</v>
      </c>
      <c r="C132" s="239">
        <f>SMILE!B6</f>
        <v>0</v>
      </c>
      <c r="D132" s="240">
        <f>SMILE!B7</f>
        <v>0</v>
      </c>
      <c r="E132" s="239">
        <f>SMILE!B8</f>
        <v>0</v>
      </c>
      <c r="F132" s="242">
        <f t="shared" si="6"/>
        <v>0</v>
      </c>
      <c r="G132" s="343"/>
      <c r="H132" s="394"/>
      <c r="I132" s="243"/>
      <c r="J132" s="244"/>
      <c r="K132" s="384">
        <v>2025</v>
      </c>
      <c r="L132" s="296"/>
      <c r="M132" s="296"/>
      <c r="N132" s="296"/>
      <c r="O132" s="296"/>
    </row>
    <row r="133" spans="1:15" s="306" customFormat="1" ht="20.100000000000001" customHeight="1" x14ac:dyDescent="0.3">
      <c r="A133" s="389" t="s">
        <v>141</v>
      </c>
      <c r="B133" s="239">
        <v>0</v>
      </c>
      <c r="C133" s="239">
        <f>SMO!B6</f>
        <v>0</v>
      </c>
      <c r="D133" s="240">
        <f>SMO!B7</f>
        <v>0</v>
      </c>
      <c r="E133" s="241">
        <f>SMO!B8</f>
        <v>0</v>
      </c>
      <c r="F133" s="242">
        <f t="shared" si="6"/>
        <v>0</v>
      </c>
      <c r="G133" s="343"/>
      <c r="H133" s="394"/>
      <c r="I133" s="243"/>
      <c r="J133" s="244"/>
      <c r="K133" s="384">
        <v>2024</v>
      </c>
      <c r="L133" s="296"/>
      <c r="M133" s="296"/>
      <c r="N133" s="296"/>
      <c r="O133" s="296"/>
    </row>
    <row r="134" spans="1:15" s="306" customFormat="1" ht="20.100000000000001" customHeight="1" x14ac:dyDescent="0.3">
      <c r="A134" s="294" t="s">
        <v>142</v>
      </c>
      <c r="B134" s="286">
        <v>500</v>
      </c>
      <c r="C134" s="286">
        <f>TBP!B6</f>
        <v>0</v>
      </c>
      <c r="D134" s="287">
        <f>TBP!B7</f>
        <v>0</v>
      </c>
      <c r="E134" s="293">
        <f>TBP!B8</f>
        <v>0</v>
      </c>
      <c r="F134" s="288">
        <f>B134+C134-D134-E134</f>
        <v>500</v>
      </c>
      <c r="G134" s="341" t="s">
        <v>14</v>
      </c>
      <c r="H134" s="346" t="s">
        <v>14</v>
      </c>
      <c r="I134" s="292" t="s">
        <v>14</v>
      </c>
      <c r="J134" s="187" t="s">
        <v>14</v>
      </c>
      <c r="K134" s="290"/>
      <c r="L134" s="296"/>
      <c r="M134" s="296"/>
      <c r="N134" s="296"/>
      <c r="O134" s="296"/>
    </row>
    <row r="135" spans="1:15" ht="20.100000000000001" customHeight="1" x14ac:dyDescent="0.3">
      <c r="A135" s="245" t="s">
        <v>143</v>
      </c>
      <c r="B135" s="239">
        <v>0</v>
      </c>
      <c r="C135" s="239">
        <f>TBS!B6</f>
        <v>0</v>
      </c>
      <c r="D135" s="240">
        <f>TBS!B7</f>
        <v>0</v>
      </c>
      <c r="E135" s="239">
        <f>TBS!B8</f>
        <v>0</v>
      </c>
      <c r="F135" s="242">
        <f t="shared" si="6"/>
        <v>0</v>
      </c>
      <c r="G135" s="343" t="s">
        <v>14</v>
      </c>
      <c r="H135" s="343" t="s">
        <v>14</v>
      </c>
      <c r="I135" s="243"/>
      <c r="J135" s="244"/>
      <c r="K135" s="384"/>
      <c r="L135"/>
      <c r="M135"/>
      <c r="N135"/>
      <c r="O135"/>
    </row>
    <row r="136" spans="1:15" ht="20.100000000000001" customHeight="1" x14ac:dyDescent="0.3">
      <c r="A136" s="104" t="s">
        <v>144</v>
      </c>
      <c r="B136" s="92">
        <v>500</v>
      </c>
      <c r="C136" s="92">
        <f>TCLCA!B6</f>
        <v>0</v>
      </c>
      <c r="D136" s="94">
        <f>TCLCA!B7</f>
        <v>0</v>
      </c>
      <c r="E136" s="92">
        <f>TCLCA!B8</f>
        <v>0</v>
      </c>
      <c r="F136" s="115">
        <f>B136+C136-D136-E136</f>
        <v>500</v>
      </c>
      <c r="G136" s="116" t="s">
        <v>14</v>
      </c>
      <c r="H136" s="116" t="s">
        <v>14</v>
      </c>
      <c r="I136" s="117" t="s">
        <v>14</v>
      </c>
      <c r="J136" s="187"/>
      <c r="K136" s="109"/>
      <c r="L136"/>
      <c r="M136"/>
      <c r="N136"/>
      <c r="O136"/>
    </row>
    <row r="137" spans="1:15" ht="20.100000000000001" customHeight="1" x14ac:dyDescent="0.3">
      <c r="A137" s="93" t="s">
        <v>145</v>
      </c>
      <c r="B137" s="92">
        <v>9200</v>
      </c>
      <c r="C137" s="92">
        <f>TCFR!B6</f>
        <v>500</v>
      </c>
      <c r="D137" s="94">
        <f>TCFR!B7</f>
        <v>0</v>
      </c>
      <c r="E137" s="92">
        <f>TCFR!B8</f>
        <v>9446.73</v>
      </c>
      <c r="F137" s="115">
        <f>B137+C137-D137-E137</f>
        <v>253.27000000000044</v>
      </c>
      <c r="G137" s="116" t="s">
        <v>14</v>
      </c>
      <c r="H137" s="116" t="s">
        <v>14</v>
      </c>
      <c r="I137" s="117" t="s">
        <v>14</v>
      </c>
      <c r="J137" s="187" t="s">
        <v>14</v>
      </c>
      <c r="K137" s="108"/>
      <c r="L137"/>
      <c r="M137"/>
      <c r="N137"/>
      <c r="O137"/>
    </row>
    <row r="138" spans="1:15" ht="20.100000000000001" customHeight="1" x14ac:dyDescent="0.3">
      <c r="A138" s="93" t="s">
        <v>146</v>
      </c>
      <c r="B138" s="92">
        <v>15000</v>
      </c>
      <c r="C138" s="92">
        <f>TET!B8</f>
        <v>0</v>
      </c>
      <c r="D138" s="94">
        <f>TET!B9</f>
        <v>0</v>
      </c>
      <c r="E138" s="92">
        <f>TET!B10</f>
        <v>15000</v>
      </c>
      <c r="F138" s="115">
        <f t="shared" si="6"/>
        <v>0</v>
      </c>
      <c r="G138" s="116" t="s">
        <v>14</v>
      </c>
      <c r="H138" s="116" t="s">
        <v>14</v>
      </c>
      <c r="I138" s="117" t="s">
        <v>14</v>
      </c>
      <c r="J138" s="187" t="s">
        <v>14</v>
      </c>
      <c r="K138" s="109"/>
      <c r="L138"/>
      <c r="M138"/>
      <c r="N138"/>
      <c r="O138"/>
    </row>
    <row r="139" spans="1:15" ht="20.100000000000001" customHeight="1" x14ac:dyDescent="0.3">
      <c r="A139" s="446" t="s">
        <v>147</v>
      </c>
      <c r="B139" s="437">
        <v>800</v>
      </c>
      <c r="C139" s="437">
        <f>Feral!B6</f>
        <v>0</v>
      </c>
      <c r="D139" s="438">
        <f>Feral!B7</f>
        <v>0</v>
      </c>
      <c r="E139" s="437">
        <f>Feral!B8</f>
        <v>800</v>
      </c>
      <c r="F139" s="439">
        <f t="shared" si="6"/>
        <v>0</v>
      </c>
      <c r="G139" s="440" t="s">
        <v>14</v>
      </c>
      <c r="H139" s="440" t="s">
        <v>14</v>
      </c>
      <c r="I139" s="441" t="s">
        <v>14</v>
      </c>
      <c r="J139" s="442" t="s">
        <v>14</v>
      </c>
      <c r="K139" s="443"/>
      <c r="L139"/>
      <c r="M139"/>
      <c r="N139"/>
      <c r="O139"/>
    </row>
    <row r="140" spans="1:15" ht="20.100000000000001" customHeight="1" x14ac:dyDescent="0.3">
      <c r="A140" s="93" t="s">
        <v>148</v>
      </c>
      <c r="B140" s="92">
        <v>2500</v>
      </c>
      <c r="C140" s="92">
        <f>TechHorn!B6</f>
        <v>0</v>
      </c>
      <c r="D140" s="94">
        <f>TechHorn!B7</f>
        <v>0</v>
      </c>
      <c r="E140" s="92">
        <f>TechHorn!B8</f>
        <v>2500</v>
      </c>
      <c r="F140" s="115">
        <f t="shared" si="6"/>
        <v>0</v>
      </c>
      <c r="G140" s="116" t="s">
        <v>14</v>
      </c>
      <c r="H140" s="116" t="s">
        <v>14</v>
      </c>
      <c r="I140" s="117" t="s">
        <v>14</v>
      </c>
      <c r="J140" s="187" t="s">
        <v>14</v>
      </c>
      <c r="K140" s="109"/>
      <c r="L140"/>
      <c r="M140"/>
      <c r="N140"/>
      <c r="O140"/>
    </row>
    <row r="141" spans="1:15" ht="20.100000000000001" customHeight="1" x14ac:dyDescent="0.3">
      <c r="A141" s="93" t="s">
        <v>149</v>
      </c>
      <c r="B141" s="92">
        <v>15000</v>
      </c>
      <c r="C141" s="92">
        <f>Horse!B6</f>
        <v>0</v>
      </c>
      <c r="D141" s="94">
        <f>Horse!B7</f>
        <v>0</v>
      </c>
      <c r="E141" s="106">
        <f>Horse!B8</f>
        <v>15000</v>
      </c>
      <c r="F141" s="115">
        <f t="shared" si="6"/>
        <v>0</v>
      </c>
      <c r="G141" s="116" t="s">
        <v>14</v>
      </c>
      <c r="H141" s="116" t="s">
        <v>14</v>
      </c>
      <c r="I141" s="117" t="s">
        <v>14</v>
      </c>
      <c r="J141" s="187" t="s">
        <v>14</v>
      </c>
      <c r="K141" s="109"/>
      <c r="L141"/>
      <c r="M141"/>
      <c r="N141"/>
      <c r="O141"/>
    </row>
    <row r="142" spans="1:15" ht="20.100000000000001" customHeight="1" x14ac:dyDescent="0.3">
      <c r="A142" s="413" t="s">
        <v>150</v>
      </c>
      <c r="B142" s="414">
        <v>0</v>
      </c>
      <c r="C142" s="415">
        <f>TIT!B6</f>
        <v>0</v>
      </c>
      <c r="D142" s="416">
        <f>TIT!B7</f>
        <v>0</v>
      </c>
      <c r="E142" s="417">
        <f>TIT!B8</f>
        <v>0</v>
      </c>
      <c r="F142" s="415">
        <f>B142+C142-D142-E142</f>
        <v>0</v>
      </c>
      <c r="G142" s="343" t="s">
        <v>14</v>
      </c>
      <c r="H142" s="418" t="s">
        <v>14</v>
      </c>
      <c r="I142" s="419" t="s">
        <v>14</v>
      </c>
      <c r="J142" s="246" t="s">
        <v>14</v>
      </c>
      <c r="K142" s="420">
        <v>2025</v>
      </c>
      <c r="L142"/>
      <c r="M142"/>
      <c r="N142"/>
      <c r="O142"/>
    </row>
    <row r="143" spans="1:15" customFormat="1" ht="20.100000000000001" customHeight="1" x14ac:dyDescent="0.3">
      <c r="A143" s="110" t="s">
        <v>151</v>
      </c>
      <c r="B143" s="111">
        <v>1650</v>
      </c>
      <c r="C143" s="208">
        <f>TKBDT!B6</f>
        <v>0</v>
      </c>
      <c r="D143" s="449">
        <f>TKBDT!B8</f>
        <v>0</v>
      </c>
      <c r="E143" s="208">
        <f>TKBDT!B8</f>
        <v>0</v>
      </c>
      <c r="F143" s="2">
        <f>B143+C143-D143-E143</f>
        <v>1650</v>
      </c>
      <c r="G143" s="344" t="s">
        <v>14</v>
      </c>
      <c r="H143" s="344" t="s">
        <v>14</v>
      </c>
      <c r="I143" s="139" t="s">
        <v>14</v>
      </c>
      <c r="J143" s="139" t="s">
        <v>14</v>
      </c>
      <c r="K143" s="103"/>
    </row>
    <row r="144" spans="1:15" s="306" customFormat="1" ht="20.100000000000001" customHeight="1" x14ac:dyDescent="0.3">
      <c r="A144" s="238" t="s">
        <v>152</v>
      </c>
      <c r="B144" s="239">
        <v>0</v>
      </c>
      <c r="C144" s="239">
        <f>KPOP!B6</f>
        <v>0</v>
      </c>
      <c r="D144" s="240">
        <f>KPOP!B7</f>
        <v>0</v>
      </c>
      <c r="E144" s="241">
        <f>KPOP!B8</f>
        <v>0</v>
      </c>
      <c r="F144" s="242">
        <f t="shared" si="6"/>
        <v>0</v>
      </c>
      <c r="G144" s="343" t="s">
        <v>14</v>
      </c>
      <c r="H144" s="394" t="s">
        <v>14</v>
      </c>
      <c r="I144" s="243"/>
      <c r="J144" s="244"/>
      <c r="K144" s="384">
        <v>2024</v>
      </c>
      <c r="L144" s="296"/>
      <c r="M144" s="296"/>
      <c r="N144" s="296"/>
      <c r="O144" s="296"/>
    </row>
    <row r="145" spans="1:15" ht="20.100000000000001" customHeight="1" x14ac:dyDescent="0.3">
      <c r="A145" s="245" t="s">
        <v>153</v>
      </c>
      <c r="B145" s="239">
        <v>0</v>
      </c>
      <c r="C145" s="239">
        <f>TMAGIC!B6</f>
        <v>0</v>
      </c>
      <c r="D145" s="240">
        <f>TMAGIC!B7</f>
        <v>0</v>
      </c>
      <c r="E145" s="241">
        <f>TMAGIC!B8</f>
        <v>0</v>
      </c>
      <c r="F145" s="242">
        <f>B145+C145-D145-E145</f>
        <v>0</v>
      </c>
      <c r="G145" s="343" t="s">
        <v>14</v>
      </c>
      <c r="H145" s="343" t="s">
        <v>14</v>
      </c>
      <c r="I145" s="243"/>
      <c r="J145" s="244"/>
      <c r="K145" s="384">
        <v>2025</v>
      </c>
      <c r="L145"/>
      <c r="M145"/>
      <c r="N145"/>
      <c r="O145"/>
    </row>
    <row r="146" spans="1:15" ht="20.100000000000001" customHeight="1" x14ac:dyDescent="0.3">
      <c r="A146" s="238" t="s">
        <v>154</v>
      </c>
      <c r="B146" s="239">
        <v>0</v>
      </c>
      <c r="C146" s="239">
        <f>TMA!B6</f>
        <v>0</v>
      </c>
      <c r="D146" s="240">
        <f>TMA!B7</f>
        <v>0</v>
      </c>
      <c r="E146" s="241">
        <f>TMA!B8</f>
        <v>0</v>
      </c>
      <c r="F146" s="242">
        <f t="shared" si="6"/>
        <v>0</v>
      </c>
      <c r="G146" s="343" t="s">
        <v>14</v>
      </c>
      <c r="H146" s="343" t="s">
        <v>14</v>
      </c>
      <c r="I146" s="243" t="s">
        <v>14</v>
      </c>
      <c r="J146" s="244"/>
      <c r="K146" s="384">
        <v>2025</v>
      </c>
      <c r="L146"/>
      <c r="M146"/>
      <c r="N146"/>
      <c r="O146"/>
    </row>
    <row r="147" spans="1:15" ht="20.100000000000001" customHeight="1" x14ac:dyDescent="0.3">
      <c r="A147" s="494" t="s">
        <v>155</v>
      </c>
      <c r="B147" s="482">
        <v>500</v>
      </c>
      <c r="C147" s="482">
        <f>TMP!B6</f>
        <v>0</v>
      </c>
      <c r="D147" s="495">
        <f>TMP!B7</f>
        <v>0</v>
      </c>
      <c r="E147" s="501">
        <f>TMP!B8</f>
        <v>500</v>
      </c>
      <c r="F147" s="493">
        <f>B147+C147-D147-E147</f>
        <v>0</v>
      </c>
      <c r="G147" s="486" t="s">
        <v>14</v>
      </c>
      <c r="H147" s="486" t="s">
        <v>14</v>
      </c>
      <c r="I147" s="487" t="s">
        <v>14</v>
      </c>
      <c r="J147" s="488" t="s">
        <v>14</v>
      </c>
      <c r="K147" s="489"/>
      <c r="L147"/>
      <c r="M147"/>
      <c r="N147"/>
      <c r="O147"/>
    </row>
    <row r="148" spans="1:15" ht="20.100000000000001" customHeight="1" x14ac:dyDescent="0.3">
      <c r="A148" s="245" t="s">
        <v>156</v>
      </c>
      <c r="B148" s="248">
        <v>0</v>
      </c>
      <c r="C148" s="248">
        <f>TMM!B6</f>
        <v>0</v>
      </c>
      <c r="D148" s="240">
        <f>TMM!B7</f>
        <v>0</v>
      </c>
      <c r="E148" s="248">
        <f>TMM!B8</f>
        <v>0</v>
      </c>
      <c r="F148" s="249">
        <f t="shared" si="6"/>
        <v>0</v>
      </c>
      <c r="G148" s="349"/>
      <c r="H148" s="349"/>
      <c r="I148" s="250"/>
      <c r="J148" s="251"/>
      <c r="K148" s="207">
        <v>2024</v>
      </c>
      <c r="L148"/>
      <c r="M148"/>
      <c r="N148"/>
      <c r="O148"/>
    </row>
    <row r="149" spans="1:15" ht="20.100000000000001" customHeight="1" x14ac:dyDescent="0.3">
      <c r="A149" s="110" t="s">
        <v>157</v>
      </c>
      <c r="B149" s="92">
        <v>1725</v>
      </c>
      <c r="C149" s="92">
        <f>TNRF!B6</f>
        <v>0</v>
      </c>
      <c r="D149" s="94">
        <f>TNRF!B7</f>
        <v>0</v>
      </c>
      <c r="E149" s="92">
        <f>TNRF!B8</f>
        <v>0</v>
      </c>
      <c r="F149" s="115">
        <f t="shared" si="6"/>
        <v>1725</v>
      </c>
      <c r="G149" s="116" t="s">
        <v>14</v>
      </c>
      <c r="H149" s="116" t="s">
        <v>14</v>
      </c>
      <c r="I149" s="117" t="s">
        <v>14</v>
      </c>
      <c r="J149" s="187" t="s">
        <v>14</v>
      </c>
      <c r="K149" s="109"/>
      <c r="L149"/>
      <c r="M149"/>
      <c r="N149"/>
      <c r="O149"/>
    </row>
    <row r="150" spans="1:15" ht="20.100000000000001" customHeight="1" x14ac:dyDescent="0.3">
      <c r="A150" s="294" t="s">
        <v>158</v>
      </c>
      <c r="B150" s="286">
        <v>0</v>
      </c>
      <c r="C150" s="286">
        <f>TP!B6</f>
        <v>0</v>
      </c>
      <c r="D150" s="287">
        <f>TP!B7</f>
        <v>0</v>
      </c>
      <c r="E150" s="286">
        <f>TP!B8</f>
        <v>0</v>
      </c>
      <c r="F150" s="288">
        <f>B150+C150-D150-E150</f>
        <v>0</v>
      </c>
      <c r="G150" s="341" t="s">
        <v>14</v>
      </c>
      <c r="H150" s="341" t="s">
        <v>14</v>
      </c>
      <c r="I150" s="117" t="s">
        <v>14</v>
      </c>
      <c r="J150" s="187" t="s">
        <v>14</v>
      </c>
      <c r="K150" s="290"/>
      <c r="L150"/>
      <c r="M150"/>
      <c r="N150"/>
      <c r="O150"/>
    </row>
    <row r="151" spans="1:15" ht="20.100000000000001" customHeight="1" x14ac:dyDescent="0.3">
      <c r="A151" s="494" t="s">
        <v>159</v>
      </c>
      <c r="B151" s="482">
        <v>575</v>
      </c>
      <c r="C151" s="482">
        <f>TPOT!B6</f>
        <v>0</v>
      </c>
      <c r="D151" s="495">
        <f>TPOT!B7</f>
        <v>0</v>
      </c>
      <c r="E151" s="482">
        <f>TPOT!B8</f>
        <v>557.17999999999995</v>
      </c>
      <c r="F151" s="493">
        <f>B151+C151-E151-D151</f>
        <v>17.82000000000005</v>
      </c>
      <c r="G151" s="486" t="s">
        <v>14</v>
      </c>
      <c r="H151" s="486" t="s">
        <v>14</v>
      </c>
      <c r="I151" s="487" t="s">
        <v>14</v>
      </c>
      <c r="J151" s="488" t="s">
        <v>14</v>
      </c>
      <c r="K151" s="489"/>
      <c r="L151"/>
      <c r="M151"/>
      <c r="N151"/>
      <c r="O151"/>
    </row>
    <row r="152" spans="1:15" ht="20.100000000000001" customHeight="1" x14ac:dyDescent="0.3">
      <c r="A152" s="291" t="s">
        <v>160</v>
      </c>
      <c r="B152" s="286">
        <v>750</v>
      </c>
      <c r="C152" s="286">
        <f>TPVS!B6</f>
        <v>500</v>
      </c>
      <c r="D152" s="287">
        <f>TPVS!B7</f>
        <v>0</v>
      </c>
      <c r="E152" s="286">
        <f>TPVS!B8</f>
        <v>748</v>
      </c>
      <c r="F152" s="288">
        <f>B152+C152-E152-D152</f>
        <v>502</v>
      </c>
      <c r="G152" s="341" t="s">
        <v>14</v>
      </c>
      <c r="H152" s="341" t="s">
        <v>14</v>
      </c>
      <c r="I152" s="117" t="s">
        <v>14</v>
      </c>
      <c r="J152" s="187" t="s">
        <v>14</v>
      </c>
      <c r="K152" s="290"/>
      <c r="L152"/>
      <c r="M152"/>
      <c r="N152"/>
      <c r="O152"/>
    </row>
    <row r="153" spans="1:15" s="206" customFormat="1" ht="20.100000000000001" customHeight="1" x14ac:dyDescent="0.3">
      <c r="A153" s="541" t="s">
        <v>161</v>
      </c>
      <c r="B153" s="535">
        <v>15000</v>
      </c>
      <c r="C153" s="535">
        <f>TECHRODEO!B6</f>
        <v>0</v>
      </c>
      <c r="D153" s="459">
        <f>TECHRODEO!B7</f>
        <v>15000</v>
      </c>
      <c r="E153" s="535">
        <f>TECHRODEO!B8</f>
        <v>0</v>
      </c>
      <c r="F153" s="536">
        <f t="shared" ref="F153:F161" si="7">B153+C153-D153-E153</f>
        <v>0</v>
      </c>
      <c r="G153" s="542"/>
      <c r="H153" s="542"/>
      <c r="I153" s="538" t="s">
        <v>14</v>
      </c>
      <c r="J153" s="539" t="s">
        <v>14</v>
      </c>
      <c r="K153" s="543"/>
      <c r="L153"/>
      <c r="M153"/>
      <c r="N153"/>
      <c r="O153"/>
    </row>
    <row r="154" spans="1:15" s="306" customFormat="1" ht="20.100000000000001" customHeight="1" x14ac:dyDescent="0.3">
      <c r="A154" s="245" t="s">
        <v>162</v>
      </c>
      <c r="B154" s="239">
        <v>0</v>
      </c>
      <c r="C154" s="239">
        <f>TRSA!B6</f>
        <v>0</v>
      </c>
      <c r="D154" s="240">
        <f>TRSA!B7</f>
        <v>0</v>
      </c>
      <c r="E154" s="239">
        <f>TRSA!B8</f>
        <v>0</v>
      </c>
      <c r="F154" s="242">
        <f t="shared" si="7"/>
        <v>0</v>
      </c>
      <c r="G154" s="343" t="s">
        <v>14</v>
      </c>
      <c r="H154" s="343" t="s">
        <v>14</v>
      </c>
      <c r="I154" s="243"/>
      <c r="J154" s="244"/>
      <c r="K154" s="164">
        <v>2025</v>
      </c>
      <c r="L154" s="296"/>
      <c r="M154" s="296"/>
      <c r="N154" s="296"/>
      <c r="O154" s="296"/>
    </row>
    <row r="155" spans="1:15" ht="20.100000000000001" customHeight="1" x14ac:dyDescent="0.3">
      <c r="A155" s="196" t="s">
        <v>163</v>
      </c>
      <c r="B155" s="197">
        <v>575</v>
      </c>
      <c r="C155" s="197">
        <f>TSMG!B6</f>
        <v>0</v>
      </c>
      <c r="D155" s="198">
        <f>TSMG!B7</f>
        <v>0</v>
      </c>
      <c r="E155" s="197">
        <f>TSMG!B8</f>
        <v>478.73</v>
      </c>
      <c r="F155" s="284">
        <f>B155+C155-D155-E155</f>
        <v>96.269999999999982</v>
      </c>
      <c r="G155" s="116" t="s">
        <v>14</v>
      </c>
      <c r="H155" s="116" t="s">
        <v>14</v>
      </c>
      <c r="I155" s="117" t="s">
        <v>14</v>
      </c>
      <c r="J155" s="117" t="s">
        <v>14</v>
      </c>
      <c r="K155" s="205"/>
      <c r="L155"/>
      <c r="M155"/>
      <c r="N155"/>
      <c r="O155"/>
    </row>
    <row r="156" spans="1:15" ht="36.75" customHeight="1" x14ac:dyDescent="0.3">
      <c r="A156" s="496" t="s">
        <v>164</v>
      </c>
      <c r="B156" s="497">
        <v>390</v>
      </c>
      <c r="C156" s="497">
        <f>TSSTCAF!B6</f>
        <v>0</v>
      </c>
      <c r="D156" s="498">
        <f>TSSTCAF!B7</f>
        <v>0</v>
      </c>
      <c r="E156" s="497">
        <f>TSSTCAF!B8</f>
        <v>390</v>
      </c>
      <c r="F156" s="499">
        <f>B156+C156-D156-E156</f>
        <v>0</v>
      </c>
      <c r="G156" s="486" t="s">
        <v>14</v>
      </c>
      <c r="H156" s="486" t="s">
        <v>14</v>
      </c>
      <c r="I156" s="487" t="s">
        <v>14</v>
      </c>
      <c r="J156" s="487" t="s">
        <v>14</v>
      </c>
      <c r="K156" s="500"/>
      <c r="L156"/>
      <c r="M156"/>
      <c r="N156"/>
      <c r="O156"/>
    </row>
    <row r="157" spans="1:15" s="318" customFormat="1" ht="20.100000000000001" customHeight="1" x14ac:dyDescent="0.3">
      <c r="A157" s="313" t="s">
        <v>165</v>
      </c>
      <c r="B157" s="314">
        <v>0</v>
      </c>
      <c r="C157" s="314">
        <f>TSCA!B6</f>
        <v>0</v>
      </c>
      <c r="D157" s="450">
        <f>TSCA!B7</f>
        <v>0</v>
      </c>
      <c r="E157" s="314">
        <f>TSCA!B8</f>
        <v>0</v>
      </c>
      <c r="F157" s="315">
        <f t="shared" si="7"/>
        <v>0</v>
      </c>
      <c r="G157" s="350" t="s">
        <v>14</v>
      </c>
      <c r="H157" s="350" t="s">
        <v>14</v>
      </c>
      <c r="I157" s="316" t="s">
        <v>14</v>
      </c>
      <c r="J157" s="316" t="s">
        <v>14</v>
      </c>
      <c r="K157" s="317"/>
      <c r="L157" s="296"/>
      <c r="M157" s="296"/>
      <c r="N157" s="296"/>
      <c r="O157" s="296"/>
    </row>
    <row r="158" spans="1:15" customFormat="1" ht="20.100000000000001" customHeight="1" x14ac:dyDescent="0.3">
      <c r="A158" s="212" t="s">
        <v>166</v>
      </c>
      <c r="B158" s="197">
        <v>900</v>
      </c>
      <c r="C158" s="210">
        <f>TTLHM!B6</f>
        <v>0</v>
      </c>
      <c r="D158" s="451">
        <f>TTLHM!B7</f>
        <v>0</v>
      </c>
      <c r="E158" s="211">
        <f>TTLHM!B8</f>
        <v>0</v>
      </c>
      <c r="F158" s="210">
        <f>B158+C158-D158-E158</f>
        <v>900</v>
      </c>
      <c r="G158" s="344" t="s">
        <v>14</v>
      </c>
      <c r="H158" s="344" t="s">
        <v>14</v>
      </c>
      <c r="I158" s="139" t="s">
        <v>14</v>
      </c>
      <c r="J158" s="139" t="s">
        <v>14</v>
      </c>
      <c r="K158" s="103"/>
    </row>
    <row r="159" spans="1:15" customFormat="1" ht="20.100000000000001" customHeight="1" x14ac:dyDescent="0.3">
      <c r="A159" s="355" t="s">
        <v>167</v>
      </c>
      <c r="B159" s="197">
        <v>500</v>
      </c>
      <c r="C159" s="210">
        <f>TUNICEF!B6</f>
        <v>0</v>
      </c>
      <c r="D159" s="452">
        <f>TUNICEF!B7</f>
        <v>0</v>
      </c>
      <c r="E159" s="354">
        <f>TUNICEF!B8</f>
        <v>0</v>
      </c>
      <c r="F159" s="339">
        <f>B159+C159-D159-E159</f>
        <v>500</v>
      </c>
      <c r="G159" s="344" t="s">
        <v>14</v>
      </c>
      <c r="H159" s="344" t="s">
        <v>14</v>
      </c>
      <c r="I159" s="139" t="s">
        <v>14</v>
      </c>
      <c r="J159" s="139" t="s">
        <v>14</v>
      </c>
      <c r="K159" s="103"/>
    </row>
    <row r="160" spans="1:15" customFormat="1" ht="20.100000000000001" customHeight="1" x14ac:dyDescent="0.3">
      <c r="A160" s="112" t="s">
        <v>168</v>
      </c>
      <c r="B160" s="111">
        <v>300</v>
      </c>
      <c r="C160" s="357">
        <f>TWHPC!B6</f>
        <v>0</v>
      </c>
      <c r="D160" s="119">
        <f>TWHPC!B7</f>
        <v>0</v>
      </c>
      <c r="E160" s="356">
        <f>TWHPC!B8</f>
        <v>0</v>
      </c>
      <c r="F160" s="2">
        <f t="shared" si="7"/>
        <v>300</v>
      </c>
      <c r="G160" s="344" t="s">
        <v>14</v>
      </c>
      <c r="H160" s="344" t="s">
        <v>14</v>
      </c>
      <c r="I160" s="117" t="s">
        <v>14</v>
      </c>
      <c r="J160" s="117" t="s">
        <v>14</v>
      </c>
      <c r="K160" s="103"/>
    </row>
    <row r="161" spans="1:15" ht="20.100000000000001" customHeight="1" x14ac:dyDescent="0.3">
      <c r="A161" s="238" t="s">
        <v>169</v>
      </c>
      <c r="B161" s="239">
        <v>0</v>
      </c>
      <c r="C161" s="239">
        <f>TSPE!B6</f>
        <v>0</v>
      </c>
      <c r="D161" s="240">
        <f>TSPE!B7</f>
        <v>0</v>
      </c>
      <c r="E161" s="239">
        <f>TSPE!B8</f>
        <v>0</v>
      </c>
      <c r="F161" s="242">
        <f t="shared" si="7"/>
        <v>0</v>
      </c>
      <c r="G161" s="343" t="s">
        <v>14</v>
      </c>
      <c r="H161" s="343" t="s">
        <v>14</v>
      </c>
      <c r="I161" s="243" t="s">
        <v>14</v>
      </c>
      <c r="J161" s="244" t="s">
        <v>14</v>
      </c>
      <c r="K161" s="109"/>
      <c r="L161"/>
      <c r="M161"/>
      <c r="N161"/>
      <c r="O161"/>
    </row>
    <row r="162" spans="1:15" s="412" customFormat="1" ht="20.100000000000001" customHeight="1" x14ac:dyDescent="0.3">
      <c r="A162" s="534" t="s">
        <v>170</v>
      </c>
      <c r="B162" s="535">
        <v>500</v>
      </c>
      <c r="C162" s="459">
        <f>TCCH!B6</f>
        <v>0</v>
      </c>
      <c r="D162" s="459">
        <f>TCCH!B7</f>
        <v>500</v>
      </c>
      <c r="E162" s="459">
        <f>TCCH!B8</f>
        <v>0</v>
      </c>
      <c r="F162" s="536">
        <f>B162+C162-D162-E162</f>
        <v>0</v>
      </c>
      <c r="G162" s="537"/>
      <c r="H162" s="537"/>
      <c r="I162" s="538" t="s">
        <v>14</v>
      </c>
      <c r="J162" s="539" t="s">
        <v>14</v>
      </c>
      <c r="K162" s="540"/>
      <c r="L162" s="9"/>
      <c r="M162" s="9"/>
      <c r="N162" s="9"/>
      <c r="O162" s="9"/>
    </row>
    <row r="163" spans="1:15" ht="20.100000000000001" customHeight="1" x14ac:dyDescent="0.3">
      <c r="A163" s="245" t="s">
        <v>171</v>
      </c>
      <c r="B163" s="239">
        <v>0</v>
      </c>
      <c r="C163" s="239">
        <f>TES!B6</f>
        <v>0</v>
      </c>
      <c r="D163" s="240">
        <f>TES!B7</f>
        <v>0</v>
      </c>
      <c r="E163" s="241">
        <f>TES!B8</f>
        <v>0</v>
      </c>
      <c r="F163" s="242">
        <f>B163+C163-D163-E163</f>
        <v>0</v>
      </c>
      <c r="G163" s="343" t="s">
        <v>14</v>
      </c>
      <c r="H163" s="343" t="s">
        <v>14</v>
      </c>
      <c r="I163" s="243"/>
      <c r="J163" s="244"/>
      <c r="K163" s="108"/>
      <c r="L163"/>
      <c r="M163"/>
      <c r="N163"/>
      <c r="O163"/>
    </row>
    <row r="164" spans="1:15" ht="20.100000000000001" customHeight="1" x14ac:dyDescent="0.3">
      <c r="A164" s="245" t="s">
        <v>172</v>
      </c>
      <c r="B164" s="239">
        <v>0</v>
      </c>
      <c r="C164" s="239">
        <f>TMC!B6</f>
        <v>0</v>
      </c>
      <c r="D164" s="240">
        <f>TMC!B7</f>
        <v>0</v>
      </c>
      <c r="E164" s="241">
        <f>TMC!B8</f>
        <v>0</v>
      </c>
      <c r="F164" s="242">
        <f>B164+C164-D164-E164</f>
        <v>0</v>
      </c>
      <c r="G164" s="343" t="s">
        <v>14</v>
      </c>
      <c r="H164" s="343" t="s">
        <v>14</v>
      </c>
      <c r="I164" s="243" t="s">
        <v>14</v>
      </c>
      <c r="J164" s="244" t="s">
        <v>14</v>
      </c>
      <c r="K164" s="108"/>
      <c r="L164"/>
      <c r="M164"/>
      <c r="N164"/>
      <c r="O164"/>
    </row>
    <row r="165" spans="1:15" ht="20.100000000000001" customHeight="1" x14ac:dyDescent="0.3">
      <c r="A165" s="291" t="s">
        <v>173</v>
      </c>
      <c r="B165" s="286">
        <v>780</v>
      </c>
      <c r="C165" s="286">
        <f>TMB!B6</f>
        <v>0</v>
      </c>
      <c r="D165" s="287">
        <f>TMB!B7</f>
        <v>0</v>
      </c>
      <c r="E165" s="286">
        <f>TMB!B8</f>
        <v>729.01</v>
      </c>
      <c r="F165" s="288">
        <f t="shared" ref="F165:F179" si="8">B165+C165-D165-E165</f>
        <v>50.990000000000009</v>
      </c>
      <c r="G165" s="341" t="s">
        <v>14</v>
      </c>
      <c r="H165" s="341" t="s">
        <v>14</v>
      </c>
      <c r="I165" s="117" t="s">
        <v>14</v>
      </c>
      <c r="J165" s="187" t="s">
        <v>14</v>
      </c>
      <c r="K165" s="108"/>
      <c r="L165"/>
      <c r="M165"/>
      <c r="N165"/>
      <c r="O165"/>
    </row>
    <row r="166" spans="1:15" ht="20.100000000000001" customHeight="1" x14ac:dyDescent="0.3">
      <c r="A166" s="494" t="s">
        <v>174</v>
      </c>
      <c r="B166" s="482">
        <v>500</v>
      </c>
      <c r="C166" s="482">
        <f>SEAT!B6</f>
        <v>0</v>
      </c>
      <c r="D166" s="495">
        <f>SEAT!B7</f>
        <v>0</v>
      </c>
      <c r="E166" s="482">
        <f>SEAT!B8</f>
        <v>498.75</v>
      </c>
      <c r="F166" s="493">
        <f>B166+C166-D166-E166</f>
        <v>1.25</v>
      </c>
      <c r="G166" s="486" t="s">
        <v>14</v>
      </c>
      <c r="H166" s="486" t="s">
        <v>14</v>
      </c>
      <c r="I166" s="487" t="s">
        <v>14</v>
      </c>
      <c r="J166" s="488" t="s">
        <v>14</v>
      </c>
      <c r="K166" s="489"/>
      <c r="L166"/>
      <c r="M166"/>
      <c r="N166"/>
      <c r="O166"/>
    </row>
    <row r="167" spans="1:15" ht="28.5" customHeight="1" x14ac:dyDescent="0.3">
      <c r="A167" s="245" t="s">
        <v>175</v>
      </c>
      <c r="B167" s="239">
        <v>0</v>
      </c>
      <c r="C167" s="239">
        <f>Range!B6</f>
        <v>0</v>
      </c>
      <c r="D167" s="240">
        <f>Range!B7</f>
        <v>0</v>
      </c>
      <c r="E167" s="239">
        <f>Range!B8</f>
        <v>0</v>
      </c>
      <c r="F167" s="242">
        <f>B167+C167-D167-E167</f>
        <v>0</v>
      </c>
      <c r="G167" s="343"/>
      <c r="H167" s="343"/>
      <c r="I167" s="243"/>
      <c r="J167" s="244"/>
      <c r="K167" s="109">
        <v>2025</v>
      </c>
      <c r="L167"/>
      <c r="M167"/>
      <c r="N167"/>
      <c r="O167"/>
    </row>
    <row r="168" spans="1:15" ht="30.75" customHeight="1" x14ac:dyDescent="0.3">
      <c r="A168" s="105" t="s">
        <v>176</v>
      </c>
      <c r="B168" s="92">
        <v>575</v>
      </c>
      <c r="C168" s="92">
        <f>UkClub!B6</f>
        <v>0</v>
      </c>
      <c r="D168" s="94">
        <f>UkClub!B7</f>
        <v>0</v>
      </c>
      <c r="E168" s="92">
        <f>UkClub!B8</f>
        <v>0</v>
      </c>
      <c r="F168" s="115">
        <f>B168+C168-D168-E168</f>
        <v>575</v>
      </c>
      <c r="G168" s="116" t="s">
        <v>14</v>
      </c>
      <c r="H168" s="116" t="s">
        <v>14</v>
      </c>
      <c r="I168" s="117" t="s">
        <v>14</v>
      </c>
      <c r="J168" s="187" t="s">
        <v>14</v>
      </c>
      <c r="K168" s="108"/>
      <c r="L168"/>
      <c r="M168"/>
      <c r="N168"/>
      <c r="O168"/>
    </row>
    <row r="169" spans="1:15" ht="20.100000000000001" customHeight="1" x14ac:dyDescent="0.3">
      <c r="A169" s="238" t="s">
        <v>177</v>
      </c>
      <c r="B169" s="239">
        <v>0</v>
      </c>
      <c r="C169" s="239">
        <f>Veterans!B6</f>
        <v>0</v>
      </c>
      <c r="D169" s="240">
        <f>Veterans!B7</f>
        <v>0</v>
      </c>
      <c r="E169" s="239">
        <f>Veterans!B8</f>
        <v>0</v>
      </c>
      <c r="F169" s="242">
        <f t="shared" si="8"/>
        <v>0</v>
      </c>
      <c r="G169" s="343"/>
      <c r="H169" s="343"/>
      <c r="I169" s="243"/>
      <c r="J169" s="244"/>
      <c r="K169" s="109">
        <v>2025</v>
      </c>
      <c r="L169"/>
      <c r="M169"/>
      <c r="N169"/>
      <c r="O169"/>
    </row>
    <row r="170" spans="1:15" ht="20.100000000000001" customHeight="1" x14ac:dyDescent="0.3">
      <c r="A170" s="525" t="s">
        <v>178</v>
      </c>
      <c r="B170" s="526">
        <v>500</v>
      </c>
      <c r="C170" s="527">
        <f>'WEB3'!B6</f>
        <v>0</v>
      </c>
      <c r="D170" s="528">
        <f>'WEB3'!B7</f>
        <v>500</v>
      </c>
      <c r="E170" s="527">
        <f>'WEB3'!B8</f>
        <v>0</v>
      </c>
      <c r="F170" s="527">
        <f>B170+C170-D170-E170</f>
        <v>0</v>
      </c>
      <c r="G170" s="461" t="s">
        <v>14</v>
      </c>
      <c r="H170" s="461" t="s">
        <v>14</v>
      </c>
      <c r="I170" s="463"/>
      <c r="J170" s="464"/>
      <c r="K170" s="529"/>
      <c r="L170"/>
      <c r="M170"/>
      <c r="N170"/>
      <c r="O170"/>
    </row>
    <row r="171" spans="1:15" ht="20.100000000000001" customHeight="1" x14ac:dyDescent="0.3">
      <c r="A171" s="530" t="s">
        <v>1057</v>
      </c>
      <c r="B171" s="531">
        <v>575</v>
      </c>
      <c r="C171" s="532">
        <f>WF!B6</f>
        <v>0</v>
      </c>
      <c r="D171" s="533">
        <f>WF!B7</f>
        <v>575</v>
      </c>
      <c r="E171" s="532">
        <f>WF!B8</f>
        <v>0</v>
      </c>
      <c r="F171" s="532">
        <f t="shared" si="8"/>
        <v>0</v>
      </c>
      <c r="G171" s="461" t="s">
        <v>14</v>
      </c>
      <c r="H171" s="461" t="s">
        <v>14</v>
      </c>
      <c r="I171" s="463"/>
      <c r="J171" s="463"/>
      <c r="K171" s="529"/>
      <c r="L171"/>
      <c r="M171"/>
      <c r="N171"/>
      <c r="O171"/>
    </row>
    <row r="172" spans="1:15" ht="20.100000000000001" customHeight="1" x14ac:dyDescent="0.3">
      <c r="A172" s="554" t="s">
        <v>179</v>
      </c>
      <c r="B172" s="555">
        <v>500</v>
      </c>
      <c r="C172" s="556">
        <f>WTAB!B6</f>
        <v>0</v>
      </c>
      <c r="D172" s="557">
        <f>WTAB!B7</f>
        <v>0</v>
      </c>
      <c r="E172" s="556">
        <f>WTAB!B8</f>
        <v>500</v>
      </c>
      <c r="F172" s="556">
        <f t="shared" si="8"/>
        <v>0</v>
      </c>
      <c r="G172" s="486" t="s">
        <v>14</v>
      </c>
      <c r="H172" s="486" t="s">
        <v>14</v>
      </c>
      <c r="I172" s="487" t="s">
        <v>14</v>
      </c>
      <c r="J172" s="558" t="s">
        <v>14</v>
      </c>
      <c r="K172" s="109"/>
      <c r="L172"/>
      <c r="M172"/>
      <c r="N172"/>
      <c r="O172"/>
    </row>
    <row r="173" spans="1:15" ht="20.100000000000001" customHeight="1" x14ac:dyDescent="0.3">
      <c r="A173" s="494" t="s">
        <v>180</v>
      </c>
      <c r="B173" s="482">
        <v>250</v>
      </c>
      <c r="C173" s="483">
        <f>WILD!B6</f>
        <v>0</v>
      </c>
      <c r="D173" s="484">
        <f>WILD!B7</f>
        <v>0</v>
      </c>
      <c r="E173" s="483">
        <f>WILD!B8</f>
        <v>250</v>
      </c>
      <c r="F173" s="485">
        <f t="shared" si="8"/>
        <v>0</v>
      </c>
      <c r="G173" s="486" t="s">
        <v>14</v>
      </c>
      <c r="H173" s="486" t="s">
        <v>14</v>
      </c>
      <c r="I173" s="487" t="s">
        <v>14</v>
      </c>
      <c r="J173" s="488" t="s">
        <v>14</v>
      </c>
      <c r="K173" s="489"/>
      <c r="L173"/>
      <c r="M173"/>
      <c r="N173"/>
      <c r="O173"/>
    </row>
    <row r="174" spans="1:15" ht="20.100000000000001" customHeight="1" x14ac:dyDescent="0.3">
      <c r="A174" s="245" t="s">
        <v>181</v>
      </c>
      <c r="B174" s="239">
        <v>0</v>
      </c>
      <c r="C174" s="239">
        <f>WH!B6</f>
        <v>0</v>
      </c>
      <c r="D174" s="240">
        <f>WH!B7</f>
        <v>0</v>
      </c>
      <c r="E174" s="239">
        <f>WH!B8</f>
        <v>0</v>
      </c>
      <c r="F174" s="242">
        <f t="shared" si="8"/>
        <v>0</v>
      </c>
      <c r="G174" s="343"/>
      <c r="H174" s="343"/>
      <c r="I174" s="243"/>
      <c r="J174" s="244"/>
      <c r="K174" s="384">
        <v>2025</v>
      </c>
      <c r="L174"/>
      <c r="M174"/>
      <c r="N174"/>
      <c r="O174"/>
    </row>
    <row r="175" spans="1:15" ht="20.100000000000001" customHeight="1" x14ac:dyDescent="0.3">
      <c r="A175" s="490" t="s">
        <v>182</v>
      </c>
      <c r="B175" s="491">
        <v>600</v>
      </c>
      <c r="C175" s="491">
        <f>WomennBus!B6</f>
        <v>0</v>
      </c>
      <c r="D175" s="492">
        <f>WomennBus!B7</f>
        <v>0</v>
      </c>
      <c r="E175" s="491">
        <f>WomennBus!B8</f>
        <v>595.08000000000004</v>
      </c>
      <c r="F175" s="493">
        <f t="shared" si="8"/>
        <v>4.9199999999999591</v>
      </c>
      <c r="G175" s="486" t="s">
        <v>14</v>
      </c>
      <c r="H175" s="486" t="s">
        <v>14</v>
      </c>
      <c r="I175" s="487" t="s">
        <v>14</v>
      </c>
      <c r="J175" s="488" t="s">
        <v>14</v>
      </c>
      <c r="K175" s="489"/>
      <c r="L175"/>
      <c r="M175"/>
      <c r="N175"/>
      <c r="O175"/>
    </row>
    <row r="176" spans="1:15" customFormat="1" ht="20.100000000000001" customHeight="1" x14ac:dyDescent="0.3">
      <c r="A176" s="253" t="s">
        <v>183</v>
      </c>
      <c r="B176" s="252">
        <v>0</v>
      </c>
      <c r="C176" s="254">
        <f>WIP!B6</f>
        <v>0</v>
      </c>
      <c r="D176" s="453">
        <f>WIP!B7</f>
        <v>0</v>
      </c>
      <c r="E176" s="254">
        <f>WIP!B8</f>
        <v>0</v>
      </c>
      <c r="F176" s="247">
        <f>B176+C176-D176-E176</f>
        <v>0</v>
      </c>
      <c r="G176" s="351"/>
      <c r="H176" s="352"/>
      <c r="I176" s="244"/>
      <c r="J176" s="246"/>
      <c r="K176" s="103">
        <v>2024</v>
      </c>
    </row>
    <row r="177" spans="1:15" customFormat="1" ht="20.100000000000001" customHeight="1" x14ac:dyDescent="0.3">
      <c r="A177" s="297" t="s">
        <v>184</v>
      </c>
      <c r="B177" s="298">
        <v>1150</v>
      </c>
      <c r="C177" s="299">
        <f>WIS!B6</f>
        <v>143.30000000000001</v>
      </c>
      <c r="D177" s="454">
        <f>WIS!B7</f>
        <v>0</v>
      </c>
      <c r="E177" s="300">
        <f>WIS!B8</f>
        <v>1293.3</v>
      </c>
      <c r="F177" s="301">
        <f>B177+C177-D177-E177</f>
        <v>0</v>
      </c>
      <c r="G177" s="345" t="s">
        <v>14</v>
      </c>
      <c r="H177" s="345" t="s">
        <v>14</v>
      </c>
      <c r="I177" s="117" t="s">
        <v>14</v>
      </c>
      <c r="J177" s="139" t="s">
        <v>14</v>
      </c>
      <c r="K177" s="303"/>
    </row>
    <row r="178" spans="1:15" customFormat="1" ht="20.100000000000001" customHeight="1" x14ac:dyDescent="0.3">
      <c r="A178" s="294" t="s">
        <v>185</v>
      </c>
      <c r="B178" s="304">
        <v>650</v>
      </c>
      <c r="C178" s="305">
        <f>WSO!B6</f>
        <v>0</v>
      </c>
      <c r="D178" s="455">
        <f>WSO!B7</f>
        <v>0</v>
      </c>
      <c r="E178" s="305">
        <f>WSO!B8</f>
        <v>399.43</v>
      </c>
      <c r="F178" s="305">
        <f>B178+C178-D178-E178</f>
        <v>250.57</v>
      </c>
      <c r="G178" s="345" t="s">
        <v>14</v>
      </c>
      <c r="H178" s="345" t="s">
        <v>14</v>
      </c>
      <c r="I178" s="117" t="s">
        <v>14</v>
      </c>
      <c r="J178" s="139" t="s">
        <v>14</v>
      </c>
      <c r="K178" s="303"/>
    </row>
    <row r="179" spans="1:15" ht="20.100000000000001" customHeight="1" x14ac:dyDescent="0.3">
      <c r="A179" s="481" t="s">
        <v>186</v>
      </c>
      <c r="B179" s="482">
        <v>8000</v>
      </c>
      <c r="C179" s="483">
        <f>Wool!B6</f>
        <v>0</v>
      </c>
      <c r="D179" s="484">
        <f>Wool!B7</f>
        <v>0</v>
      </c>
      <c r="E179" s="483">
        <f>Wool!B8</f>
        <v>5413.23</v>
      </c>
      <c r="F179" s="485">
        <f t="shared" si="8"/>
        <v>2586.7700000000004</v>
      </c>
      <c r="G179" s="486" t="s">
        <v>14</v>
      </c>
      <c r="H179" s="486" t="s">
        <v>14</v>
      </c>
      <c r="I179" s="487" t="s">
        <v>14</v>
      </c>
      <c r="J179" s="488" t="s">
        <v>14</v>
      </c>
      <c r="K179" s="489"/>
      <c r="L179"/>
      <c r="M179"/>
      <c r="N179"/>
      <c r="O179"/>
    </row>
    <row r="180" spans="1:15" ht="20.100000000000001" customHeight="1" x14ac:dyDescent="0.3">
      <c r="A180" s="93" t="s">
        <v>187</v>
      </c>
      <c r="B180" s="92">
        <v>5000</v>
      </c>
      <c r="C180" s="92">
        <f>Cont!B6</f>
        <v>0</v>
      </c>
      <c r="D180" s="94"/>
      <c r="E180" s="92">
        <f>Cont!B7</f>
        <v>4375</v>
      </c>
      <c r="F180" s="115">
        <f>B180+C180-D180-E180</f>
        <v>625</v>
      </c>
      <c r="G180" s="197"/>
      <c r="H180" s="197"/>
      <c r="I180" s="117"/>
      <c r="J180" s="117"/>
      <c r="K180" s="108"/>
      <c r="L180"/>
      <c r="M180"/>
      <c r="N180"/>
      <c r="O180"/>
    </row>
    <row r="181" spans="1:15" x14ac:dyDescent="0.3">
      <c r="A181" s="64" t="s">
        <v>188</v>
      </c>
      <c r="B181" s="60">
        <f>SUM(B5:B180)</f>
        <v>406335</v>
      </c>
      <c r="C181" s="60">
        <f>SUM(C5:C180)</f>
        <v>2091.67</v>
      </c>
      <c r="D181" s="62">
        <f>SUM(D5:D180)</f>
        <v>26635</v>
      </c>
      <c r="E181" s="60">
        <f>SUM(E5:E180)</f>
        <v>316589.86999999994</v>
      </c>
      <c r="F181" s="60">
        <f>SUM(F5:F180)</f>
        <v>65201.8</v>
      </c>
      <c r="L181"/>
      <c r="M181"/>
      <c r="N181"/>
      <c r="O181"/>
    </row>
    <row r="182" spans="1:15" s="67" customFormat="1" x14ac:dyDescent="0.3">
      <c r="A182" s="64"/>
      <c r="B182" s="65"/>
      <c r="C182" s="65"/>
      <c r="D182" s="66"/>
      <c r="E182" s="65"/>
      <c r="F182" s="65"/>
      <c r="G182" s="65"/>
      <c r="H182" s="65"/>
      <c r="I182" s="85"/>
      <c r="J182" s="85"/>
      <c r="K182" s="194"/>
      <c r="L182"/>
      <c r="M182"/>
      <c r="N182"/>
      <c r="O182"/>
    </row>
    <row r="183" spans="1:15" x14ac:dyDescent="0.3">
      <c r="I183" s="68"/>
      <c r="J183" s="68"/>
      <c r="L183"/>
      <c r="M183"/>
      <c r="N183"/>
      <c r="O183"/>
    </row>
    <row r="184" spans="1:15" x14ac:dyDescent="0.3">
      <c r="L184"/>
      <c r="M184"/>
      <c r="N184"/>
      <c r="O184"/>
    </row>
    <row r="185" spans="1:15" x14ac:dyDescent="0.3">
      <c r="A185" s="69" t="s">
        <v>189</v>
      </c>
      <c r="L185"/>
      <c r="M185"/>
      <c r="N185"/>
      <c r="O185"/>
    </row>
    <row r="186" spans="1:15" x14ac:dyDescent="0.3">
      <c r="A186" s="128" t="s">
        <v>190</v>
      </c>
      <c r="L186"/>
      <c r="M186"/>
      <c r="N186"/>
      <c r="O186"/>
    </row>
    <row r="187" spans="1:15" x14ac:dyDescent="0.3">
      <c r="A187" s="131" t="s">
        <v>191</v>
      </c>
      <c r="I187" s="71"/>
      <c r="J187" s="71"/>
      <c r="L187"/>
      <c r="M187"/>
      <c r="N187"/>
      <c r="O187"/>
    </row>
    <row r="188" spans="1:15" x14ac:dyDescent="0.3">
      <c r="A188" s="200" t="s">
        <v>192</v>
      </c>
      <c r="L188"/>
      <c r="M188"/>
      <c r="N188"/>
      <c r="O188"/>
    </row>
    <row r="189" spans="1:15" x14ac:dyDescent="0.3">
      <c r="A189" s="154" t="s">
        <v>193</v>
      </c>
      <c r="L189"/>
      <c r="M189"/>
      <c r="N189"/>
      <c r="O189"/>
    </row>
    <row r="190" spans="1:15" x14ac:dyDescent="0.3">
      <c r="A190" s="255" t="s">
        <v>194</v>
      </c>
      <c r="L190"/>
      <c r="M190"/>
      <c r="N190"/>
      <c r="O190"/>
    </row>
    <row r="191" spans="1:15" x14ac:dyDescent="0.3">
      <c r="A191" s="155" t="s">
        <v>195</v>
      </c>
      <c r="L191"/>
      <c r="M191"/>
      <c r="N191"/>
      <c r="O191"/>
    </row>
    <row r="192" spans="1:15" x14ac:dyDescent="0.3">
      <c r="L192"/>
      <c r="M192"/>
      <c r="N192"/>
      <c r="O192"/>
    </row>
    <row r="193" spans="12:15" x14ac:dyDescent="0.3">
      <c r="L193"/>
      <c r="M193"/>
      <c r="N193"/>
      <c r="O193"/>
    </row>
    <row r="194" spans="12:15" x14ac:dyDescent="0.3">
      <c r="L194"/>
      <c r="M194"/>
      <c r="N194"/>
      <c r="O194"/>
    </row>
    <row r="195" spans="12:15" x14ac:dyDescent="0.3">
      <c r="L195"/>
      <c r="M195"/>
      <c r="N195"/>
      <c r="O195"/>
    </row>
    <row r="196" spans="12:15" x14ac:dyDescent="0.3">
      <c r="L196"/>
      <c r="M196"/>
      <c r="N196"/>
      <c r="O196"/>
    </row>
    <row r="197" spans="12:15" x14ac:dyDescent="0.3">
      <c r="L197"/>
      <c r="M197"/>
      <c r="N197"/>
      <c r="O197"/>
    </row>
    <row r="198" spans="12:15" x14ac:dyDescent="0.3">
      <c r="L198"/>
      <c r="M198"/>
      <c r="N198"/>
      <c r="O198"/>
    </row>
    <row r="259" spans="2:13" x14ac:dyDescent="0.3">
      <c r="M259" s="185"/>
    </row>
    <row r="269" spans="2:13" x14ac:dyDescent="0.3">
      <c r="B269" s="72"/>
    </row>
  </sheetData>
  <autoFilter ref="A4:I180" xr:uid="{00000000-0009-0000-0000-000000000000}"/>
  <mergeCells count="3">
    <mergeCell ref="I3:J3"/>
    <mergeCell ref="A1:C1"/>
    <mergeCell ref="I1:J1"/>
  </mergeCells>
  <phoneticPr fontId="4" type="noConversion"/>
  <conditionalFormatting sqref="Q7">
    <cfRule type="iconSet" priority="2">
      <iconSet iconSet="3Symbols2">
        <cfvo type="percent" val="0"/>
        <cfvo type="percent" val="33"/>
        <cfvo type="percent" val="67"/>
      </iconSet>
    </cfRule>
  </conditionalFormatting>
  <hyperlinks>
    <hyperlink ref="A7" location="APO!A1" display="Alpha Phi Omega" xr:uid="{00000000-0004-0000-0000-000003000000}"/>
    <hyperlink ref="A11" location="AIChE!A1" display="American Institute of Chemical Engieers" xr:uid="{00000000-0004-0000-0000-000009000000}"/>
    <hyperlink ref="A16" location="ASID!A1" display="American Soiety of Interior Designers" xr:uid="{00000000-0004-0000-0000-00000B000000}"/>
    <hyperlink ref="A17" location="ASME!A1" display="American Society of Mechanical Engineers" xr:uid="{00000000-0004-0000-0000-00000C000000}"/>
    <hyperlink ref="A24" location="ASAS!A1" display="Association of Students About Service" xr:uid="{00000000-0004-0000-0000-00000E000000}"/>
    <hyperlink ref="A22" location="AITP!A1" display="Association of Information Technology Professionals " xr:uid="{00000000-0004-0000-0000-00000F000000}"/>
    <hyperlink ref="A141" location="Horse!A1" display="Horse Judging Team" xr:uid="{00000000-0004-0000-0000-000025000000}"/>
    <hyperlink ref="A65" location="ISA!A1" display="India Student Association" xr:uid="{00000000-0004-0000-0000-000027000000}"/>
    <hyperlink ref="A67" location="IIE!A1" display="Institute of Industrial Engineers" xr:uid="{00000000-0004-0000-0000-000028000000}"/>
    <hyperlink ref="A68" location="IIDA!A1" display="International Interior Design Association" xr:uid="{00000000-0004-0000-0000-000029000000}"/>
    <hyperlink ref="A175" location="WomennBus!A1" display="Women in Business" xr:uid="{00000000-0004-0000-0000-00002A000000}"/>
    <hyperlink ref="A70" location="ITA!A1" display="Iota Tau Alpha" xr:uid="{00000000-0004-0000-0000-00002B000000}"/>
    <hyperlink ref="A77" location="Livestock!A1" display="Livestock Judging Team" xr:uid="{00000000-0004-0000-0000-00002E000000}"/>
    <hyperlink ref="A81" location="Eval!A1" display="Meat Animal Evaluation Team" xr:uid="{00000000-0004-0000-0000-00002F000000}"/>
    <hyperlink ref="A82" location="Meat!A1" display="Meat Judging Team" xr:uid="{00000000-0004-0000-0000-000030000000}"/>
    <hyperlink ref="A84" location="MSA!A1" display="Meat Science Association" xr:uid="{00000000-0004-0000-0000-000031000000}"/>
    <hyperlink ref="A85" location="Metals!A1" display="Metals Club" xr:uid="{00000000-0004-0000-0000-000033000000}"/>
    <hyperlink ref="A93" location="NSBE!A1" display="National Society of Black Engineers" xr:uid="{00000000-0004-0000-0000-000037000000}"/>
    <hyperlink ref="A99" location="PASO!A1" display="Physician Assistant Student Organization" xr:uid="{00000000-0004-0000-0000-000038000000}"/>
    <hyperlink ref="A94" location="Navigators!A1" display="Navigators" xr:uid="{00000000-0004-0000-0000-000039000000}"/>
    <hyperlink ref="A98" location="PAD!A1" display="Phi Alpha Delta Pre-Law Fraternity" xr:uid="{00000000-0004-0000-0000-00003C000000}"/>
    <hyperlink ref="A100" location="PTS!A1" display="Pi Tau Sigma" xr:uid="{00000000-0004-0000-0000-00003D000000}"/>
    <hyperlink ref="A109" location="RanchHorse!A1" display="Ranch Horse Team" xr:uid="{00000000-0004-0000-0000-000040000000}"/>
    <hyperlink ref="A114" location="SFDT!A1" display="Sabre Flight Drill Team" xr:uid="{00000000-0004-0000-0000-000044000000}"/>
    <hyperlink ref="A75" location="Korean!A1" display="Korean Student Association" xr:uid="{00000000-0004-0000-0000-000045000000}"/>
    <hyperlink ref="A115" location="SDP!A1" display="Sigma Delta Pi (Chapter: Alpha Phi)" xr:uid="{00000000-0004-0000-0000-000046000000}"/>
    <hyperlink ref="A118" location="SHPE!A1" display="Society of Hispanic Professional Engineers" xr:uid="{00000000-0004-0000-0000-000048000000}"/>
    <hyperlink ref="A119" location="SPE!A1" display="Society of Petroleum Engineers" xr:uid="{00000000-0004-0000-0000-000049000000}"/>
    <hyperlink ref="A120" location="SWE!A1" display="Society of Women Engineers" xr:uid="{00000000-0004-0000-0000-00004A000000}"/>
    <hyperlink ref="A122" location="SLSA!A1" display="Sri Lankan Students' Association" xr:uid="{00000000-0004-0000-0000-00004B000000}"/>
    <hyperlink ref="A135" location="TBS!A1" display="Tau Beta Sigma" xr:uid="{00000000-0004-0000-0000-00004E000000}"/>
    <hyperlink ref="A144" location="KPOP!A1" display="Tech K-Pop Club" xr:uid="{00000000-0004-0000-0000-00004F000000}"/>
    <hyperlink ref="A137" location="TCFR!A1" display="Tech Council on Family Relations" xr:uid="{00000000-0004-0000-0000-000052000000}"/>
    <hyperlink ref="A138" location="TET!A1" display="Tech Equestrian Team" xr:uid="{00000000-0004-0000-0000-000053000000}"/>
    <hyperlink ref="A146" location="TMA!A1" display="Tech Marketing Association" xr:uid="{00000000-0004-0000-0000-000054000000}"/>
    <hyperlink ref="A161" location="TSPE!A1" display="Texas Society of Professional Engineers" xr:uid="{00000000-0004-0000-0000-000059000000}"/>
    <hyperlink ref="A50" location="Techtones!A1" display="The Techtones" xr:uid="{00000000-0004-0000-0000-00005C000000}"/>
    <hyperlink ref="A179" location="Wool!A1" display="Wool Judging Team" xr:uid="{00000000-0004-0000-0000-000061000000}"/>
    <hyperlink ref="A21" location="ABSS!A1" display="Association of Bangladeshi Students &amp; Scholars" xr:uid="{00000000-0004-0000-0000-000063000000}"/>
    <hyperlink ref="A101" location="RAS!A1" display="Raider Aerospace Society" xr:uid="{00000000-0004-0000-0000-000067000000}"/>
    <hyperlink ref="A15" location="ASCE!A1" display="American Society of Civil Engineers" xr:uid="{00000000-0004-0000-0000-000069000000}"/>
    <hyperlink ref="A62" location="HSS!A1" display="Hispanic Student Society " xr:uid="{00000000-0004-0000-0000-000072000000}"/>
    <hyperlink ref="A95" location="NSA!A1" display="Nepal Students Association" xr:uid="{00000000-0004-0000-0000-000075000000}"/>
    <hyperlink ref="A140" location="TechHorn!A1" display="Tech Horn Society" xr:uid="{00000000-0004-0000-0000-000077000000}"/>
    <hyperlink ref="A117" location="SEP!A1" display="Society of Environmental Professionals" xr:uid="{00000000-0004-0000-0000-00007E000000}"/>
    <hyperlink ref="A139" location="Feral!A1" display="Tech Feral Cat Coalition" xr:uid="{00000000-0004-0000-0000-000081000000}"/>
    <hyperlink ref="A169" location="Veterans!A1" display="Veterans Association at Texas Tech" xr:uid="{00000000-0004-0000-0000-000083000000}"/>
    <hyperlink ref="A90" location="MortarBoard!A1" display="Mortar Board" xr:uid="{00000000-0004-0000-0000-000084000000}"/>
    <hyperlink ref="A72" location="KSMDA!A1" display="Kinesiology &amp; Sport Management Dept. Ambassadors" xr:uid="{00000000-0004-0000-0000-000086000000}"/>
    <hyperlink ref="A180" location="Cont!A1" display="Contingency " xr:uid="{00000000-0004-0000-0000-00008D000000}"/>
    <hyperlink ref="A83" location="MSAQBT!A1" display="Meat Science Academic Quiz Bowl Team" xr:uid="{00000000-0004-0000-0000-000090000000}"/>
    <hyperlink ref="A25" location="BB!A1" display="Bayless Board" xr:uid="{00000000-0004-0000-0000-000093000000}"/>
    <hyperlink ref="A105" location="RaidersDefend!A1" display="Raiders Defending Life" xr:uid="{00000000-0004-0000-0000-0000A2000000}"/>
    <hyperlink ref="A5" location="African!A1" display="African Student Organization" xr:uid="{00000000-0004-0000-0000-0000A3000000}"/>
    <hyperlink ref="A74" location="KEYOP!A1" display="Knowledge Empowering You Outreach Program" xr:uid="{00000000-0004-0000-0000-0000A5000000}"/>
    <hyperlink ref="A23" location="ALPA!A1" display="Association of Latino Professinals in Am" xr:uid="{00000000-0004-0000-0000-0000AA000000}"/>
    <hyperlink ref="A40" location="DWS!A1" display="Dancers with Soul" xr:uid="{00000000-0004-0000-0000-0000AD000000}"/>
    <hyperlink ref="A44" location="DSC!A1" display="Developer Student Club" xr:uid="{00000000-0004-0000-0000-0000AF000000}"/>
    <hyperlink ref="A49" location="EON!A1" display="Eta Omicron Nu" xr:uid="{00000000-0004-0000-0000-0000B0000000}"/>
    <hyperlink ref="A73" location="KRCC!A1" display="Knight Raiders Chess Club" xr:uid="{00000000-0004-0000-0000-0000B3000000}"/>
    <hyperlink ref="A104" location="RPOP!A1" display="Raider Power of Paranormal" xr:uid="{00000000-0004-0000-0000-0000BF000000}"/>
    <hyperlink ref="A112" location="RHIM!A1" display="Restaurant, Hotel, &amp; Institutional Mgmt" xr:uid="{00000000-0004-0000-0000-0000C0000000}"/>
    <hyperlink ref="A126" location="SAFE!A1" display="Student Association of Fire Ecology" xr:uid="{00000000-0004-0000-0000-0000C2000000}"/>
    <hyperlink ref="A153" location="TECHRODEO!A1" display="Tech Rodeo Association" xr:uid="{00000000-0004-0000-0000-0000C6000000}"/>
    <hyperlink ref="A174" location="WH!A1" display="Wildening Horizons" xr:uid="{00000000-0004-0000-0000-0000C9000000}"/>
    <hyperlink ref="A173" location="WILD!A1" display="Wildlife Society at Tech" xr:uid="{00000000-0004-0000-0000-0000CA000000}"/>
    <hyperlink ref="A54" location="FinAsso!A1" display="Finance Association" xr:uid="{00000000-0004-0000-0000-0000D0000000}"/>
    <hyperlink ref="A129" location="SGC!A1" display="International Student Council" xr:uid="{00000000-0004-0000-0000-0000D1000000}"/>
    <hyperlink ref="A123" location="SDA!A1" display="Student Dietetic Association" xr:uid="{148E0663-ACA0-4435-AE47-587DAA8AEC4A}"/>
    <hyperlink ref="A106" location="RSFC!A1" display="Raider Sisters for Christ" xr:uid="{35E74F43-2D2A-4428-81E3-5587D0444BB6}"/>
    <hyperlink ref="A148" location="TMM!A1" display="Tech Music Med" xr:uid="{D3C76A7F-B6A8-4CFE-AED5-05A3105A0C7D}"/>
    <hyperlink ref="A154" location="TRSA!A1" display="Tech Russian &amp; Slavic Association" xr:uid="{E96F4B08-C14E-437D-9931-241FAC7F4783}"/>
    <hyperlink ref="A160" location="TWHPC!A1" display="Tech Women in High Perforamce Computing" xr:uid="{5B3F19E5-A8C9-411A-9445-55214AC2404E}"/>
    <hyperlink ref="A102" location="RH!A1" display="Raider Hacks" xr:uid="{E4AB9F2A-A952-48D8-954A-55E3C26F9AB1}"/>
    <hyperlink ref="A149" location="TNRF!A1" display="Tech National Retail Federation Student Asso" xr:uid="{23E92B71-9102-47F4-BD45-43F89D42BDC3}"/>
    <hyperlink ref="A28" location="BSA!A1" display="Black Students Association" xr:uid="{AB431EDB-D789-478C-8664-E3E2116A8EAE}"/>
    <hyperlink ref="A78" location="LPHI!A1" display="Lubbock Public Health Initiative" xr:uid="{376FE41F-A514-4B96-BFC1-C547CD75F07F}"/>
    <hyperlink ref="A19" location="AAS!A1" display="Arnold Air Society" xr:uid="{5F248512-D8FE-4805-B91A-B979BC10A232}"/>
    <hyperlink ref="A43" location="DI!A1" display="Destination Imagination" xr:uid="{CDFAE0BF-8455-44FC-9A9E-3FA621980369}"/>
    <hyperlink ref="A133" location="SMO!A1" display="Makerspace Student Org" xr:uid="{CD3BCC93-DE9B-4191-9434-51FAC7B0CA9E}"/>
    <hyperlink ref="A86" location="MANRRS!A1" display="Minorities in Agriculture Natural Resources and Related Sciences" xr:uid="{40BB5391-BB2F-4228-8320-7924C441D360}"/>
    <hyperlink ref="A89" location="MUN!A1" display="Model United Nations" xr:uid="{231E22EA-BAAC-471F-A091-137B327C9EB6}"/>
    <hyperlink ref="A132" location="SMILE!A1" display="Student Made Initiatives in Leadership &amp; Equality" xr:uid="{20615A39-2F85-436A-A2F0-E6673794782D}"/>
    <hyperlink ref="A157" location="TSCA!A1" display="Tech Suppy Chain Asso" xr:uid="{9D507443-FE83-4758-A4EE-D5E1863A5C84}"/>
    <hyperlink ref="A165" location="TMB!A1" display="The Masked Bakers" xr:uid="{FB380828-FA3C-4C16-AAD6-B1B82EE29D54}"/>
    <hyperlink ref="A171" location="WF!A1" display="Wesley Foundation at TTU" xr:uid="{EA4D1C59-AFCC-4D51-A337-D14D635AE119}"/>
    <hyperlink ref="A172" location="WTAB!A1" display="West Texas Asso for Botany" xr:uid="{B3029A7C-8678-48BD-B8AF-2A75217B00F6}"/>
    <hyperlink ref="A13" location="AMWA!A1" display="American Medical Women's Association" xr:uid="{00000000-0004-0000-0000-000068000000}"/>
    <hyperlink ref="A37" location="Christians!A1" display="Christians at Tech" xr:uid="{56EEB245-9852-4556-802B-B35840BEDD6B}"/>
    <hyperlink ref="A34" location="CSA!A1" display="Catholic Student Association" xr:uid="{2356B311-74AE-4F51-9308-9754A14373CD}"/>
    <hyperlink ref="A31" location="TechCRU!A1" display="Campus Crusade for Christ (Tech CRU)" xr:uid="{D21E1207-DB74-4887-A1BE-66390C3AD400}"/>
    <hyperlink ref="A29" location="BBSA!A1" display="Black Business Students Association" xr:uid="{5406AE91-FEDC-4264-8143-D3A2942CA654}"/>
    <hyperlink ref="A57" location="GLW!A1" display="Geoscience Leadership Org for Women" xr:uid="{D2189340-DCE9-4B1E-A43B-99F3618C499B}"/>
    <hyperlink ref="A110" location="RRR!A1" display="Red Raider Racing (Formula)" xr:uid="{8BA84C4B-2C4B-4A37-B9B2-7AF5C9B66B64}"/>
    <hyperlink ref="A107" location="RMSS!A1" display="Raider Medical Screening Society" xr:uid="{6F2FB0FC-F45D-47BA-84D7-B56BA383D401}"/>
    <hyperlink ref="A60" location="'Goin'' Band'!A1" display="Goin' Band from Raiderland" xr:uid="{97781D22-9387-42AC-9317-6812CD069620}"/>
    <hyperlink ref="A58" location="GSS!A1" display="Geoscience Student Society" xr:uid="{8C46AF6D-F155-484F-B0B7-020D3AF18CCF}"/>
    <hyperlink ref="A36" location="ChiRho!A1" display="Chi Rho Fraternity" xr:uid="{56E89B99-5741-45CA-8960-333376C08016}"/>
    <hyperlink ref="A53" location="Filipino!A1" display="Filipino Student Association" xr:uid="{06FFD1FB-9C3F-41B9-9773-700A49EB0C43}"/>
    <hyperlink ref="A8" location="AADE!A1" display="American Association of Drilling Engineers" xr:uid="{D512C1D0-195E-49CA-BA9D-2943C5022077}"/>
    <hyperlink ref="A6" location="ACT!A1" display="Agricultural Communicators of Tommor" xr:uid="{9980FDA4-C70F-4DEC-9AEC-77227AE731A7}"/>
    <hyperlink ref="A9" location="AAFCS!A1" display="American Associatin of Family &amp; Consumer Sci" xr:uid="{D394E67B-77F7-4E73-9479-269B37F6CE26}"/>
    <hyperlink ref="A10" location="'ACS-SA'!A1" display="American Chemical Society-Student Affiliates" xr:uid="{FE0BA444-B78A-4C64-A909-966C6AEDD738}"/>
    <hyperlink ref="A38" location="CISER!A1" display="CISER Scholar Service Organizatin" xr:uid="{065DC023-B0A8-4369-BC5B-C399000562DF}"/>
    <hyperlink ref="A39" location="'A&amp;S Ambassadors'!A1" display="College of Arts &amp; Sciences Student Ambassadors" xr:uid="{D2CD3090-E3B3-4BAB-8BF9-DFBD9BA8A57C}"/>
    <hyperlink ref="A47" location="DRBH!A1" display="Dr. Bernard A. Harris Jr. Pre-med society" xr:uid="{1815833B-C547-4387-A1FC-B2B0556DE6BE}"/>
    <hyperlink ref="A64" location="HDFS!A1" display="Human Development &amp; Family Sci/Early Childhood Ambassadors" xr:uid="{0C45B09D-407F-4F5B-B8DC-ED1CA11FF7D3}"/>
    <hyperlink ref="A92" location="NPC!A1" display="National PanHellenic Council" xr:uid="{D5322E56-E884-4835-94BA-AAA3B8520E71}"/>
    <hyperlink ref="A113" location="RATS!A1" display="Robotics &amp; Advanced Tech Society" xr:uid="{14B534F6-A7E8-4FF6-8D36-43E6A5C50712}"/>
    <hyperlink ref="A125" location="SASLA!A1" display="Student American Society of Landscape Arch" xr:uid="{5AC94E7B-26CA-4894-989B-4C4D3D308106}"/>
    <hyperlink ref="A136" location="TCLCA!A1" display="Tech Chinese Language &amp; Culture" xr:uid="{D61E6A4D-AF45-446F-9FB3-876EADD37AB2}"/>
    <hyperlink ref="A143" location="TKBDT!A1" display="Tech Kahaani Bollywood Dance Team" xr:uid="{9195CB44-A3CE-486D-A656-1245B2FCFCF8}"/>
    <hyperlink ref="A151" location="TPOT!A1" display="Tech Pre-Occupational Therapy" xr:uid="{B85BBDDD-8D32-4641-B477-F71EA30F20DF}"/>
    <hyperlink ref="A152" location="TPVS!A1" display="Tech Pre-Vet Society" xr:uid="{F9268611-4100-4853-B5D6-F05A47300ED1}"/>
    <hyperlink ref="A164" location="TMC!A1" display="The Math Club" xr:uid="{F6087CB1-AA1D-4446-B741-AD60399113DE}"/>
    <hyperlink ref="A176" location="WIP!A1" display="Women in Physics" xr:uid="{4CD4E37E-810D-4C7E-9082-DEB84CA9A346}"/>
    <hyperlink ref="A32" location="CECM!A1" display="Canterbury Episocopal Campus Ministry" xr:uid="{BE7C64CB-F2B1-4A6F-BA8C-797FDEC1F9AB}"/>
    <hyperlink ref="A42" location="DSP!A1" display="Delta Sigma Pi" xr:uid="{FF9BBC2F-3344-4256-89DE-3A78D18DCF51}"/>
    <hyperlink ref="A12" location="AMSA!A1" display="American Medical Student Association" xr:uid="{F11E3AC1-7839-479C-85F2-2C46AC294ACA}"/>
    <hyperlink ref="A14" location="ASTA!A1" display="American String Teachers Association" xr:uid="{1331BF13-19A6-4386-B166-6DE9A8FC56B2}"/>
    <hyperlink ref="A156" location="TSSTCAF!A1" display="Tech Student Subunit of the TX Chapter of the American Fisheries" xr:uid="{98D1DADB-37C6-4A45-811F-B26EFF178664}"/>
    <hyperlink ref="A71" location="JOY!A1" display="JoyCentric Organization" xr:uid="{6AAB0081-2638-40DA-84BB-62EF01DF8DD6}"/>
    <hyperlink ref="A158" location="TTLHM!A1" display="Tech Team Luke Hope for Minds" xr:uid="{82309E59-00F5-425C-A80D-66675DFA3B62}"/>
    <hyperlink ref="A45" location="DTL!A1" display="Double T Locksport" xr:uid="{FD16B15B-1BDD-4C52-8649-FB7A5BA095F7}"/>
    <hyperlink ref="A111" location="RTheater!A1" display="Red Theater Company" xr:uid="{EFABA30A-080C-472D-838D-250EF66EEE1A}"/>
    <hyperlink ref="A167" location="Range!A1" display="The Student Chapter of the Society for Range Management at Tech" xr:uid="{FF90F3FE-EB7E-4DFC-BAF9-9DECEEE0E607}"/>
    <hyperlink ref="A177" location="WIS!A1" display="Women in STEM" xr:uid="{72EFDD87-293D-4673-8C66-4D4DE4043590}"/>
    <hyperlink ref="A30" location="'B&amp;B'!A1" display="Block and Bridle" xr:uid="{80E192F9-2F2F-4090-9334-7BE61C67D11A}"/>
    <hyperlink ref="A124" location="AgCouncil!A1" display="Student Agricultural Council" xr:uid="{00000000-0004-0000-0000-00004C000000}"/>
    <hyperlink ref="A168" location="UkClub!A1" display="Ukrainian Club" xr:uid="{AE30FC1F-4A1E-4FCC-AC13-952AAD243C4A}"/>
    <hyperlink ref="A170" location="'WEB3'!A1" display="WEB3 Acceleration Association" xr:uid="{2DA08782-55D3-4085-AB87-7F3F44A2CB1B}"/>
    <hyperlink ref="A178" location="WSO!A1" display="Women's Service Organization" xr:uid="{C5480C2E-BB89-4FC1-AE75-97D63244DEE0}"/>
    <hyperlink ref="A150" location="TP!A1" display="Tech Pokemon" xr:uid="{EC81E9A2-A25F-409C-90E3-D9CA801B3C29}"/>
    <hyperlink ref="A155" location="TSMG!A1" display="Tech Sport Management Group" xr:uid="{1B8E86AF-8476-4CEF-9AB6-3B295C9ADB7C}"/>
    <hyperlink ref="A145" location="TMAGIC!A1" display="Tech Magic Club" xr:uid="{4C22CE07-0A79-4836-87CD-92D5AADE2519}"/>
    <hyperlink ref="A142" location="TIT!A1" display="Tech Improv Troupe" xr:uid="{BBA793DE-D71D-4D50-8C46-7263E6473DE3}"/>
    <hyperlink ref="A66" location="IEEE!A1" display="Institute of Electrical and Electronics Engineers" xr:uid="{5AF4FF95-D893-44B6-8030-A00520AC46A2}"/>
    <hyperlink ref="A59" location="GSA!A1" display="Ghana Students Association" xr:uid="{DD2ED5C9-2C64-4F7E-A194-9F9616F845D9}"/>
    <hyperlink ref="A163" location="TES!A1" display="The Electrochemical Society" xr:uid="{1B15D8B6-901B-4EAC-810F-7C2FA2D74503}"/>
    <hyperlink ref="A108" location="RR!A1" display="Raider Recycling" xr:uid="{077BE78B-53A2-4C31-BE06-C049C23C802E}"/>
    <hyperlink ref="A52" location="FSC!A1" display="Food Science Club" xr:uid="{0DFB65FC-1EA9-483F-8871-7308683E486D}"/>
    <hyperlink ref="A116" location="SKYRAIDERS!A1" display="SkyRaiders" xr:uid="{8BA8E758-67CA-447D-9E58-0011DCA2E597}"/>
    <hyperlink ref="A18" location="ASA!A1" display="Arabic Student Association" xr:uid="{7C938982-E818-45FC-BB90-5095C970DDE3}"/>
    <hyperlink ref="A20" location="ACM!A1" display="Association for Computing Machinery" xr:uid="{D3C9C9FD-5A89-4383-B0ED-A2319237C4A0}"/>
    <hyperlink ref="A26" location="BEYOND!A1" display="Beyond Barriers" xr:uid="{9F2F9373-B913-4451-8CC9-1337E00C73B5}"/>
    <hyperlink ref="A27" location="BLACKART!A1" display="Black Art Society" xr:uid="{0C31E475-FE9E-46BA-9383-36DA14B56A20}"/>
    <hyperlink ref="A33" location="Caribbean!A1" display="Caribbean Student Association" xr:uid="{223D0F61-FAD5-4DFA-B868-6294FB48D016}"/>
    <hyperlink ref="A35" location="ChiEps!A1" display="Chi Epsilon" xr:uid="{9D91877D-91AC-4D0E-9F06-CCD4B87C9FBA}"/>
    <hyperlink ref="A41" location="DelightM!A1" display="Delight Ministries" xr:uid="{FED2EB15-28AB-4CFC-B187-66E85FE9442C}"/>
    <hyperlink ref="A51" location="FF!A1" display="Faith of Friends" xr:uid="{2C98D310-C834-49CB-AF4A-5ECC4755910D}"/>
    <hyperlink ref="A55" location="FMSF!A1" display="Friends of Medecins Sans Forntieres" xr:uid="{C5D7FB62-ADC7-4BC8-8A6D-950F1FEAF4D0}"/>
    <hyperlink ref="A56" location="GYM!A1" display="Geography and Youth Mappers" xr:uid="{E258B69E-C8C9-4845-B82A-87828867143A}"/>
    <hyperlink ref="A63" location="HAAPH!A1" display="Honors Asso. For Aspiring Pre-Health" xr:uid="{6260C80E-3E6A-48AF-BA92-41A6323F5E96}"/>
    <hyperlink ref="A61" location="HILLEL!A1" display="Hillel" xr:uid="{29ED3228-9B54-439F-91D8-016F8523012D}"/>
    <hyperlink ref="A76" location="LMSA!A1" display="Latino Medical Student Asso. Plus" xr:uid="{394B1D17-A097-4F67-A28F-C21B3EC5E384}"/>
    <hyperlink ref="A79" location="LR!A1" display="Lubbock Rotaract" xr:uid="{B6AD71AB-6220-4B42-983A-6BD32CA2453A}"/>
    <hyperlink ref="A80" location="MCFB!A1" display="Matador Collegiate Farm Buereau" xr:uid="{BD842389-9240-4C46-85ED-6D1603AFE056}"/>
    <hyperlink ref="A88" location="MPC!A1" display="Miracle Pennies College" xr:uid="{9D32FBBF-A6C8-4379-886E-5D6BF32CF4FA}"/>
    <hyperlink ref="A91" location="MuslimSA!A1" display="Muslim Student Association" xr:uid="{43D6C07B-683D-4FD5-877D-C6D372BAB91F}"/>
    <hyperlink ref="A96" location="NiSA!A1" display="Nigerian Students Association" xr:uid="{CD701CF2-2BED-46B9-B1BE-A99646DC43D6}"/>
    <hyperlink ref="A97" location="NMLB!A1" display="No Mind Left Behind" xr:uid="{704B3F32-B2E6-4793-BB86-40FE186D4713}"/>
    <hyperlink ref="A159" location="TUNICEF!A1" display="Tech UNICEF" xr:uid="{DDA67A42-7211-482E-B927-CECBF895638A}"/>
    <hyperlink ref="A127" location="SOEA!A1" display="Students of East Africa at Tech" xr:uid="{317E93F3-BCA5-49DE-93FC-9A5D651B83F1}"/>
    <hyperlink ref="A134" location="TBP!A1" display="Tau Beta Pi" xr:uid="{8F82FFF0-E6BC-4094-8520-543F8031EECA}"/>
    <hyperlink ref="A48" location="ECDE!A1" display="El Club de Espanol" xr:uid="{733A0756-CE62-4EAC-91DC-904431491066}"/>
    <hyperlink ref="A166" location="SEAT!A1" display="The Structural Engineers Asso of TX" xr:uid="{24BFCA55-AB3D-4F7C-8AB6-0F3960A77626}"/>
    <hyperlink ref="A128" location="SNDA!A1" display="Student Nutrition Dietetics Association" xr:uid="{C3974017-94EC-4DC9-82FF-A8A7063A205F}"/>
    <hyperlink ref="A162" location="TCCH!A1" display="The Collegiate Companions for Hospice" xr:uid="{CE0EAF19-0CE0-4134-A717-BD29B94B9246}"/>
    <hyperlink ref="A69" location="IMA!A1" display="Investment Management Association" xr:uid="{A671AD9C-0BD8-4EE9-A5BB-5A94A5D193CD}"/>
    <hyperlink ref="A121" location="SEPA!A1" display="Society of Environmental Professionals" xr:uid="{C7EC20C4-14E6-45B2-A0A7-8E366D5A0509}"/>
    <hyperlink ref="A130" location="SJP!A1" display="Students for Justic in Palestine" xr:uid="{0566B3C7-A0D2-45FC-B81F-7196FF6EF1CB}"/>
    <hyperlink ref="A131" location="SIL!A1" display="Student Intersectional Leadership" xr:uid="{5BAEC346-A17F-4ED4-857C-6F32E37AACD8}"/>
    <hyperlink ref="A147" location="TMP!A1" display="Tech Minorities &amp; Philosophy" xr:uid="{5447A286-420B-49BA-B4A5-C1F1B887CA67}"/>
    <hyperlink ref="A87" location="MAPS!A1" display="Minority Association of Pre-Health Students" xr:uid="{460E032A-B761-4373-A50D-3618D50A8635}"/>
  </hyperlinks>
  <pageMargins left="0" right="0" top="0" bottom="0" header="0.5" footer="0.5"/>
  <pageSetup scale="85" fitToHeight="0" orientation="landscape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BC57-A931-48B9-9FCB-DCE0106CA32C}">
  <sheetPr>
    <tabColor theme="0"/>
  </sheetPr>
  <dimension ref="A1:J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21</v>
      </c>
    </row>
    <row r="4" spans="1:4" x14ac:dyDescent="0.3">
      <c r="C4" s="256" t="s">
        <v>216</v>
      </c>
    </row>
    <row r="5" spans="1:4" x14ac:dyDescent="0.3">
      <c r="A5" s="4" t="s">
        <v>197</v>
      </c>
      <c r="B5" s="2">
        <f>'Total Orgs'!B12</f>
        <v>400</v>
      </c>
      <c r="C5" s="47" t="s">
        <v>503</v>
      </c>
    </row>
    <row r="6" spans="1:4" x14ac:dyDescent="0.3">
      <c r="A6" s="4" t="s">
        <v>4</v>
      </c>
      <c r="C6" s="47" t="s">
        <v>506</v>
      </c>
    </row>
    <row r="7" spans="1:4" x14ac:dyDescent="0.3">
      <c r="A7" s="4" t="s">
        <v>271</v>
      </c>
      <c r="C7" s="47"/>
    </row>
    <row r="8" spans="1:4" x14ac:dyDescent="0.3">
      <c r="A8" s="4" t="s">
        <v>6</v>
      </c>
      <c r="B8" s="2">
        <f>SUM(B12:B143)</f>
        <v>400</v>
      </c>
      <c r="C8" s="47" t="s">
        <v>569</v>
      </c>
    </row>
    <row r="9" spans="1:4" x14ac:dyDescent="0.3">
      <c r="A9" s="4" t="s">
        <v>198</v>
      </c>
      <c r="B9" s="2">
        <f>SUM(B5+B6-B8)</f>
        <v>0</v>
      </c>
      <c r="C9" s="47"/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4" t="s">
        <v>929</v>
      </c>
      <c r="B12" s="2">
        <v>400</v>
      </c>
      <c r="C12" s="9" t="s">
        <v>700</v>
      </c>
    </row>
    <row r="13" spans="1:4" x14ac:dyDescent="0.3">
      <c r="C13" s="15" t="s">
        <v>933</v>
      </c>
    </row>
    <row r="14" spans="1:4" x14ac:dyDescent="0.3">
      <c r="C14" s="9" t="s">
        <v>934</v>
      </c>
    </row>
    <row r="15" spans="1:4" x14ac:dyDescent="0.3">
      <c r="C15" t="s">
        <v>935</v>
      </c>
      <c r="D15">
        <v>424.8</v>
      </c>
    </row>
    <row r="16" spans="1:4" x14ac:dyDescent="0.3">
      <c r="C16" s="9"/>
    </row>
    <row r="17" spans="1:10" x14ac:dyDescent="0.3">
      <c r="C17" s="8"/>
    </row>
    <row r="18" spans="1:10" s="17" customFormat="1" x14ac:dyDescent="0.3">
      <c r="A18"/>
      <c r="B18"/>
      <c r="C18"/>
      <c r="D18"/>
      <c r="E18"/>
      <c r="F18"/>
      <c r="G18"/>
      <c r="H18"/>
      <c r="I18"/>
      <c r="J18"/>
    </row>
    <row r="19" spans="1:10" x14ac:dyDescent="0.3">
      <c r="A19"/>
      <c r="B19"/>
    </row>
    <row r="20" spans="1:10" x14ac:dyDescent="0.3">
      <c r="A20"/>
      <c r="B20"/>
    </row>
    <row r="21" spans="1:10" x14ac:dyDescent="0.3">
      <c r="A21"/>
      <c r="B21"/>
    </row>
    <row r="22" spans="1:10" x14ac:dyDescent="0.3">
      <c r="A22"/>
      <c r="B22"/>
    </row>
    <row r="23" spans="1:10" s="17" customFormat="1" x14ac:dyDescent="0.3">
      <c r="A23"/>
      <c r="B23"/>
      <c r="C23"/>
      <c r="D23"/>
      <c r="E23"/>
      <c r="F23"/>
      <c r="G23"/>
      <c r="H23"/>
      <c r="I23"/>
      <c r="J23"/>
    </row>
    <row r="24" spans="1:10" s="17" customFormat="1" x14ac:dyDescent="0.3">
      <c r="A24"/>
      <c r="B24"/>
      <c r="C24"/>
      <c r="D24"/>
      <c r="E24"/>
      <c r="F24"/>
      <c r="G24"/>
      <c r="H24"/>
      <c r="I24"/>
      <c r="J24"/>
    </row>
    <row r="25" spans="1:10" s="17" customFormat="1" x14ac:dyDescent="0.3">
      <c r="A25"/>
      <c r="B25"/>
      <c r="C25"/>
      <c r="D25"/>
      <c r="E25"/>
      <c r="F25"/>
      <c r="G25"/>
      <c r="H25"/>
      <c r="I25"/>
      <c r="J25"/>
    </row>
    <row r="26" spans="1:10" s="17" customFormat="1" x14ac:dyDescent="0.3">
      <c r="A26"/>
      <c r="B26"/>
      <c r="C26"/>
      <c r="D26"/>
      <c r="E26"/>
      <c r="F26"/>
      <c r="G26"/>
      <c r="H26"/>
      <c r="I26"/>
      <c r="J26"/>
    </row>
    <row r="27" spans="1:10" s="17" customFormat="1" x14ac:dyDescent="0.3">
      <c r="A27"/>
      <c r="B27"/>
      <c r="C27"/>
      <c r="D27"/>
      <c r="E27"/>
      <c r="F27"/>
      <c r="G27"/>
      <c r="H27"/>
      <c r="I27"/>
      <c r="J27"/>
    </row>
    <row r="28" spans="1:10" s="17" customFormat="1" x14ac:dyDescent="0.3">
      <c r="A28"/>
      <c r="B28"/>
      <c r="C28"/>
      <c r="D28"/>
      <c r="E28"/>
      <c r="F28"/>
      <c r="G28"/>
      <c r="H28"/>
      <c r="I28"/>
      <c r="J28"/>
    </row>
    <row r="29" spans="1:10" s="17" customFormat="1" x14ac:dyDescent="0.3">
      <c r="A29"/>
      <c r="B29"/>
      <c r="C29"/>
      <c r="D29"/>
      <c r="E29"/>
      <c r="F29"/>
      <c r="G29"/>
      <c r="H29"/>
      <c r="I29"/>
      <c r="J29"/>
    </row>
    <row r="30" spans="1:10" s="17" customFormat="1" x14ac:dyDescent="0.3">
      <c r="A30"/>
      <c r="B30"/>
      <c r="C30"/>
      <c r="D30"/>
      <c r="E30"/>
      <c r="F30"/>
      <c r="G30"/>
      <c r="H30"/>
      <c r="I30"/>
      <c r="J30"/>
    </row>
    <row r="31" spans="1:10" s="17" customFormat="1" x14ac:dyDescent="0.3">
      <c r="A31"/>
      <c r="B31"/>
      <c r="C31"/>
      <c r="D31"/>
      <c r="E31"/>
      <c r="F31"/>
      <c r="G31"/>
      <c r="H31"/>
      <c r="I31"/>
      <c r="J31"/>
    </row>
    <row r="32" spans="1:10" s="17" customFormat="1" x14ac:dyDescent="0.3">
      <c r="A32"/>
      <c r="B32"/>
      <c r="C32"/>
      <c r="D32"/>
      <c r="E32"/>
      <c r="F32"/>
      <c r="G32"/>
      <c r="H32"/>
      <c r="I32"/>
      <c r="J32"/>
    </row>
    <row r="33" spans="1:3" x14ac:dyDescent="0.3">
      <c r="A33"/>
      <c r="B33"/>
    </row>
    <row r="34" spans="1:3" x14ac:dyDescent="0.3">
      <c r="A34"/>
      <c r="B34"/>
    </row>
    <row r="35" spans="1:3" x14ac:dyDescent="0.3">
      <c r="A35"/>
      <c r="B35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26A94FB3-CD05-4010-A2E7-FF55660DC475}"/>
  </hyperlinks>
  <pageMargins left="0.75" right="0.75" top="1" bottom="1" header="0.5" footer="0.5"/>
  <pageSetup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D79FB-1357-4AB1-8C86-EF2BBFE31D61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156</v>
      </c>
      <c r="C3" t="s">
        <v>322</v>
      </c>
    </row>
    <row r="5" spans="1:3" x14ac:dyDescent="0.3">
      <c r="A5" s="4" t="s">
        <v>197</v>
      </c>
      <c r="B5" s="2">
        <f>'Total Orgs'!B148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1A7FDA66-E807-47CD-9E34-8E1D515A696E}"/>
  </hyperlinks>
  <pageMargins left="0.75" right="0.75" top="1" bottom="1" header="0.5" footer="0.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>
    <tabColor theme="0"/>
  </sheetPr>
  <dimension ref="A1:E16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5" x14ac:dyDescent="0.3">
      <c r="A1" s="5" t="s">
        <v>196</v>
      </c>
      <c r="C1" s="1" t="e">
        <f>'Total Orgs'!#REF!</f>
        <v>#REF!</v>
      </c>
    </row>
    <row r="2" spans="1:5" x14ac:dyDescent="0.3">
      <c r="A2" s="5"/>
    </row>
    <row r="3" spans="1:5" x14ac:dyDescent="0.3">
      <c r="A3" s="6" t="s">
        <v>323</v>
      </c>
      <c r="C3" s="256" t="s">
        <v>216</v>
      </c>
    </row>
    <row r="4" spans="1:5" x14ac:dyDescent="0.3">
      <c r="C4" s="47" t="s">
        <v>535</v>
      </c>
    </row>
    <row r="5" spans="1:5" x14ac:dyDescent="0.3">
      <c r="A5" s="4" t="s">
        <v>197</v>
      </c>
      <c r="B5" s="2">
        <f>'Total Orgs'!B149</f>
        <v>1725</v>
      </c>
      <c r="C5" s="47" t="s">
        <v>536</v>
      </c>
    </row>
    <row r="6" spans="1:5" x14ac:dyDescent="0.3">
      <c r="A6" s="4" t="s">
        <v>4</v>
      </c>
      <c r="C6" s="47"/>
    </row>
    <row r="7" spans="1:5" x14ac:dyDescent="0.3">
      <c r="A7" s="4" t="s">
        <v>5</v>
      </c>
      <c r="C7" s="47"/>
    </row>
    <row r="8" spans="1:5" x14ac:dyDescent="0.3">
      <c r="A8" s="4" t="s">
        <v>6</v>
      </c>
      <c r="B8" s="2">
        <f>SUM(B12:B101)</f>
        <v>0</v>
      </c>
      <c r="C8" s="47"/>
    </row>
    <row r="9" spans="1:5" x14ac:dyDescent="0.3">
      <c r="A9" s="4" t="s">
        <v>198</v>
      </c>
      <c r="B9" s="2">
        <f>SUM(B5+B6-B7-B8)</f>
        <v>1725</v>
      </c>
    </row>
    <row r="11" spans="1:5" s="1" customFormat="1" x14ac:dyDescent="0.3">
      <c r="A11" s="7" t="s">
        <v>199</v>
      </c>
      <c r="B11" s="3" t="s">
        <v>200</v>
      </c>
      <c r="C11" s="1" t="s">
        <v>201</v>
      </c>
    </row>
    <row r="14" spans="1:5" x14ac:dyDescent="0.3">
      <c r="D14" s="99"/>
    </row>
    <row r="15" spans="1:5" x14ac:dyDescent="0.3">
      <c r="D15" s="201"/>
      <c r="E15" s="26"/>
    </row>
    <row r="16" spans="1:5" x14ac:dyDescent="0.3">
      <c r="D16" s="202"/>
    </row>
  </sheetData>
  <hyperlinks>
    <hyperlink ref="A1" location="'Total Orgs'!A1" display="Total Organizations" xr:uid="{00000000-0004-0000-6E00-000000000000}"/>
  </hyperlinks>
  <pageMargins left="0.75" right="0.75" top="1" bottom="1" header="0.5" footer="0.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>
    <tabColor theme="0"/>
  </sheetPr>
  <dimension ref="A1:C24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101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Orgs'!B93</f>
        <v>9200</v>
      </c>
      <c r="C5" s="47" t="s">
        <v>324</v>
      </c>
    </row>
    <row r="6" spans="1:3" x14ac:dyDescent="0.3">
      <c r="A6" s="4" t="s">
        <v>4</v>
      </c>
      <c r="C6" s="47" t="s">
        <v>325</v>
      </c>
    </row>
    <row r="7" spans="1:3" x14ac:dyDescent="0.3">
      <c r="A7" s="4" t="s">
        <v>5</v>
      </c>
      <c r="C7" s="47" t="s">
        <v>686</v>
      </c>
    </row>
    <row r="8" spans="1:3" x14ac:dyDescent="0.3">
      <c r="A8" s="4" t="s">
        <v>6</v>
      </c>
      <c r="B8" s="2">
        <f>SUM(B12:B105)</f>
        <v>6330</v>
      </c>
      <c r="C8" s="47" t="s">
        <v>691</v>
      </c>
    </row>
    <row r="9" spans="1:3" x14ac:dyDescent="0.3">
      <c r="A9" s="4" t="s">
        <v>198</v>
      </c>
      <c r="B9" s="2">
        <f>SUM(B5+B6-B8)</f>
        <v>2870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1208</v>
      </c>
      <c r="B12" s="2">
        <v>4520</v>
      </c>
      <c r="C12" s="97" t="s">
        <v>1207</v>
      </c>
    </row>
    <row r="13" spans="1:3" x14ac:dyDescent="0.3">
      <c r="C13" s="97" t="s">
        <v>1210</v>
      </c>
    </row>
    <row r="14" spans="1:3" x14ac:dyDescent="0.3">
      <c r="C14" s="97"/>
    </row>
    <row r="15" spans="1:3" x14ac:dyDescent="0.3">
      <c r="A15" s="4" t="s">
        <v>1209</v>
      </c>
      <c r="B15" s="2">
        <v>1060</v>
      </c>
      <c r="C15" s="97" t="s">
        <v>700</v>
      </c>
    </row>
    <row r="16" spans="1:3" x14ac:dyDescent="0.3">
      <c r="C16" s="97" t="s">
        <v>1211</v>
      </c>
    </row>
    <row r="17" spans="2:3" x14ac:dyDescent="0.3">
      <c r="C17" s="97"/>
    </row>
    <row r="18" spans="2:3" x14ac:dyDescent="0.3">
      <c r="B18" s="2">
        <v>750</v>
      </c>
      <c r="C18" s="97" t="s">
        <v>1241</v>
      </c>
    </row>
    <row r="19" spans="2:3" x14ac:dyDescent="0.3">
      <c r="C19" s="97"/>
    </row>
    <row r="20" spans="2:3" x14ac:dyDescent="0.3">
      <c r="C20" s="97"/>
    </row>
    <row r="21" spans="2:3" x14ac:dyDescent="0.3">
      <c r="C21" s="97"/>
    </row>
    <row r="22" spans="2:3" x14ac:dyDescent="0.3">
      <c r="C22" s="97"/>
    </row>
    <row r="23" spans="2:3" x14ac:dyDescent="0.3">
      <c r="C23" s="97"/>
    </row>
    <row r="24" spans="2:3" x14ac:dyDescent="0.3">
      <c r="C24" s="97"/>
    </row>
  </sheetData>
  <hyperlinks>
    <hyperlink ref="A1" location="'Total Orgs'!A1" display="Total Organizations" xr:uid="{00000000-0004-0000-6F00-000000000000}"/>
  </hyperlinks>
  <pageMargins left="0.75" right="0.75" top="1" bottom="1" header="0.5" footer="0.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>
    <tabColor theme="0"/>
  </sheetPr>
  <dimension ref="A1:C11"/>
  <sheetViews>
    <sheetView workbookViewId="0">
      <selection activeCell="A3" sqref="A3"/>
    </sheetView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326</v>
      </c>
    </row>
    <row r="5" spans="1:3" x14ac:dyDescent="0.3">
      <c r="A5" s="4" t="s">
        <v>197</v>
      </c>
      <c r="B5" s="2">
        <f>INACTIVE!B25</f>
        <v>0</v>
      </c>
    </row>
    <row r="6" spans="1:3" x14ac:dyDescent="0.3">
      <c r="A6" s="4" t="s">
        <v>4</v>
      </c>
    </row>
    <row r="7" spans="1:3" s="15" customFormat="1" x14ac:dyDescent="0.3">
      <c r="A7" s="20" t="s">
        <v>5</v>
      </c>
      <c r="B7" s="32"/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7000-000000000000}"/>
  </hyperlinks>
  <pageMargins left="0.75" right="0.75" top="1" bottom="1" header="0.5" footer="0.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>
    <tabColor theme="0"/>
  </sheetPr>
  <dimension ref="A1:E20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5" x14ac:dyDescent="0.3">
      <c r="A1" s="5" t="s">
        <v>196</v>
      </c>
      <c r="C1" s="1" t="e">
        <f>'Total Orgs'!#REF!</f>
        <v>#REF!</v>
      </c>
    </row>
    <row r="2" spans="1:5" x14ac:dyDescent="0.3">
      <c r="A2" s="5"/>
    </row>
    <row r="3" spans="1:5" x14ac:dyDescent="0.3">
      <c r="A3" s="6" t="s">
        <v>102</v>
      </c>
      <c r="C3" s="256" t="s">
        <v>206</v>
      </c>
    </row>
    <row r="4" spans="1:5" x14ac:dyDescent="0.3">
      <c r="C4" s="47" t="s">
        <v>327</v>
      </c>
    </row>
    <row r="5" spans="1:5" x14ac:dyDescent="0.3">
      <c r="A5" s="4" t="s">
        <v>197</v>
      </c>
      <c r="B5" s="2">
        <f>'Total Orgs'!B94</f>
        <v>4800</v>
      </c>
      <c r="C5" s="47" t="s">
        <v>328</v>
      </c>
    </row>
    <row r="6" spans="1:5" x14ac:dyDescent="0.3">
      <c r="A6" s="4" t="s">
        <v>4</v>
      </c>
      <c r="C6" s="47" t="s">
        <v>329</v>
      </c>
    </row>
    <row r="7" spans="1:5" x14ac:dyDescent="0.3">
      <c r="A7" s="4" t="s">
        <v>5</v>
      </c>
      <c r="C7" s="47" t="s">
        <v>481</v>
      </c>
    </row>
    <row r="8" spans="1:5" x14ac:dyDescent="0.3">
      <c r="A8" s="4" t="s">
        <v>6</v>
      </c>
      <c r="B8" s="2">
        <f>SUM(B12:B101)</f>
        <v>2667.36</v>
      </c>
      <c r="C8" s="47"/>
    </row>
    <row r="9" spans="1:5" x14ac:dyDescent="0.3">
      <c r="A9" s="4" t="s">
        <v>198</v>
      </c>
      <c r="B9" s="2">
        <f>SUM(B5+B6-B7-B8)</f>
        <v>2132.64</v>
      </c>
    </row>
    <row r="11" spans="1:5" s="1" customFormat="1" x14ac:dyDescent="0.3">
      <c r="A11" s="7" t="s">
        <v>199</v>
      </c>
      <c r="B11" s="3" t="s">
        <v>200</v>
      </c>
      <c r="C11" s="1" t="s">
        <v>201</v>
      </c>
    </row>
    <row r="12" spans="1:5" s="23" customFormat="1" x14ac:dyDescent="0.3">
      <c r="A12" s="101" t="s">
        <v>1320</v>
      </c>
      <c r="B12" s="102">
        <v>2667.36</v>
      </c>
      <c r="C12" s="24" t="s">
        <v>1183</v>
      </c>
      <c r="D12" s="480">
        <v>2954.39</v>
      </c>
    </row>
    <row r="13" spans="1:5" x14ac:dyDescent="0.3">
      <c r="C13" t="s">
        <v>1328</v>
      </c>
      <c r="D13" s="99">
        <v>48.53</v>
      </c>
      <c r="E13" t="s">
        <v>1370</v>
      </c>
    </row>
    <row r="14" spans="1:5" x14ac:dyDescent="0.3">
      <c r="C14" s="97">
        <v>10051481763</v>
      </c>
      <c r="D14" s="99">
        <v>238.5</v>
      </c>
      <c r="E14" t="s">
        <v>1370</v>
      </c>
    </row>
    <row r="15" spans="1:5" x14ac:dyDescent="0.3">
      <c r="D15" s="99">
        <f>D12-D13-D14</f>
        <v>2667.3599999999997</v>
      </c>
    </row>
    <row r="16" spans="1:5" x14ac:dyDescent="0.3">
      <c r="D16" s="99"/>
    </row>
    <row r="17" spans="4:4" x14ac:dyDescent="0.3">
      <c r="D17" s="99"/>
    </row>
    <row r="18" spans="4:4" x14ac:dyDescent="0.3">
      <c r="D18" s="99"/>
    </row>
    <row r="19" spans="4:4" x14ac:dyDescent="0.3">
      <c r="D19" s="100"/>
    </row>
    <row r="20" spans="4:4" x14ac:dyDescent="0.3">
      <c r="D20" s="99"/>
    </row>
  </sheetData>
  <hyperlinks>
    <hyperlink ref="A1" location="'Total Orgs'!A1" display="Total Organizations" xr:uid="{00000000-0004-0000-7100-000000000000}"/>
  </hyperlinks>
  <pageMargins left="0.75" right="0.75" top="1" bottom="1" header="0.5" footer="0.5"/>
  <pageSetup orientation="portrait" horizontalDpi="4294967292" verticalDpi="4294967292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FE7C-C06B-40D4-AC03-25B11F3CBF72}">
  <sheetPr>
    <tabColor theme="0"/>
  </sheetPr>
  <dimension ref="A1:D19"/>
  <sheetViews>
    <sheetView zoomScale="115" zoomScaleNormal="115" workbookViewId="0"/>
  </sheetViews>
  <sheetFormatPr defaultRowHeight="15.6" x14ac:dyDescent="0.3"/>
  <cols>
    <col min="1" max="1" width="18.69921875" customWidth="1"/>
    <col min="2" max="2" width="9" style="2" customWidth="1"/>
    <col min="3" max="3" width="30.09765625" customWidth="1"/>
    <col min="4" max="4" width="10.19921875" bestFit="1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104</v>
      </c>
      <c r="C3" s="256" t="s">
        <v>216</v>
      </c>
    </row>
    <row r="4" spans="1:4" x14ac:dyDescent="0.3">
      <c r="A4" s="4"/>
      <c r="C4" s="47" t="s">
        <v>693</v>
      </c>
    </row>
    <row r="5" spans="1:4" x14ac:dyDescent="0.3">
      <c r="A5" s="4" t="s">
        <v>197</v>
      </c>
      <c r="B5" s="2">
        <f>'Total Orgs'!B96</f>
        <v>500</v>
      </c>
      <c r="C5" s="47" t="s">
        <v>750</v>
      </c>
    </row>
    <row r="6" spans="1:4" x14ac:dyDescent="0.3">
      <c r="A6" s="4" t="s">
        <v>4</v>
      </c>
      <c r="C6" s="47"/>
    </row>
    <row r="7" spans="1:4" x14ac:dyDescent="0.3">
      <c r="A7" s="4" t="s">
        <v>5</v>
      </c>
      <c r="C7" s="47"/>
    </row>
    <row r="8" spans="1:4" x14ac:dyDescent="0.3">
      <c r="A8" s="4" t="s">
        <v>6</v>
      </c>
      <c r="B8" s="2">
        <f>SUM(B12:B102)</f>
        <v>500</v>
      </c>
      <c r="C8" s="47"/>
    </row>
    <row r="9" spans="1:4" x14ac:dyDescent="0.3">
      <c r="A9" s="4" t="s">
        <v>198</v>
      </c>
      <c r="B9" s="2">
        <f>SUM(B5+B6-B7-B8)</f>
        <v>0</v>
      </c>
    </row>
    <row r="10" spans="1:4" x14ac:dyDescent="0.3">
      <c r="A10" s="4"/>
    </row>
    <row r="11" spans="1:4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4" t="s">
        <v>895</v>
      </c>
      <c r="B12" s="2">
        <v>149</v>
      </c>
      <c r="C12" t="s">
        <v>700</v>
      </c>
    </row>
    <row r="13" spans="1:4" x14ac:dyDescent="0.3">
      <c r="A13" s="25"/>
      <c r="C13" t="s">
        <v>896</v>
      </c>
    </row>
    <row r="14" spans="1:4" x14ac:dyDescent="0.3">
      <c r="A14" s="25"/>
      <c r="D14" s="99"/>
    </row>
    <row r="15" spans="1:4" x14ac:dyDescent="0.3">
      <c r="A15" t="s">
        <v>895</v>
      </c>
      <c r="B15" s="2">
        <v>128</v>
      </c>
      <c r="C15" t="s">
        <v>700</v>
      </c>
      <c r="D15" s="99"/>
    </row>
    <row r="16" spans="1:4" x14ac:dyDescent="0.3">
      <c r="A16" s="4"/>
      <c r="C16" t="s">
        <v>897</v>
      </c>
      <c r="D16" s="99"/>
    </row>
    <row r="17" spans="1:4" x14ac:dyDescent="0.3">
      <c r="A17" s="25"/>
      <c r="D17" s="100"/>
    </row>
    <row r="18" spans="1:4" x14ac:dyDescent="0.3">
      <c r="A18" t="s">
        <v>1268</v>
      </c>
      <c r="B18" s="2">
        <v>223</v>
      </c>
      <c r="C18" t="s">
        <v>700</v>
      </c>
      <c r="D18" s="99"/>
    </row>
    <row r="19" spans="1:4" x14ac:dyDescent="0.3">
      <c r="C19" t="s">
        <v>1269</v>
      </c>
    </row>
  </sheetData>
  <hyperlinks>
    <hyperlink ref="A1" location="'Total Orgs'!A1" display="Total Organizations" xr:uid="{28EC0F41-6387-4782-AE5E-FAEAF8AEE9A3}"/>
  </hyperlinks>
  <pageMargins left="0.7" right="0.7" top="0.75" bottom="0.75" header="0.3" footer="0.3"/>
  <pageSetup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>
    <tabColor theme="0"/>
  </sheetPr>
  <dimension ref="A1:D18"/>
  <sheetViews>
    <sheetView zoomScale="145" zoomScaleNormal="145" workbookViewId="0"/>
  </sheetViews>
  <sheetFormatPr defaultRowHeight="15.6" x14ac:dyDescent="0.3"/>
  <cols>
    <col min="1" max="1" width="18.69921875" customWidth="1"/>
    <col min="2" max="2" width="9" style="2" customWidth="1"/>
    <col min="3" max="3" width="30.09765625" customWidth="1"/>
    <col min="4" max="4" width="10.19921875" bestFit="1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330</v>
      </c>
      <c r="C3" s="256" t="s">
        <v>216</v>
      </c>
    </row>
    <row r="4" spans="1:4" x14ac:dyDescent="0.3">
      <c r="A4" s="4"/>
      <c r="C4" s="47" t="s">
        <v>529</v>
      </c>
    </row>
    <row r="5" spans="1:4" x14ac:dyDescent="0.3">
      <c r="A5" s="4" t="s">
        <v>197</v>
      </c>
      <c r="B5" s="2">
        <f>'Total Orgs'!B95</f>
        <v>3700</v>
      </c>
      <c r="C5" s="47"/>
    </row>
    <row r="6" spans="1:4" x14ac:dyDescent="0.3">
      <c r="A6" s="4" t="s">
        <v>4</v>
      </c>
      <c r="C6" s="47"/>
    </row>
    <row r="7" spans="1:4" x14ac:dyDescent="0.3">
      <c r="A7" s="4" t="s">
        <v>5</v>
      </c>
      <c r="C7" s="47"/>
    </row>
    <row r="8" spans="1:4" x14ac:dyDescent="0.3">
      <c r="A8" s="4" t="s">
        <v>6</v>
      </c>
      <c r="B8" s="2">
        <f>SUM(B12:B101)</f>
        <v>3670.59</v>
      </c>
      <c r="C8" s="47"/>
    </row>
    <row r="9" spans="1:4" x14ac:dyDescent="0.3">
      <c r="A9" s="4" t="s">
        <v>198</v>
      </c>
      <c r="B9" s="2">
        <f>SUM(B5+B6-B7-B8)</f>
        <v>29.409999999999854</v>
      </c>
    </row>
    <row r="10" spans="1:4" x14ac:dyDescent="0.3">
      <c r="A10" s="4"/>
    </row>
    <row r="11" spans="1:4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4" t="s">
        <v>1230</v>
      </c>
      <c r="B12" s="2">
        <v>3670.59</v>
      </c>
      <c r="C12" t="s">
        <v>1231</v>
      </c>
    </row>
    <row r="13" spans="1:4" x14ac:dyDescent="0.3">
      <c r="A13" s="25"/>
      <c r="C13" t="s">
        <v>1232</v>
      </c>
    </row>
    <row r="14" spans="1:4" x14ac:dyDescent="0.3">
      <c r="A14" s="25"/>
      <c r="C14" t="s">
        <v>1233</v>
      </c>
      <c r="D14" s="99"/>
    </row>
    <row r="15" spans="1:4" x14ac:dyDescent="0.3">
      <c r="A15" s="4"/>
      <c r="C15" t="s">
        <v>1401</v>
      </c>
      <c r="D15" s="99">
        <v>948.12</v>
      </c>
    </row>
    <row r="16" spans="1:4" x14ac:dyDescent="0.3">
      <c r="A16" s="25"/>
      <c r="C16" t="s">
        <v>1402</v>
      </c>
      <c r="D16" s="183">
        <v>2621.96</v>
      </c>
    </row>
    <row r="17" spans="3:4" x14ac:dyDescent="0.3">
      <c r="C17" t="s">
        <v>1403</v>
      </c>
      <c r="D17" s="99">
        <v>100.51</v>
      </c>
    </row>
    <row r="18" spans="3:4" x14ac:dyDescent="0.3">
      <c r="D18" s="127">
        <f>SUM(D15:D17)</f>
        <v>3670.59</v>
      </c>
    </row>
  </sheetData>
  <hyperlinks>
    <hyperlink ref="A1" location="'Total Orgs'!A1" display="Total Organizations" xr:uid="{00000000-0004-0000-7200-000000000000}"/>
  </hyperlinks>
  <pageMargins left="0.7" right="0.7" top="0.75" bottom="0.75" header="0.3" footer="0.3"/>
  <pageSetup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>
    <tabColor theme="0"/>
  </sheetPr>
  <dimension ref="A1:F18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6" x14ac:dyDescent="0.3">
      <c r="A1" s="5" t="s">
        <v>196</v>
      </c>
      <c r="C1" s="1" t="e">
        <f>'Total Orgs'!#REF!</f>
        <v>#REF!</v>
      </c>
    </row>
    <row r="2" spans="1:6" x14ac:dyDescent="0.3">
      <c r="A2" s="5"/>
    </row>
    <row r="3" spans="1:6" x14ac:dyDescent="0.3">
      <c r="A3" s="6" t="s">
        <v>106</v>
      </c>
    </row>
    <row r="4" spans="1:6" x14ac:dyDescent="0.3">
      <c r="C4" s="256" t="s">
        <v>216</v>
      </c>
    </row>
    <row r="5" spans="1:6" ht="15.75" customHeight="1" x14ac:dyDescent="0.3">
      <c r="A5" s="4" t="s">
        <v>197</v>
      </c>
      <c r="B5" s="2">
        <f>'Total Orgs'!B98</f>
        <v>1840</v>
      </c>
      <c r="C5" s="47" t="s">
        <v>677</v>
      </c>
      <c r="D5" s="15"/>
      <c r="E5" s="15"/>
      <c r="F5" s="15"/>
    </row>
    <row r="6" spans="1:6" x14ac:dyDescent="0.3">
      <c r="A6" s="4" t="s">
        <v>4</v>
      </c>
      <c r="C6" s="47" t="s">
        <v>687</v>
      </c>
      <c r="D6" s="15"/>
      <c r="E6" s="15"/>
      <c r="F6" s="15"/>
    </row>
    <row r="7" spans="1:6" x14ac:dyDescent="0.3">
      <c r="A7" s="4" t="s">
        <v>5</v>
      </c>
      <c r="C7" s="47"/>
      <c r="D7" s="15"/>
      <c r="E7" s="15"/>
      <c r="F7" s="15"/>
    </row>
    <row r="8" spans="1:6" x14ac:dyDescent="0.3">
      <c r="A8" s="4" t="s">
        <v>6</v>
      </c>
      <c r="B8" s="2">
        <f>SUM(B12:B101)</f>
        <v>1000</v>
      </c>
      <c r="C8" s="47"/>
      <c r="D8" s="15"/>
      <c r="E8" s="15"/>
      <c r="F8" s="15"/>
    </row>
    <row r="9" spans="1:6" x14ac:dyDescent="0.3">
      <c r="A9" s="4" t="s">
        <v>198</v>
      </c>
      <c r="B9" s="2">
        <f>SUM(B5+B6-B8)</f>
        <v>840</v>
      </c>
      <c r="C9" s="47"/>
    </row>
    <row r="11" spans="1:6" s="1" customFormat="1" x14ac:dyDescent="0.3">
      <c r="A11" s="7" t="s">
        <v>199</v>
      </c>
      <c r="B11" s="3" t="s">
        <v>200</v>
      </c>
      <c r="C11" s="1" t="s">
        <v>201</v>
      </c>
    </row>
    <row r="12" spans="1:6" x14ac:dyDescent="0.3">
      <c r="A12" s="4" t="s">
        <v>895</v>
      </c>
      <c r="B12" s="2">
        <v>1000</v>
      </c>
      <c r="C12" t="s">
        <v>905</v>
      </c>
    </row>
    <row r="13" spans="1:6" x14ac:dyDescent="0.3">
      <c r="C13" t="s">
        <v>906</v>
      </c>
    </row>
    <row r="14" spans="1:6" x14ac:dyDescent="0.3">
      <c r="D14" s="99"/>
    </row>
    <row r="15" spans="1:6" x14ac:dyDescent="0.3">
      <c r="D15" s="99"/>
    </row>
    <row r="16" spans="1:6" x14ac:dyDescent="0.3">
      <c r="D16" s="99"/>
    </row>
    <row r="17" spans="4:4" x14ac:dyDescent="0.3">
      <c r="D17" s="100"/>
    </row>
    <row r="18" spans="4:4" x14ac:dyDescent="0.3">
      <c r="D18" s="99"/>
    </row>
  </sheetData>
  <hyperlinks>
    <hyperlink ref="A1" location="'Total Orgs'!A1" display="Total Organizations" xr:uid="{00000000-0004-0000-7600-000000000000}"/>
  </hyperlinks>
  <pageMargins left="0.75" right="0.75" top="1" bottom="1" header="0.5" footer="0.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>
    <tabColor theme="0"/>
  </sheetPr>
  <dimension ref="A1:C19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107</v>
      </c>
    </row>
    <row r="5" spans="1:3" x14ac:dyDescent="0.3">
      <c r="A5" s="4" t="s">
        <v>197</v>
      </c>
      <c r="B5" s="2">
        <f>'Total Orgs'!B99</f>
        <v>950</v>
      </c>
    </row>
    <row r="6" spans="1:3" x14ac:dyDescent="0.3">
      <c r="A6" s="4" t="s">
        <v>4</v>
      </c>
    </row>
    <row r="7" spans="1:3" x14ac:dyDescent="0.3">
      <c r="A7" s="4" t="s">
        <v>5</v>
      </c>
      <c r="B7" s="2">
        <v>950</v>
      </c>
    </row>
    <row r="8" spans="1:3" x14ac:dyDescent="0.3">
      <c r="A8" s="4" t="s">
        <v>6</v>
      </c>
      <c r="B8" s="2">
        <f>SUM(B12:B102)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3" spans="1:3" x14ac:dyDescent="0.3">
      <c r="C13" s="16"/>
    </row>
    <row r="15" spans="1:3" x14ac:dyDescent="0.3">
      <c r="C15" s="10"/>
    </row>
    <row r="17" spans="3:3" x14ac:dyDescent="0.3">
      <c r="C17" s="16"/>
    </row>
    <row r="18" spans="3:3" x14ac:dyDescent="0.3">
      <c r="C18" s="16"/>
    </row>
    <row r="19" spans="3:3" x14ac:dyDescent="0.3">
      <c r="C19" s="10"/>
    </row>
  </sheetData>
  <hyperlinks>
    <hyperlink ref="A1" location="'Total Orgs'!A1" display="Total Organizations" xr:uid="{00000000-0004-0000-7800-000000000000}"/>
  </hyperlinks>
  <pageMargins left="0.75" right="0.75" top="1" bottom="1" header="0.5" footer="0.5"/>
  <pageSetup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>
    <tabColor theme="0"/>
  </sheetPr>
  <dimension ref="A1:C33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108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Orgs'!B100</f>
        <v>3360</v>
      </c>
      <c r="C5" s="47" t="s">
        <v>331</v>
      </c>
    </row>
    <row r="6" spans="1:3" x14ac:dyDescent="0.3">
      <c r="A6" s="4" t="s">
        <v>4</v>
      </c>
      <c r="C6" s="47" t="s">
        <v>332</v>
      </c>
    </row>
    <row r="7" spans="1:3" x14ac:dyDescent="0.3">
      <c r="A7" s="4" t="s">
        <v>5</v>
      </c>
      <c r="C7" s="47" t="s">
        <v>498</v>
      </c>
    </row>
    <row r="8" spans="1:3" x14ac:dyDescent="0.3">
      <c r="A8" s="4" t="s">
        <v>6</v>
      </c>
      <c r="B8" s="2">
        <f>SUM(B12:B100)</f>
        <v>2263.3000000000002</v>
      </c>
      <c r="C8" s="47" t="s">
        <v>516</v>
      </c>
    </row>
    <row r="9" spans="1:3" x14ac:dyDescent="0.3">
      <c r="A9" s="4" t="s">
        <v>198</v>
      </c>
      <c r="B9" s="2">
        <f>SUM(B5+B6-B8)</f>
        <v>1096.6999999999998</v>
      </c>
      <c r="C9" s="47"/>
    </row>
    <row r="10" spans="1:3" x14ac:dyDescent="0.3">
      <c r="C10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1245</v>
      </c>
      <c r="B12" s="2">
        <v>1038.5</v>
      </c>
      <c r="C12" s="97" t="s">
        <v>822</v>
      </c>
    </row>
    <row r="13" spans="1:3" x14ac:dyDescent="0.3">
      <c r="C13" s="97" t="s">
        <v>1247</v>
      </c>
    </row>
    <row r="14" spans="1:3" x14ac:dyDescent="0.3">
      <c r="C14" s="97" t="s">
        <v>1248</v>
      </c>
    </row>
    <row r="15" spans="1:3" x14ac:dyDescent="0.3">
      <c r="C15" s="97"/>
    </row>
    <row r="16" spans="1:3" x14ac:dyDescent="0.3">
      <c r="A16" s="4" t="s">
        <v>1270</v>
      </c>
      <c r="B16" s="2">
        <v>1224.8</v>
      </c>
      <c r="C16" s="97" t="s">
        <v>1274</v>
      </c>
    </row>
    <row r="17" spans="3:3" x14ac:dyDescent="0.3">
      <c r="C17" s="97" t="s">
        <v>1275</v>
      </c>
    </row>
    <row r="18" spans="3:3" x14ac:dyDescent="0.3">
      <c r="C18" s="97"/>
    </row>
    <row r="19" spans="3:3" x14ac:dyDescent="0.3">
      <c r="C19" s="97"/>
    </row>
    <row r="20" spans="3:3" x14ac:dyDescent="0.3">
      <c r="C20" s="97"/>
    </row>
    <row r="21" spans="3:3" x14ac:dyDescent="0.3">
      <c r="C21" s="97"/>
    </row>
    <row r="22" spans="3:3" x14ac:dyDescent="0.3">
      <c r="C22" s="97"/>
    </row>
    <row r="23" spans="3:3" x14ac:dyDescent="0.3">
      <c r="C23" s="97"/>
    </row>
    <row r="24" spans="3:3" x14ac:dyDescent="0.3">
      <c r="C24" s="97"/>
    </row>
    <row r="25" spans="3:3" x14ac:dyDescent="0.3">
      <c r="C25" s="97"/>
    </row>
    <row r="26" spans="3:3" x14ac:dyDescent="0.3">
      <c r="C26" s="97"/>
    </row>
    <row r="27" spans="3:3" x14ac:dyDescent="0.3">
      <c r="C27" s="97"/>
    </row>
    <row r="28" spans="3:3" x14ac:dyDescent="0.3">
      <c r="C28" s="97"/>
    </row>
    <row r="29" spans="3:3" x14ac:dyDescent="0.3">
      <c r="C29" s="97"/>
    </row>
    <row r="30" spans="3:3" x14ac:dyDescent="0.3">
      <c r="C30" s="97"/>
    </row>
    <row r="31" spans="3:3" x14ac:dyDescent="0.3">
      <c r="C31" s="97"/>
    </row>
    <row r="32" spans="3:3" x14ac:dyDescent="0.3">
      <c r="C32" s="97"/>
    </row>
    <row r="33" spans="3:3" x14ac:dyDescent="0.3">
      <c r="C33" s="97"/>
    </row>
  </sheetData>
  <hyperlinks>
    <hyperlink ref="A1" location="'Total Orgs'!A1" display="Total Organizations" xr:uid="{00000000-0004-0000-7900-000000000000}"/>
  </hyperlink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</sheetPr>
  <dimension ref="A1:C18"/>
  <sheetViews>
    <sheetView workbookViewId="0"/>
  </sheetViews>
  <sheetFormatPr defaultRowHeight="15.6" x14ac:dyDescent="0.3"/>
  <cols>
    <col min="1" max="1" width="21" customWidth="1"/>
    <col min="2" max="2" width="10.19921875" customWidth="1"/>
    <col min="3" max="3" width="42.19921875" customWidth="1"/>
  </cols>
  <sheetData>
    <row r="1" spans="1:3" x14ac:dyDescent="0.3">
      <c r="A1" s="5" t="s">
        <v>196</v>
      </c>
      <c r="B1" s="2"/>
      <c r="C1" s="1" t="e">
        <f>'Total Orgs'!#REF!</f>
        <v>#REF!</v>
      </c>
    </row>
    <row r="2" spans="1:3" x14ac:dyDescent="0.3">
      <c r="A2" s="5"/>
      <c r="B2" s="2"/>
    </row>
    <row r="3" spans="1:3" x14ac:dyDescent="0.3">
      <c r="A3" s="6" t="s">
        <v>22</v>
      </c>
      <c r="B3" s="2"/>
    </row>
    <row r="4" spans="1:3" x14ac:dyDescent="0.3">
      <c r="A4" s="4"/>
      <c r="B4" s="2"/>
      <c r="C4" s="256" t="s">
        <v>216</v>
      </c>
    </row>
    <row r="5" spans="1:3" x14ac:dyDescent="0.3">
      <c r="A5" s="4" t="s">
        <v>197</v>
      </c>
      <c r="B5" s="2">
        <f>'Total Orgs'!B13</f>
        <v>650</v>
      </c>
      <c r="C5" s="47" t="s">
        <v>228</v>
      </c>
    </row>
    <row r="6" spans="1:3" x14ac:dyDescent="0.3">
      <c r="A6" s="4" t="s">
        <v>4</v>
      </c>
      <c r="B6" s="2"/>
      <c r="C6" s="47"/>
    </row>
    <row r="7" spans="1:3" x14ac:dyDescent="0.3">
      <c r="A7" s="4" t="s">
        <v>5</v>
      </c>
      <c r="B7" s="2"/>
      <c r="C7" s="47"/>
    </row>
    <row r="8" spans="1:3" x14ac:dyDescent="0.3">
      <c r="A8" s="4" t="s">
        <v>6</v>
      </c>
      <c r="B8" s="2">
        <f>SUM(B12:B101)</f>
        <v>0</v>
      </c>
      <c r="C8" s="265"/>
    </row>
    <row r="9" spans="1:3" x14ac:dyDescent="0.3">
      <c r="A9" s="4" t="s">
        <v>198</v>
      </c>
      <c r="B9" s="2">
        <f>SUM(B5+B6-B7-B8)</f>
        <v>650</v>
      </c>
      <c r="C9" s="47"/>
    </row>
    <row r="10" spans="1:3" x14ac:dyDescent="0.3">
      <c r="A10" s="4"/>
      <c r="B10" s="2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s="21" customFormat="1" x14ac:dyDescent="0.3">
      <c r="A12" s="13"/>
      <c r="C12" s="15"/>
    </row>
    <row r="15" spans="1:3" s="21" customFormat="1" x14ac:dyDescent="0.3">
      <c r="A15" s="35"/>
      <c r="C15" s="15"/>
    </row>
    <row r="16" spans="1:3" x14ac:dyDescent="0.3">
      <c r="A16" s="25"/>
    </row>
    <row r="17" spans="1:1" x14ac:dyDescent="0.3">
      <c r="A17" s="25"/>
    </row>
    <row r="18" spans="1:1" x14ac:dyDescent="0.3">
      <c r="A18" s="25"/>
    </row>
  </sheetData>
  <hyperlinks>
    <hyperlink ref="A1" location="'Total Orgs'!A1" display="Total Organizations" xr:uid="{00000000-0004-0000-0E00-000000000000}"/>
  </hyperlink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>
    <tabColor theme="0"/>
  </sheetPr>
  <dimension ref="A1:C11"/>
  <sheetViews>
    <sheetView workbookViewId="0"/>
  </sheetViews>
  <sheetFormatPr defaultColWidth="11" defaultRowHeight="15.6" x14ac:dyDescent="0.3"/>
  <cols>
    <col min="1" max="1" width="28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333</v>
      </c>
    </row>
    <row r="5" spans="1:3" x14ac:dyDescent="0.3">
      <c r="A5" s="4" t="s">
        <v>197</v>
      </c>
      <c r="B5" s="2" t="e">
        <f>'Total Orgs'!#REF!</f>
        <v>#REF!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 t="e">
        <f>SUM(B5+B6-B8)</f>
        <v>#REF!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8000-000000000000}"/>
  </hyperlinks>
  <pageMargins left="0.75" right="0.75" top="1" bottom="1" header="0.5" footer="0.5"/>
  <pageSetup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>
    <tabColor theme="0"/>
  </sheetPr>
  <dimension ref="A1:C13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109</v>
      </c>
    </row>
    <row r="4" spans="1:3" x14ac:dyDescent="0.3">
      <c r="C4" s="256" t="s">
        <v>206</v>
      </c>
    </row>
    <row r="5" spans="1:3" x14ac:dyDescent="0.3">
      <c r="A5" s="4" t="s">
        <v>197</v>
      </c>
      <c r="B5" s="2">
        <f>'Total Orgs'!B101</f>
        <v>500</v>
      </c>
      <c r="C5" s="47" t="s">
        <v>334</v>
      </c>
    </row>
    <row r="6" spans="1:3" x14ac:dyDescent="0.3">
      <c r="A6" s="4" t="s">
        <v>4</v>
      </c>
      <c r="B6" s="2">
        <v>125</v>
      </c>
      <c r="C6" s="47" t="s">
        <v>335</v>
      </c>
    </row>
    <row r="7" spans="1:3" x14ac:dyDescent="0.3">
      <c r="A7" s="4" t="s">
        <v>5</v>
      </c>
      <c r="C7" s="47" t="s">
        <v>336</v>
      </c>
    </row>
    <row r="8" spans="1:3" x14ac:dyDescent="0.3">
      <c r="A8" s="4" t="s">
        <v>6</v>
      </c>
      <c r="B8" s="2">
        <f>SUM(B12:B101)</f>
        <v>475</v>
      </c>
      <c r="C8" s="47" t="s">
        <v>579</v>
      </c>
    </row>
    <row r="9" spans="1:3" x14ac:dyDescent="0.3">
      <c r="A9" s="4" t="s">
        <v>198</v>
      </c>
      <c r="B9" s="2">
        <f>SUM(B5+B6-B7-B8)</f>
        <v>150</v>
      </c>
      <c r="C9" s="47" t="s">
        <v>594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1455</v>
      </c>
      <c r="B12" s="2">
        <v>475</v>
      </c>
      <c r="C12" s="97" t="s">
        <v>1456</v>
      </c>
    </row>
    <row r="13" spans="1:3" x14ac:dyDescent="0.3">
      <c r="C13" s="97" t="s">
        <v>1457</v>
      </c>
    </row>
  </sheetData>
  <hyperlinks>
    <hyperlink ref="A1" location="'Total Orgs'!A1" display="Total Organizations" xr:uid="{00000000-0004-0000-8100-000000000000}"/>
  </hyperlinks>
  <pageMargins left="0.75" right="0.75" top="1" bottom="1" header="0.5" footer="0.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>
    <tabColor theme="0"/>
  </sheetPr>
  <dimension ref="A1:C11"/>
  <sheetViews>
    <sheetView workbookViewId="0"/>
  </sheetViews>
  <sheetFormatPr defaultRowHeight="15.6" x14ac:dyDescent="0.3"/>
  <cols>
    <col min="1" max="1" width="22.69921875" style="4" customWidth="1"/>
    <col min="3" max="3" width="38.59765625" customWidth="1"/>
  </cols>
  <sheetData>
    <row r="1" spans="1:3" x14ac:dyDescent="0.3">
      <c r="A1" s="5" t="s">
        <v>196</v>
      </c>
      <c r="B1" s="2"/>
      <c r="C1" s="1" t="e">
        <f>'Total Orgs'!#REF!</f>
        <v>#REF!</v>
      </c>
    </row>
    <row r="2" spans="1:3" x14ac:dyDescent="0.3">
      <c r="A2" s="5"/>
      <c r="B2" s="2"/>
    </row>
    <row r="3" spans="1:3" x14ac:dyDescent="0.3">
      <c r="A3" s="6" t="s">
        <v>337</v>
      </c>
      <c r="B3" s="2"/>
    </row>
    <row r="4" spans="1:3" x14ac:dyDescent="0.3">
      <c r="B4" s="2"/>
    </row>
    <row r="5" spans="1:3" x14ac:dyDescent="0.3">
      <c r="A5" s="4" t="s">
        <v>197</v>
      </c>
      <c r="B5" s="2">
        <f>INACTIVE!B32</f>
        <v>0</v>
      </c>
    </row>
    <row r="6" spans="1:3" x14ac:dyDescent="0.3">
      <c r="A6" s="4" t="s">
        <v>4</v>
      </c>
      <c r="B6" s="2"/>
    </row>
    <row r="7" spans="1:3" s="21" customFormat="1" x14ac:dyDescent="0.3">
      <c r="A7" s="13" t="s">
        <v>5</v>
      </c>
      <c r="B7" s="14"/>
      <c r="C7" s="15"/>
    </row>
    <row r="8" spans="1:3" x14ac:dyDescent="0.3">
      <c r="A8" s="4" t="s">
        <v>6</v>
      </c>
      <c r="B8" s="2">
        <f>SUM(B12:B101)</f>
        <v>0</v>
      </c>
      <c r="C8" s="10"/>
    </row>
    <row r="9" spans="1:3" x14ac:dyDescent="0.3">
      <c r="A9" s="4" t="s">
        <v>198</v>
      </c>
      <c r="B9" s="2">
        <f>SUM(B5+B6-B7-B8)</f>
        <v>0</v>
      </c>
    </row>
    <row r="10" spans="1:3" x14ac:dyDescent="0.3">
      <c r="B10" s="2"/>
    </row>
    <row r="11" spans="1:3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8200-000000000000}"/>
  </hyperlinks>
  <pageMargins left="0.7" right="0.7" top="0.75" bottom="0.75" header="0.3" footer="0.3"/>
  <pageSetup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sheetPr>
    <tabColor theme="0"/>
  </sheetPr>
  <dimension ref="A1:C11"/>
  <sheetViews>
    <sheetView workbookViewId="0"/>
  </sheetViews>
  <sheetFormatPr defaultRowHeight="15.6" x14ac:dyDescent="0.3"/>
  <cols>
    <col min="1" max="1" width="22.69921875" style="4" customWidth="1"/>
    <col min="3" max="3" width="38.59765625" customWidth="1"/>
  </cols>
  <sheetData>
    <row r="1" spans="1:3" x14ac:dyDescent="0.3">
      <c r="A1" s="5" t="s">
        <v>196</v>
      </c>
      <c r="B1" s="2"/>
      <c r="C1" s="1" t="e">
        <f>'Total Orgs'!#REF!</f>
        <v>#REF!</v>
      </c>
    </row>
    <row r="2" spans="1:3" x14ac:dyDescent="0.3">
      <c r="A2" s="5"/>
      <c r="B2" s="2"/>
    </row>
    <row r="3" spans="1:3" x14ac:dyDescent="0.3">
      <c r="A3" s="6" t="s">
        <v>113</v>
      </c>
      <c r="B3" s="2"/>
    </row>
    <row r="4" spans="1:3" x14ac:dyDescent="0.3">
      <c r="B4" s="2"/>
      <c r="C4" s="256" t="s">
        <v>231</v>
      </c>
    </row>
    <row r="5" spans="1:3" x14ac:dyDescent="0.3">
      <c r="A5" s="4" t="s">
        <v>197</v>
      </c>
      <c r="B5" s="2">
        <f>'Total Orgs'!B105</f>
        <v>400</v>
      </c>
      <c r="C5" s="47" t="s">
        <v>338</v>
      </c>
    </row>
    <row r="6" spans="1:3" x14ac:dyDescent="0.3">
      <c r="A6" s="4" t="s">
        <v>4</v>
      </c>
      <c r="B6" s="2"/>
      <c r="C6" s="47"/>
    </row>
    <row r="7" spans="1:3" s="21" customFormat="1" x14ac:dyDescent="0.3">
      <c r="A7" s="13" t="s">
        <v>5</v>
      </c>
      <c r="B7" s="14"/>
      <c r="C7" s="138"/>
    </row>
    <row r="8" spans="1:3" x14ac:dyDescent="0.3">
      <c r="A8" s="4" t="s">
        <v>6</v>
      </c>
      <c r="B8" s="2">
        <f>SUM(B12:B101)</f>
        <v>0</v>
      </c>
      <c r="C8" s="47"/>
    </row>
    <row r="9" spans="1:3" x14ac:dyDescent="0.3">
      <c r="A9" s="4" t="s">
        <v>198</v>
      </c>
      <c r="B9" s="2">
        <f>SUM(B5+B6-B7-B8)</f>
        <v>400</v>
      </c>
    </row>
    <row r="10" spans="1:3" x14ac:dyDescent="0.3">
      <c r="B10" s="2"/>
    </row>
    <row r="11" spans="1:3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8300-000000000000}"/>
  </hyperlinks>
  <pageMargins left="0.7" right="0.7" top="0.75" bottom="0.75" header="0.3" footer="0.3"/>
  <pageSetup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339</v>
      </c>
      <c r="C3" s="256" t="s">
        <v>216</v>
      </c>
    </row>
    <row r="4" spans="1:3" x14ac:dyDescent="0.3">
      <c r="C4" s="47" t="s">
        <v>754</v>
      </c>
    </row>
    <row r="5" spans="1:3" x14ac:dyDescent="0.3">
      <c r="A5" s="4" t="s">
        <v>197</v>
      </c>
      <c r="B5" s="2">
        <f>'Total Orgs'!B107</f>
        <v>1500</v>
      </c>
      <c r="C5" s="47" t="s">
        <v>770</v>
      </c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SUM(B12:B101)</f>
        <v>0</v>
      </c>
      <c r="C8" s="47"/>
    </row>
    <row r="9" spans="1:3" x14ac:dyDescent="0.3">
      <c r="A9" s="4" t="s">
        <v>198</v>
      </c>
      <c r="B9" s="2">
        <f>SUM(B5+B6-B7-B8)</f>
        <v>1500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8400-000000000000}"/>
  </hyperlinks>
  <pageMargins left="0.75" right="0.75" top="1" bottom="1" header="0.5" footer="0.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01860-FF1F-425B-87D1-EE5460554ECD}">
  <sheetPr>
    <tabColor theme="0"/>
  </sheetPr>
  <dimension ref="A1:D19"/>
  <sheetViews>
    <sheetView zoomScale="110" zoomScaleNormal="110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340</v>
      </c>
    </row>
    <row r="5" spans="1:4" x14ac:dyDescent="0.3">
      <c r="A5" s="4" t="s">
        <v>197</v>
      </c>
      <c r="B5" s="2">
        <f>'Total Orgs'!B102</f>
        <v>0</v>
      </c>
    </row>
    <row r="6" spans="1:4" x14ac:dyDescent="0.3">
      <c r="A6" s="4" t="s">
        <v>4</v>
      </c>
    </row>
    <row r="7" spans="1:4" x14ac:dyDescent="0.3">
      <c r="A7" s="4" t="s">
        <v>5</v>
      </c>
    </row>
    <row r="8" spans="1:4" x14ac:dyDescent="0.3">
      <c r="A8" s="4" t="s">
        <v>6</v>
      </c>
      <c r="B8" s="2">
        <f>SUM(B12:B101)</f>
        <v>0</v>
      </c>
    </row>
    <row r="9" spans="1:4" x14ac:dyDescent="0.3">
      <c r="A9" s="4" t="s">
        <v>198</v>
      </c>
      <c r="B9" s="2">
        <f>SUM(B5+B6-B7-B8)</f>
        <v>0</v>
      </c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4" spans="1:4" x14ac:dyDescent="0.3">
      <c r="D14" s="134"/>
    </row>
    <row r="19" spans="4:4" x14ac:dyDescent="0.3">
      <c r="D19" s="134"/>
    </row>
  </sheetData>
  <hyperlinks>
    <hyperlink ref="A1" location="'Total Orgs'!A1" display="Total Organizations" xr:uid="{18A2C1FB-39E7-403E-AF2A-608E45A3ABD0}"/>
  </hyperlinks>
  <pageMargins left="0.75" right="0.75" top="1" bottom="1" header="0.5" footer="0.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E8D72-DB54-4600-99C6-5A5B3E9CD3A2}">
  <sheetPr>
    <tabColor theme="0"/>
  </sheetPr>
  <dimension ref="A1:D19"/>
  <sheetViews>
    <sheetView zoomScale="110" zoomScaleNormal="110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1087</v>
      </c>
    </row>
    <row r="5" spans="1:4" x14ac:dyDescent="0.3">
      <c r="A5" s="4" t="s">
        <v>197</v>
      </c>
      <c r="B5" s="2">
        <f>'Total Orgs'!B103</f>
        <v>0</v>
      </c>
    </row>
    <row r="6" spans="1:4" x14ac:dyDescent="0.3">
      <c r="A6" s="4" t="s">
        <v>4</v>
      </c>
    </row>
    <row r="7" spans="1:4" x14ac:dyDescent="0.3">
      <c r="A7" s="4" t="s">
        <v>5</v>
      </c>
    </row>
    <row r="8" spans="1:4" x14ac:dyDescent="0.3">
      <c r="A8" s="4" t="s">
        <v>6</v>
      </c>
      <c r="B8" s="2">
        <f>SUM(B12:B101)</f>
        <v>0</v>
      </c>
    </row>
    <row r="9" spans="1:4" x14ac:dyDescent="0.3">
      <c r="A9" s="4" t="s">
        <v>198</v>
      </c>
      <c r="B9" s="2">
        <f>SUM(B5+B6-B7-B8)</f>
        <v>0</v>
      </c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4" spans="1:4" x14ac:dyDescent="0.3">
      <c r="D14" s="134"/>
    </row>
    <row r="19" spans="4:4" x14ac:dyDescent="0.3">
      <c r="D19" s="134"/>
    </row>
  </sheetData>
  <hyperlinks>
    <hyperlink ref="A1" location="'Total Orgs'!A1" display="Total Organizations" xr:uid="{29376B56-496F-4F0C-9A3A-99A71904879F}"/>
  </hyperlinks>
  <pageMargins left="0.75" right="0.75" top="1" bottom="1" header="0.5" footer="0.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47E17-2F87-4181-8C8A-915AAABD61E3}">
  <dimension ref="A1:C145"/>
  <sheetViews>
    <sheetView workbookViewId="0">
      <selection activeCell="A12" sqref="A12:C13"/>
    </sheetView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121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Orgs'!B113</f>
        <v>0</v>
      </c>
      <c r="C5" s="256" t="s">
        <v>341</v>
      </c>
    </row>
    <row r="6" spans="1:3" x14ac:dyDescent="0.3">
      <c r="A6" s="4" t="s">
        <v>4</v>
      </c>
      <c r="C6" s="256" t="s">
        <v>342</v>
      </c>
    </row>
    <row r="7" spans="1:3" x14ac:dyDescent="0.3">
      <c r="A7" s="4" t="s">
        <v>5</v>
      </c>
      <c r="C7" s="256"/>
    </row>
    <row r="8" spans="1:3" x14ac:dyDescent="0.3">
      <c r="A8" s="4" t="s">
        <v>6</v>
      </c>
      <c r="B8" s="2">
        <f>SUM(B12:B143)</f>
        <v>0</v>
      </c>
      <c r="C8" s="256"/>
    </row>
    <row r="9" spans="1:3" x14ac:dyDescent="0.3">
      <c r="A9" s="4" t="s">
        <v>198</v>
      </c>
      <c r="B9" s="2">
        <f>SUM(B5+B6-B8)</f>
        <v>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s="125"/>
    </row>
    <row r="13" spans="1:3" x14ac:dyDescent="0.3">
      <c r="C13" s="15"/>
    </row>
    <row r="14" spans="1:3" x14ac:dyDescent="0.3">
      <c r="C14" s="125"/>
    </row>
    <row r="16" spans="1:3" x14ac:dyDescent="0.3">
      <c r="C16" s="125"/>
    </row>
    <row r="17" spans="1:3" x14ac:dyDescent="0.3">
      <c r="A17"/>
      <c r="B17"/>
      <c r="C17" s="125"/>
    </row>
    <row r="18" spans="1:3" x14ac:dyDescent="0.3">
      <c r="A18" s="25"/>
      <c r="B18"/>
      <c r="C18" s="125"/>
    </row>
    <row r="19" spans="1:3" x14ac:dyDescent="0.3">
      <c r="A19"/>
      <c r="B19"/>
      <c r="C19" s="125"/>
    </row>
    <row r="20" spans="1:3" x14ac:dyDescent="0.3">
      <c r="A20" s="25"/>
      <c r="B20"/>
      <c r="C20" s="125"/>
    </row>
    <row r="21" spans="1:3" x14ac:dyDescent="0.3">
      <c r="A21"/>
      <c r="B21"/>
      <c r="C21" s="125"/>
    </row>
    <row r="22" spans="1:3" x14ac:dyDescent="0.3">
      <c r="A22" s="25"/>
      <c r="B22"/>
      <c r="C22" s="125"/>
    </row>
    <row r="23" spans="1:3" x14ac:dyDescent="0.3">
      <c r="A23"/>
      <c r="B23"/>
      <c r="C23" s="125"/>
    </row>
    <row r="24" spans="1:3" x14ac:dyDescent="0.3">
      <c r="A24"/>
      <c r="B24"/>
      <c r="C24" s="125"/>
    </row>
    <row r="25" spans="1:3" x14ac:dyDescent="0.3">
      <c r="A25"/>
      <c r="B25"/>
      <c r="C25" s="125"/>
    </row>
    <row r="26" spans="1:3" x14ac:dyDescent="0.3">
      <c r="A26"/>
      <c r="B26"/>
      <c r="C26" s="125"/>
    </row>
    <row r="27" spans="1:3" x14ac:dyDescent="0.3">
      <c r="A27"/>
      <c r="B27"/>
      <c r="C27" s="125"/>
    </row>
    <row r="28" spans="1:3" x14ac:dyDescent="0.3">
      <c r="A28"/>
      <c r="B28"/>
      <c r="C28" s="125"/>
    </row>
    <row r="29" spans="1:3" x14ac:dyDescent="0.3">
      <c r="A29"/>
      <c r="B29"/>
    </row>
    <row r="30" spans="1:3" x14ac:dyDescent="0.3">
      <c r="A30"/>
      <c r="B30"/>
    </row>
    <row r="31" spans="1:3" x14ac:dyDescent="0.3">
      <c r="A31"/>
      <c r="B31"/>
    </row>
    <row r="32" spans="1:3" x14ac:dyDescent="0.3">
      <c r="A32"/>
      <c r="B32"/>
    </row>
    <row r="33" spans="1:3" x14ac:dyDescent="0.3">
      <c r="A33"/>
      <c r="B33"/>
    </row>
    <row r="34" spans="1:3" x14ac:dyDescent="0.3">
      <c r="A34"/>
      <c r="B34"/>
    </row>
    <row r="35" spans="1:3" x14ac:dyDescent="0.3">
      <c r="A35"/>
      <c r="B35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8D4CE1FA-0317-4E90-A7F1-50CB6DDFC502}"/>
  </hyperlinks>
  <pageMargins left="0.75" right="0.75" top="1" bottom="1" header="0.5" footer="0.5"/>
  <pageSetup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sheetPr>
    <tabColor theme="0"/>
  </sheetPr>
  <dimension ref="A1:D3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112</v>
      </c>
      <c r="C3" s="256" t="s">
        <v>216</v>
      </c>
    </row>
    <row r="4" spans="1:4" x14ac:dyDescent="0.3">
      <c r="C4" s="47" t="s">
        <v>530</v>
      </c>
    </row>
    <row r="5" spans="1:4" x14ac:dyDescent="0.3">
      <c r="A5" s="4" t="s">
        <v>197</v>
      </c>
      <c r="B5" s="2">
        <f>'Total Orgs'!B104</f>
        <v>1400</v>
      </c>
      <c r="C5" s="47"/>
    </row>
    <row r="6" spans="1:4" x14ac:dyDescent="0.3">
      <c r="A6" s="4" t="s">
        <v>4</v>
      </c>
      <c r="C6" s="47"/>
    </row>
    <row r="7" spans="1:4" x14ac:dyDescent="0.3">
      <c r="A7" s="4" t="s">
        <v>5</v>
      </c>
      <c r="C7" s="47"/>
    </row>
    <row r="8" spans="1:4" x14ac:dyDescent="0.3">
      <c r="A8" s="4" t="s">
        <v>6</v>
      </c>
      <c r="B8" s="2">
        <f>SUM(B12:B101)</f>
        <v>1397.06</v>
      </c>
      <c r="C8" s="47"/>
    </row>
    <row r="9" spans="1:4" x14ac:dyDescent="0.3">
      <c r="A9" s="4" t="s">
        <v>198</v>
      </c>
      <c r="B9" s="2">
        <f>SUM(B5+B6-B8)</f>
        <v>2.9400000000000546</v>
      </c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4" t="s">
        <v>881</v>
      </c>
      <c r="B12" s="2">
        <v>1297.06</v>
      </c>
      <c r="C12" t="s">
        <v>891</v>
      </c>
    </row>
    <row r="13" spans="1:4" x14ac:dyDescent="0.3">
      <c r="C13" t="s">
        <v>892</v>
      </c>
    </row>
    <row r="14" spans="1:4" x14ac:dyDescent="0.3">
      <c r="C14" t="s">
        <v>893</v>
      </c>
    </row>
    <row r="15" spans="1:4" x14ac:dyDescent="0.3">
      <c r="C15" t="s">
        <v>894</v>
      </c>
    </row>
    <row r="16" spans="1:4" x14ac:dyDescent="0.3">
      <c r="D16" s="99"/>
    </row>
    <row r="17" spans="1:4" x14ac:dyDescent="0.3">
      <c r="A17" s="4" t="s">
        <v>1129</v>
      </c>
      <c r="B17" s="2">
        <v>100</v>
      </c>
      <c r="C17" t="s">
        <v>1131</v>
      </c>
      <c r="D17" s="99"/>
    </row>
    <row r="18" spans="1:4" x14ac:dyDescent="0.3">
      <c r="C18" t="s">
        <v>1132</v>
      </c>
      <c r="D18" s="99"/>
    </row>
    <row r="19" spans="1:4" x14ac:dyDescent="0.3">
      <c r="D19" s="99"/>
    </row>
    <row r="20" spans="1:4" x14ac:dyDescent="0.3">
      <c r="D20" s="99"/>
    </row>
    <row r="21" spans="1:4" x14ac:dyDescent="0.3">
      <c r="D21" s="99"/>
    </row>
    <row r="22" spans="1:4" x14ac:dyDescent="0.3">
      <c r="D22" s="99"/>
    </row>
    <row r="23" spans="1:4" x14ac:dyDescent="0.3">
      <c r="D23" s="99"/>
    </row>
    <row r="24" spans="1:4" x14ac:dyDescent="0.3">
      <c r="D24" s="99"/>
    </row>
    <row r="25" spans="1:4" x14ac:dyDescent="0.3">
      <c r="D25" s="99"/>
    </row>
    <row r="26" spans="1:4" x14ac:dyDescent="0.3">
      <c r="D26" s="99"/>
    </row>
    <row r="27" spans="1:4" x14ac:dyDescent="0.3">
      <c r="D27" s="99"/>
    </row>
    <row r="28" spans="1:4" x14ac:dyDescent="0.3">
      <c r="D28" s="99"/>
    </row>
    <row r="29" spans="1:4" x14ac:dyDescent="0.3">
      <c r="D29" s="99"/>
    </row>
    <row r="30" spans="1:4" x14ac:dyDescent="0.3">
      <c r="D30" s="99"/>
    </row>
    <row r="31" spans="1:4" x14ac:dyDescent="0.3">
      <c r="D31" s="99"/>
    </row>
    <row r="32" spans="1:4" x14ac:dyDescent="0.3">
      <c r="D32" s="99"/>
    </row>
    <row r="33" spans="4:4" x14ac:dyDescent="0.3">
      <c r="D33" s="99"/>
    </row>
    <row r="34" spans="4:4" x14ac:dyDescent="0.3">
      <c r="D34" s="100"/>
    </row>
    <row r="35" spans="4:4" x14ac:dyDescent="0.3">
      <c r="D35" s="99"/>
    </row>
  </sheetData>
  <hyperlinks>
    <hyperlink ref="A1" location="'Total Orgs'!A1" display="Total Organizations" xr:uid="{00000000-0004-0000-8500-000000000000}"/>
  </hyperlinks>
  <pageMargins left="0.75" right="0.75" top="1" bottom="1" header="0.5" footer="0.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tabColor theme="0"/>
  </sheetPr>
  <dimension ref="A1:N46"/>
  <sheetViews>
    <sheetView zoomScale="115" zoomScaleNormal="115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  <col min="4" max="4" width="13.8984375" customWidth="1"/>
    <col min="5" max="5" width="12.699218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118</v>
      </c>
    </row>
    <row r="4" spans="1:4" x14ac:dyDescent="0.3">
      <c r="C4" s="256" t="s">
        <v>216</v>
      </c>
    </row>
    <row r="5" spans="1:4" x14ac:dyDescent="0.3">
      <c r="A5" s="4" t="s">
        <v>197</v>
      </c>
      <c r="B5" s="2">
        <f>'Total Orgs'!B110</f>
        <v>15000</v>
      </c>
      <c r="C5" s="47" t="s">
        <v>343</v>
      </c>
    </row>
    <row r="6" spans="1:4" x14ac:dyDescent="0.3">
      <c r="A6" s="4" t="s">
        <v>4</v>
      </c>
      <c r="C6" s="47" t="s">
        <v>344</v>
      </c>
    </row>
    <row r="7" spans="1:4" x14ac:dyDescent="0.3">
      <c r="A7" s="4" t="s">
        <v>5</v>
      </c>
      <c r="C7" s="47" t="s">
        <v>345</v>
      </c>
    </row>
    <row r="8" spans="1:4" x14ac:dyDescent="0.3">
      <c r="A8" s="4" t="s">
        <v>6</v>
      </c>
      <c r="B8" s="2">
        <f>SUM(B12:B101)</f>
        <v>14871.97</v>
      </c>
      <c r="C8" s="47" t="s">
        <v>346</v>
      </c>
    </row>
    <row r="9" spans="1:4" x14ac:dyDescent="0.3">
      <c r="A9" s="4" t="s">
        <v>198</v>
      </c>
      <c r="B9" s="2">
        <f>SUM(B5+B6-B8)</f>
        <v>128.03000000000065</v>
      </c>
      <c r="C9" s="47" t="s">
        <v>580</v>
      </c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4" t="s">
        <v>697</v>
      </c>
      <c r="B12" s="2">
        <v>657.81</v>
      </c>
      <c r="C12" s="97" t="s">
        <v>717</v>
      </c>
      <c r="D12" t="s">
        <v>716</v>
      </c>
    </row>
    <row r="13" spans="1:4" x14ac:dyDescent="0.3">
      <c r="C13" s="97" t="s">
        <v>719</v>
      </c>
    </row>
    <row r="14" spans="1:4" x14ac:dyDescent="0.3">
      <c r="C14" s="97" t="s">
        <v>718</v>
      </c>
    </row>
    <row r="15" spans="1:4" x14ac:dyDescent="0.3">
      <c r="C15" s="136"/>
    </row>
    <row r="16" spans="1:4" x14ac:dyDescent="0.3">
      <c r="A16" s="4" t="s">
        <v>929</v>
      </c>
      <c r="B16" s="2">
        <v>2407.5</v>
      </c>
      <c r="C16" s="97" t="s">
        <v>930</v>
      </c>
    </row>
    <row r="17" spans="1:14" x14ac:dyDescent="0.3">
      <c r="C17" s="97" t="s">
        <v>931</v>
      </c>
    </row>
    <row r="18" spans="1:14" x14ac:dyDescent="0.3">
      <c r="C18" s="97" t="s">
        <v>932</v>
      </c>
    </row>
    <row r="19" spans="1:14" x14ac:dyDescent="0.3">
      <c r="C19" s="97"/>
      <c r="D19" s="282"/>
    </row>
    <row r="20" spans="1:14" x14ac:dyDescent="0.3">
      <c r="A20" s="4" t="s">
        <v>1320</v>
      </c>
      <c r="B20" s="2">
        <v>11806.66</v>
      </c>
      <c r="C20" s="97" t="s">
        <v>1321</v>
      </c>
    </row>
    <row r="21" spans="1:14" x14ac:dyDescent="0.3">
      <c r="C21" s="97" t="s">
        <v>1322</v>
      </c>
      <c r="G21" t="s">
        <v>921</v>
      </c>
      <c r="H21" t="s">
        <v>1187</v>
      </c>
      <c r="K21" t="s">
        <v>921</v>
      </c>
      <c r="L21" t="s">
        <v>1522</v>
      </c>
    </row>
    <row r="22" spans="1:14" x14ac:dyDescent="0.3">
      <c r="C22" s="97" t="s">
        <v>1323</v>
      </c>
      <c r="D22" s="99">
        <v>709.6</v>
      </c>
      <c r="E22">
        <f>141.92+141.92+141.92+141.92+141.92</f>
        <v>709.59999999999991</v>
      </c>
      <c r="G22" t="s">
        <v>1508</v>
      </c>
      <c r="H22" t="s">
        <v>1509</v>
      </c>
      <c r="I22" s="99">
        <v>22.85</v>
      </c>
      <c r="J22" t="s">
        <v>1301</v>
      </c>
      <c r="K22" t="s">
        <v>1508</v>
      </c>
      <c r="L22" t="s">
        <v>1509</v>
      </c>
      <c r="M22" s="99">
        <v>68.209999999999994</v>
      </c>
      <c r="N22" t="s">
        <v>1301</v>
      </c>
    </row>
    <row r="23" spans="1:14" x14ac:dyDescent="0.3">
      <c r="C23" s="97" t="s">
        <v>1505</v>
      </c>
      <c r="D23" s="99">
        <v>5653.32</v>
      </c>
      <c r="E23">
        <f>1473.09+1473.09+1473.09+1234.05</f>
        <v>5653.32</v>
      </c>
      <c r="G23" t="s">
        <v>1511</v>
      </c>
      <c r="H23" t="s">
        <v>1510</v>
      </c>
      <c r="I23" s="99">
        <v>56.56</v>
      </c>
      <c r="J23" t="s">
        <v>1301</v>
      </c>
      <c r="K23" t="s">
        <v>1511</v>
      </c>
      <c r="L23" t="s">
        <v>1510</v>
      </c>
      <c r="M23" s="99">
        <v>107.57</v>
      </c>
      <c r="N23" t="s">
        <v>1301</v>
      </c>
    </row>
    <row r="24" spans="1:14" x14ac:dyDescent="0.3">
      <c r="C24" s="137" t="s">
        <v>1506</v>
      </c>
      <c r="D24" s="99">
        <v>547.17999999999995</v>
      </c>
      <c r="E24">
        <f>139.61+139.61+128.35+139.61</f>
        <v>547.18000000000006</v>
      </c>
      <c r="G24" t="s">
        <v>1511</v>
      </c>
      <c r="H24" t="s">
        <v>1512</v>
      </c>
      <c r="I24" s="99">
        <v>48.95</v>
      </c>
      <c r="J24" t="s">
        <v>1301</v>
      </c>
      <c r="K24" t="s">
        <v>1511</v>
      </c>
      <c r="L24" t="s">
        <v>1510</v>
      </c>
      <c r="M24" s="99">
        <v>14.93</v>
      </c>
      <c r="N24" t="s">
        <v>1301</v>
      </c>
    </row>
    <row r="25" spans="1:14" x14ac:dyDescent="0.3">
      <c r="C25" s="97" t="s">
        <v>1507</v>
      </c>
      <c r="D25" s="99">
        <v>1675</v>
      </c>
      <c r="G25" t="s">
        <v>1511</v>
      </c>
      <c r="H25" t="s">
        <v>1514</v>
      </c>
      <c r="I25" s="99">
        <v>34.82</v>
      </c>
      <c r="J25" t="s">
        <v>1301</v>
      </c>
      <c r="K25" t="s">
        <v>1511</v>
      </c>
      <c r="L25" t="s">
        <v>1510</v>
      </c>
      <c r="M25" s="99">
        <v>113.71</v>
      </c>
      <c r="N25" t="s">
        <v>1301</v>
      </c>
    </row>
    <row r="26" spans="1:14" x14ac:dyDescent="0.3">
      <c r="C26" s="97" t="s">
        <v>1507</v>
      </c>
      <c r="D26" s="99">
        <v>727.61</v>
      </c>
      <c r="G26" t="s">
        <v>1513</v>
      </c>
      <c r="H26" t="s">
        <v>1509</v>
      </c>
      <c r="I26" s="99">
        <v>61.21</v>
      </c>
      <c r="J26" t="s">
        <v>1301</v>
      </c>
      <c r="K26" t="s">
        <v>1511</v>
      </c>
      <c r="L26" t="s">
        <v>1514</v>
      </c>
      <c r="M26" s="99">
        <v>81.64</v>
      </c>
      <c r="N26" t="s">
        <v>1301</v>
      </c>
    </row>
    <row r="27" spans="1:14" x14ac:dyDescent="0.3">
      <c r="C27" s="136" t="s">
        <v>1529</v>
      </c>
      <c r="D27" s="99">
        <v>2196.37</v>
      </c>
      <c r="G27" t="s">
        <v>1513</v>
      </c>
      <c r="H27" t="s">
        <v>1515</v>
      </c>
      <c r="I27" s="99">
        <v>48.97</v>
      </c>
      <c r="J27" t="s">
        <v>1301</v>
      </c>
      <c r="K27" t="s">
        <v>1513</v>
      </c>
      <c r="L27" t="s">
        <v>1509</v>
      </c>
      <c r="M27" s="99">
        <v>126.22</v>
      </c>
      <c r="N27" t="s">
        <v>1301</v>
      </c>
    </row>
    <row r="28" spans="1:14" x14ac:dyDescent="0.3">
      <c r="C28" s="97" t="s">
        <v>1536</v>
      </c>
      <c r="D28" s="100">
        <v>297.58</v>
      </c>
      <c r="G28" t="s">
        <v>1513</v>
      </c>
      <c r="I28" s="99">
        <v>60.01</v>
      </c>
      <c r="J28" t="s">
        <v>1301</v>
      </c>
      <c r="K28" t="s">
        <v>1513</v>
      </c>
      <c r="L28" t="s">
        <v>1515</v>
      </c>
      <c r="M28" s="99">
        <v>95</v>
      </c>
      <c r="N28" t="s">
        <v>1301</v>
      </c>
    </row>
    <row r="29" spans="1:14" x14ac:dyDescent="0.3">
      <c r="C29" s="559" t="s">
        <v>1537</v>
      </c>
      <c r="D29" s="560">
        <f>SUM(D22:D28)</f>
        <v>11806.660000000002</v>
      </c>
      <c r="G29" t="s">
        <v>1516</v>
      </c>
      <c r="H29" t="s">
        <v>1517</v>
      </c>
      <c r="I29" s="99">
        <v>85.4</v>
      </c>
      <c r="K29" t="s">
        <v>1513</v>
      </c>
      <c r="L29" t="s">
        <v>1523</v>
      </c>
      <c r="M29" s="99">
        <v>153.9</v>
      </c>
      <c r="N29" t="s">
        <v>1301</v>
      </c>
    </row>
    <row r="30" spans="1:14" x14ac:dyDescent="0.3">
      <c r="C30" s="97"/>
      <c r="D30" s="183"/>
      <c r="E30" s="99"/>
      <c r="G30" t="s">
        <v>1518</v>
      </c>
      <c r="H30" t="s">
        <v>1515</v>
      </c>
      <c r="I30" s="99">
        <v>38.630000000000003</v>
      </c>
      <c r="K30" t="s">
        <v>1524</v>
      </c>
      <c r="L30" t="s">
        <v>1525</v>
      </c>
      <c r="M30" s="99">
        <v>134.26</v>
      </c>
    </row>
    <row r="31" spans="1:14" x14ac:dyDescent="0.3">
      <c r="C31" s="97"/>
      <c r="D31" s="183"/>
      <c r="E31" s="183"/>
      <c r="G31" t="s">
        <v>1518</v>
      </c>
      <c r="H31" t="s">
        <v>1515</v>
      </c>
      <c r="I31" s="99">
        <v>30.01</v>
      </c>
      <c r="K31" t="s">
        <v>1518</v>
      </c>
      <c r="L31" t="s">
        <v>1515</v>
      </c>
      <c r="M31" s="99">
        <v>100</v>
      </c>
    </row>
    <row r="32" spans="1:14" x14ac:dyDescent="0.3">
      <c r="C32" s="97"/>
      <c r="D32" s="183"/>
      <c r="E32" s="99"/>
      <c r="G32" t="s">
        <v>1519</v>
      </c>
      <c r="H32" t="s">
        <v>1514</v>
      </c>
      <c r="I32" s="99">
        <v>49.69</v>
      </c>
      <c r="K32" t="s">
        <v>1518</v>
      </c>
      <c r="L32" t="s">
        <v>1515</v>
      </c>
      <c r="M32" s="99">
        <v>96.37</v>
      </c>
    </row>
    <row r="33" spans="1:13" x14ac:dyDescent="0.3">
      <c r="C33" s="97" t="s">
        <v>1530</v>
      </c>
      <c r="D33" s="99"/>
      <c r="G33" t="s">
        <v>1519</v>
      </c>
      <c r="H33" t="s">
        <v>1510</v>
      </c>
      <c r="I33" s="99">
        <v>53.02</v>
      </c>
      <c r="K33" t="s">
        <v>1518</v>
      </c>
      <c r="L33" t="s">
        <v>1515</v>
      </c>
      <c r="M33" s="99">
        <v>125</v>
      </c>
    </row>
    <row r="34" spans="1:13" x14ac:dyDescent="0.3">
      <c r="C34" s="97" t="s">
        <v>1531</v>
      </c>
      <c r="D34" s="99">
        <v>132.88</v>
      </c>
      <c r="G34" t="s">
        <v>1520</v>
      </c>
      <c r="H34" t="s">
        <v>1521</v>
      </c>
      <c r="I34" s="100">
        <v>25</v>
      </c>
      <c r="K34" t="s">
        <v>1518</v>
      </c>
      <c r="L34" t="s">
        <v>1526</v>
      </c>
      <c r="M34" s="99">
        <v>76.819999999999993</v>
      </c>
    </row>
    <row r="35" spans="1:13" x14ac:dyDescent="0.3">
      <c r="C35" s="97" t="s">
        <v>1532</v>
      </c>
      <c r="D35" s="99">
        <v>42.9</v>
      </c>
      <c r="I35" s="560">
        <f>SUM(I22:I34)</f>
        <v>615.11999999999989</v>
      </c>
      <c r="K35" t="s">
        <v>1519</v>
      </c>
      <c r="L35" t="s">
        <v>1514</v>
      </c>
      <c r="M35" s="99">
        <v>111.41</v>
      </c>
    </row>
    <row r="36" spans="1:13" x14ac:dyDescent="0.3">
      <c r="C36" s="97" t="s">
        <v>1533</v>
      </c>
      <c r="D36" s="99">
        <v>24.89</v>
      </c>
      <c r="K36" t="s">
        <v>1519</v>
      </c>
      <c r="L36" t="s">
        <v>1527</v>
      </c>
      <c r="M36" s="99">
        <v>69.37</v>
      </c>
    </row>
    <row r="37" spans="1:13" x14ac:dyDescent="0.3">
      <c r="C37" s="97" t="s">
        <v>1534</v>
      </c>
      <c r="D37" s="99">
        <v>18</v>
      </c>
      <c r="K37" t="s">
        <v>1519</v>
      </c>
      <c r="L37" t="s">
        <v>1510</v>
      </c>
      <c r="M37" s="398">
        <v>106.84</v>
      </c>
    </row>
    <row r="38" spans="1:13" x14ac:dyDescent="0.3">
      <c r="C38" s="97" t="s">
        <v>1535</v>
      </c>
      <c r="D38" s="100">
        <v>78.91</v>
      </c>
      <c r="M38" s="560">
        <f>SUM(M22:M37)</f>
        <v>1581.2499999999998</v>
      </c>
    </row>
    <row r="39" spans="1:13" x14ac:dyDescent="0.3">
      <c r="C39" s="559" t="s">
        <v>1538</v>
      </c>
      <c r="D39" s="560">
        <f>SUM(D34:D38)</f>
        <v>297.58000000000004</v>
      </c>
      <c r="G39" s="37" t="s">
        <v>1528</v>
      </c>
      <c r="I39" s="37">
        <f>615.12+1581.25</f>
        <v>2196.37</v>
      </c>
    </row>
    <row r="44" spans="1:13" s="21" customFormat="1" x14ac:dyDescent="0.3">
      <c r="A44" s="13"/>
      <c r="B44" s="14"/>
      <c r="C44" s="138"/>
    </row>
    <row r="46" spans="1:13" x14ac:dyDescent="0.3">
      <c r="C46" s="47"/>
    </row>
  </sheetData>
  <hyperlinks>
    <hyperlink ref="A1" location="'Total Orgs'!A1" display="Total Organizations" xr:uid="{00000000-0004-0000-3B00-000000000000}"/>
  </hyperlinks>
  <pageMargins left="0.75" right="0.75" top="1" bottom="1" header="0.5" footer="0.5"/>
  <pageSetup orientation="portrait" horizontalDpi="4294967292" verticalDpi="4294967292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C1590-B31C-4F02-AD25-31AAD3165E09}">
  <sheetPr>
    <tabColor theme="0"/>
  </sheetPr>
  <dimension ref="A1:C27"/>
  <sheetViews>
    <sheetView workbookViewId="0">
      <selection activeCell="C12" sqref="C12"/>
    </sheetView>
  </sheetViews>
  <sheetFormatPr defaultRowHeight="15.6" x14ac:dyDescent="0.3"/>
  <cols>
    <col min="1" max="1" width="16.8984375" customWidth="1"/>
    <col min="2" max="2" width="15.3984375" customWidth="1"/>
    <col min="3" max="3" width="29.5" customWidth="1"/>
  </cols>
  <sheetData>
    <row r="1" spans="1:3" x14ac:dyDescent="0.3">
      <c r="A1" s="204" t="s">
        <v>229</v>
      </c>
    </row>
    <row r="2" spans="1:3" x14ac:dyDescent="0.3">
      <c r="C2" s="47" t="s">
        <v>216</v>
      </c>
    </row>
    <row r="3" spans="1:3" x14ac:dyDescent="0.3">
      <c r="A3" s="42" t="s">
        <v>23</v>
      </c>
      <c r="B3" s="214"/>
      <c r="C3" s="366" t="s">
        <v>230</v>
      </c>
    </row>
    <row r="4" spans="1:3" x14ac:dyDescent="0.3">
      <c r="A4" s="224"/>
      <c r="B4" s="214"/>
      <c r="C4" s="366" t="s">
        <v>489</v>
      </c>
    </row>
    <row r="5" spans="1:3" x14ac:dyDescent="0.3">
      <c r="A5" s="224" t="s">
        <v>197</v>
      </c>
      <c r="B5" s="214">
        <f>'Total Orgs'!B14</f>
        <v>800</v>
      </c>
      <c r="C5" s="366" t="s">
        <v>497</v>
      </c>
    </row>
    <row r="6" spans="1:3" x14ac:dyDescent="0.3">
      <c r="A6" s="224" t="s">
        <v>4</v>
      </c>
      <c r="B6" s="214"/>
      <c r="C6" s="366"/>
    </row>
    <row r="7" spans="1:3" x14ac:dyDescent="0.3">
      <c r="A7" s="27" t="s">
        <v>5</v>
      </c>
      <c r="B7" s="214"/>
      <c r="C7" s="366"/>
    </row>
    <row r="8" spans="1:3" x14ac:dyDescent="0.3">
      <c r="A8" s="224" t="s">
        <v>6</v>
      </c>
      <c r="B8" s="214">
        <f>SUM(B12:B103)</f>
        <v>800</v>
      </c>
      <c r="C8" s="366"/>
    </row>
    <row r="9" spans="1:3" x14ac:dyDescent="0.3">
      <c r="A9" s="224" t="s">
        <v>198</v>
      </c>
      <c r="B9" s="214">
        <f>SUM(B5+B6-B8)</f>
        <v>0</v>
      </c>
      <c r="C9" s="8"/>
    </row>
    <row r="10" spans="1:3" x14ac:dyDescent="0.3">
      <c r="A10" s="224"/>
      <c r="B10" s="214"/>
      <c r="C10" s="8"/>
    </row>
    <row r="11" spans="1:3" x14ac:dyDescent="0.3">
      <c r="A11" s="30" t="s">
        <v>199</v>
      </c>
      <c r="B11" s="3" t="s">
        <v>200</v>
      </c>
      <c r="C11" s="1" t="s">
        <v>201</v>
      </c>
    </row>
    <row r="12" spans="1:3" x14ac:dyDescent="0.3">
      <c r="A12" s="224" t="s">
        <v>1270</v>
      </c>
      <c r="B12" s="203">
        <v>800</v>
      </c>
      <c r="C12" t="s">
        <v>1271</v>
      </c>
    </row>
    <row r="13" spans="1:3" x14ac:dyDescent="0.3">
      <c r="A13" s="224"/>
      <c r="B13" s="203"/>
      <c r="C13" t="s">
        <v>1272</v>
      </c>
    </row>
    <row r="14" spans="1:3" x14ac:dyDescent="0.3">
      <c r="A14" s="224"/>
      <c r="B14" s="203"/>
    </row>
    <row r="15" spans="1:3" x14ac:dyDescent="0.3">
      <c r="A15" s="224"/>
      <c r="B15" s="203"/>
    </row>
    <row r="16" spans="1:3" x14ac:dyDescent="0.3">
      <c r="A16" s="224"/>
      <c r="B16" s="203"/>
    </row>
    <row r="17" spans="1:3" x14ac:dyDescent="0.3">
      <c r="A17" s="225"/>
      <c r="B17" s="279"/>
      <c r="C17" s="15"/>
    </row>
    <row r="18" spans="1:3" x14ac:dyDescent="0.3">
      <c r="A18" s="225"/>
      <c r="B18" s="279"/>
      <c r="C18" s="15"/>
    </row>
    <row r="19" spans="1:3" x14ac:dyDescent="0.3">
      <c r="A19" s="225"/>
      <c r="B19" s="279"/>
      <c r="C19" s="15"/>
    </row>
    <row r="20" spans="1:3" x14ac:dyDescent="0.3">
      <c r="A20" s="225"/>
      <c r="B20" s="279"/>
      <c r="C20" s="15"/>
    </row>
    <row r="21" spans="1:3" x14ac:dyDescent="0.3">
      <c r="A21" s="224"/>
      <c r="B21" s="190"/>
      <c r="C21" s="15"/>
    </row>
    <row r="22" spans="1:3" x14ac:dyDescent="0.3">
      <c r="B22" s="99"/>
    </row>
    <row r="23" spans="1:3" x14ac:dyDescent="0.3">
      <c r="B23" s="99"/>
    </row>
    <row r="24" spans="1:3" x14ac:dyDescent="0.3">
      <c r="B24" s="99"/>
    </row>
    <row r="25" spans="1:3" x14ac:dyDescent="0.3">
      <c r="B25" s="99"/>
    </row>
    <row r="26" spans="1:3" x14ac:dyDescent="0.3">
      <c r="B26" s="99"/>
    </row>
    <row r="27" spans="1:3" x14ac:dyDescent="0.3">
      <c r="B27" s="99"/>
    </row>
  </sheetData>
  <hyperlinks>
    <hyperlink ref="A1" location="'Total Orgs'!A1" display="'Total Orgs'!A1" xr:uid="{2F6D32F2-2868-40FC-A8AD-DABDB5991F6F}"/>
  </hyperlink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303F6-E9D7-4A20-AC52-8412364A0DC7}">
  <sheetPr>
    <tabColor theme="0"/>
  </sheetPr>
  <dimension ref="A1:C14"/>
  <sheetViews>
    <sheetView workbookViewId="0"/>
  </sheetViews>
  <sheetFormatPr defaultRowHeight="15.6" x14ac:dyDescent="0.3"/>
  <cols>
    <col min="1" max="1" width="15.19921875" customWidth="1"/>
    <col min="2" max="2" width="14.3984375" customWidth="1"/>
    <col min="3" max="3" width="24.69921875" customWidth="1"/>
  </cols>
  <sheetData>
    <row r="1" spans="1:3" x14ac:dyDescent="0.3">
      <c r="A1" s="5" t="s">
        <v>196</v>
      </c>
      <c r="B1" s="2"/>
      <c r="C1" s="1" t="e">
        <f>'Total Orgs'!#REF!</f>
        <v>#REF!</v>
      </c>
    </row>
    <row r="2" spans="1:3" x14ac:dyDescent="0.3">
      <c r="A2" s="5"/>
      <c r="B2" s="2"/>
    </row>
    <row r="3" spans="1:3" x14ac:dyDescent="0.3">
      <c r="A3" s="6" t="s">
        <v>119</v>
      </c>
      <c r="B3" s="2"/>
      <c r="C3" s="256" t="s">
        <v>216</v>
      </c>
    </row>
    <row r="4" spans="1:3" x14ac:dyDescent="0.3">
      <c r="A4" s="4"/>
      <c r="B4" s="2"/>
      <c r="C4" s="47" t="s">
        <v>606</v>
      </c>
    </row>
    <row r="5" spans="1:3" x14ac:dyDescent="0.3">
      <c r="A5" s="4" t="s">
        <v>197</v>
      </c>
      <c r="B5" s="2">
        <f>'Total Orgs'!B75</f>
        <v>0</v>
      </c>
      <c r="C5" s="47" t="s">
        <v>609</v>
      </c>
    </row>
    <row r="6" spans="1:3" x14ac:dyDescent="0.3">
      <c r="A6" s="4" t="s">
        <v>4</v>
      </c>
      <c r="B6" s="2"/>
      <c r="C6" s="47"/>
    </row>
    <row r="7" spans="1:3" x14ac:dyDescent="0.3">
      <c r="A7" s="20" t="s">
        <v>5</v>
      </c>
      <c r="B7" s="32"/>
      <c r="C7" s="15"/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0" spans="1:3" x14ac:dyDescent="0.3">
      <c r="A10" s="4"/>
      <c r="B10" s="2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13"/>
      <c r="B12" s="14"/>
      <c r="C12" s="15"/>
    </row>
    <row r="13" spans="1:3" x14ac:dyDescent="0.3">
      <c r="A13" s="4"/>
      <c r="B13" s="2"/>
    </row>
    <row r="14" spans="1:3" x14ac:dyDescent="0.3">
      <c r="A14" s="4"/>
      <c r="B14" s="2"/>
    </row>
  </sheetData>
  <hyperlinks>
    <hyperlink ref="A1" location="'Total Orgs'!A1" display="Total Organizations" xr:uid="{09E001BC-A770-4224-B026-90855445A7F0}"/>
  </hyperlink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sheetPr>
    <tabColor theme="0"/>
  </sheetPr>
  <dimension ref="A1:C11"/>
  <sheetViews>
    <sheetView workbookViewId="0">
      <selection activeCell="C8" sqref="C8"/>
    </sheetView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347</v>
      </c>
    </row>
    <row r="5" spans="1:3" x14ac:dyDescent="0.3">
      <c r="A5" s="4" t="s">
        <v>197</v>
      </c>
      <c r="B5" s="2">
        <f>INACTIVE!B31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0</v>
      </c>
      <c r="C8" s="10"/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8600-000000000000}"/>
  </hyperlinks>
  <pageMargins left="0.75" right="0.75" top="1" bottom="1" header="0.5" footer="0.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14C5B-CB62-42FC-B4B1-4BD59E12ADC6}">
  <sheetPr>
    <tabColor theme="0"/>
  </sheetPr>
  <dimension ref="A1:C13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114</v>
      </c>
      <c r="C3" t="s">
        <v>322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Orgs'!B106</f>
        <v>750</v>
      </c>
      <c r="C5" s="47" t="s">
        <v>657</v>
      </c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SUM(B12:B101)</f>
        <v>750</v>
      </c>
      <c r="C8" s="47"/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936</v>
      </c>
      <c r="B12" s="2">
        <v>750</v>
      </c>
      <c r="C12" t="s">
        <v>937</v>
      </c>
    </row>
    <row r="13" spans="1:3" x14ac:dyDescent="0.3">
      <c r="C13" t="s">
        <v>938</v>
      </c>
    </row>
  </sheetData>
  <hyperlinks>
    <hyperlink ref="A1" location="'Total Orgs'!A1" display="Total Organizations" xr:uid="{77BDF2B5-06A5-4908-B112-BCF9A5BE7406}"/>
  </hyperlinks>
  <pageMargins left="0.75" right="0.75" top="1" bottom="1" header="0.5" footer="0.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2AEC-C5FB-4A5E-B8F4-CAE6CC426593}">
  <sheetPr>
    <tabColor theme="0"/>
  </sheetPr>
  <dimension ref="A1:C11"/>
  <sheetViews>
    <sheetView workbookViewId="0">
      <selection activeCell="A12" sqref="A12:C15"/>
    </sheetView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114</v>
      </c>
      <c r="C3" t="s">
        <v>322</v>
      </c>
    </row>
    <row r="5" spans="1:3" x14ac:dyDescent="0.3">
      <c r="A5" s="4" t="s">
        <v>197</v>
      </c>
      <c r="B5" s="2">
        <f>'Total Orgs'!B106</f>
        <v>750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750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EC0DDB25-46E6-4C40-B320-8B942BBD33ED}"/>
  </hyperlinks>
  <pageMargins left="0.75" right="0.75" top="1" bottom="1" header="0.5" footer="0.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sheetPr>
    <tabColor theme="0"/>
  </sheetPr>
  <dimension ref="A1:C16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117</v>
      </c>
      <c r="C3" s="256" t="s">
        <v>216</v>
      </c>
    </row>
    <row r="4" spans="1:3" x14ac:dyDescent="0.3">
      <c r="C4" s="47" t="s">
        <v>670</v>
      </c>
    </row>
    <row r="5" spans="1:3" x14ac:dyDescent="0.3">
      <c r="A5" s="4" t="s">
        <v>197</v>
      </c>
      <c r="B5" s="2">
        <f>'Total Orgs'!B109</f>
        <v>0</v>
      </c>
      <c r="C5" s="47" t="s">
        <v>671</v>
      </c>
    </row>
    <row r="6" spans="1:3" x14ac:dyDescent="0.3">
      <c r="A6" s="4" t="s">
        <v>4</v>
      </c>
      <c r="C6" s="47" t="s">
        <v>672</v>
      </c>
    </row>
    <row r="7" spans="1:3" x14ac:dyDescent="0.3">
      <c r="A7" s="4" t="s">
        <v>5</v>
      </c>
      <c r="C7" s="47" t="s">
        <v>675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SUM(B5+B6+B7-B8)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6" spans="1:3" s="46" customFormat="1" x14ac:dyDescent="0.3">
      <c r="A16" s="49"/>
      <c r="B16" s="50"/>
      <c r="C16" s="24"/>
    </row>
  </sheetData>
  <hyperlinks>
    <hyperlink ref="A1" location="'Total Orgs'!A1" display="Total Organizations" xr:uid="{00000000-0004-0000-8800-000000000000}"/>
  </hyperlinks>
  <pageMargins left="0.75" right="0.75" top="1" bottom="1" header="0.5" footer="0.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F1D25-9D2C-4CB9-AB2C-29F71776C6BE}">
  <sheetPr>
    <tabColor theme="0"/>
  </sheetPr>
  <dimension ref="A1:C16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116</v>
      </c>
      <c r="C3" s="256" t="s">
        <v>216</v>
      </c>
    </row>
    <row r="4" spans="1:3" x14ac:dyDescent="0.3">
      <c r="C4" s="256" t="s">
        <v>491</v>
      </c>
    </row>
    <row r="5" spans="1:3" x14ac:dyDescent="0.3">
      <c r="A5" s="4" t="s">
        <v>197</v>
      </c>
      <c r="B5" s="2">
        <f>'Total Orgs'!B108</f>
        <v>650</v>
      </c>
      <c r="C5" s="256"/>
    </row>
    <row r="6" spans="1:3" x14ac:dyDescent="0.3">
      <c r="A6" s="4" t="s">
        <v>4</v>
      </c>
      <c r="C6" s="256"/>
    </row>
    <row r="7" spans="1:3" x14ac:dyDescent="0.3">
      <c r="A7" s="4" t="s">
        <v>5</v>
      </c>
      <c r="B7" s="2">
        <v>650</v>
      </c>
      <c r="C7" s="256"/>
    </row>
    <row r="8" spans="1:3" x14ac:dyDescent="0.3">
      <c r="A8" s="4" t="s">
        <v>6</v>
      </c>
      <c r="B8" s="2">
        <f>SUM(B12:B101)</f>
        <v>0</v>
      </c>
      <c r="C8" s="256"/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t="s">
        <v>1075</v>
      </c>
    </row>
    <row r="13" spans="1:3" x14ac:dyDescent="0.3">
      <c r="C13" t="s">
        <v>1076</v>
      </c>
    </row>
    <row r="16" spans="1:3" s="46" customFormat="1" x14ac:dyDescent="0.3">
      <c r="A16" s="49"/>
      <c r="B16" s="50"/>
      <c r="C16" s="24"/>
    </row>
  </sheetData>
  <hyperlinks>
    <hyperlink ref="A1" location="'Total Orgs'!A1" display="Total Organizations" xr:uid="{4A2F52A8-A1BF-4B9B-82B7-BA0FA43FA6BD}"/>
  </hyperlinks>
  <pageMargins left="0.75" right="0.75" top="1" bottom="1" header="0.5" footer="0.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348</v>
      </c>
    </row>
    <row r="5" spans="1:3" x14ac:dyDescent="0.3">
      <c r="A5" s="4" t="s">
        <v>197</v>
      </c>
      <c r="B5" s="2">
        <f>INACTIVE!B35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SUM(B12:B104)</f>
        <v>0</v>
      </c>
    </row>
    <row r="9" spans="1:3" x14ac:dyDescent="0.3">
      <c r="A9" s="4" t="s">
        <v>198</v>
      </c>
      <c r="B9" s="2">
        <f>SUM(B5+B6-B8)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8900-000000000000}"/>
  </hyperlinks>
  <pageMargins left="0.75" right="0.75" top="1" bottom="1" header="0.5" footer="0.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349</v>
      </c>
    </row>
    <row r="5" spans="1:3" x14ac:dyDescent="0.3">
      <c r="A5" s="4" t="s">
        <v>197</v>
      </c>
      <c r="B5" s="2">
        <f>'Total Orgs'!B112</f>
        <v>0</v>
      </c>
    </row>
    <row r="6" spans="1:3" x14ac:dyDescent="0.3">
      <c r="A6" s="4" t="s">
        <v>4</v>
      </c>
    </row>
    <row r="7" spans="1:3" s="21" customFormat="1" x14ac:dyDescent="0.3">
      <c r="A7" s="13" t="s">
        <v>5</v>
      </c>
      <c r="B7" s="14"/>
      <c r="C7" s="15"/>
    </row>
    <row r="8" spans="1:3" x14ac:dyDescent="0.3">
      <c r="A8" s="4" t="s">
        <v>6</v>
      </c>
      <c r="B8" s="2">
        <f>SUM(B12:B103)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8A00-000000000000}"/>
  </hyperlinks>
  <pageMargins left="0.75" right="0.75" top="1" bottom="1" header="0.5" footer="0.5"/>
  <pageSetup orientation="portrait" horizontalDpi="4294967292" verticalDpi="4294967292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122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Orgs'!B114</f>
        <v>600</v>
      </c>
      <c r="C5" s="256" t="s">
        <v>762</v>
      </c>
    </row>
    <row r="6" spans="1:3" x14ac:dyDescent="0.3">
      <c r="A6" s="4" t="s">
        <v>4</v>
      </c>
      <c r="B6" s="2">
        <v>0</v>
      </c>
      <c r="C6" s="256" t="s">
        <v>763</v>
      </c>
    </row>
    <row r="7" spans="1:3" x14ac:dyDescent="0.3">
      <c r="A7" s="4" t="s">
        <v>5</v>
      </c>
      <c r="C7" s="256"/>
    </row>
    <row r="8" spans="1:3" x14ac:dyDescent="0.3">
      <c r="A8" s="4" t="s">
        <v>6</v>
      </c>
      <c r="B8" s="2">
        <f>SUM(B12:B103)</f>
        <v>0</v>
      </c>
      <c r="C8" s="256"/>
    </row>
    <row r="9" spans="1:3" x14ac:dyDescent="0.3">
      <c r="A9" s="4" t="s">
        <v>198</v>
      </c>
      <c r="B9" s="2">
        <f>B5+B6-B7-B8</f>
        <v>600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8B00-000000000000}"/>
  </hyperlinks>
  <pageMargins left="0.75" right="0.75" top="1" bottom="1" header="0.5" footer="0.5"/>
  <pageSetup orientation="portrait" horizontalDpi="4294967292" verticalDpi="4294967292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sheetPr>
    <tabColor theme="0"/>
  </sheetPr>
  <dimension ref="A1:G47"/>
  <sheetViews>
    <sheetView zoomScale="115" zoomScaleNormal="115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7" x14ac:dyDescent="0.3">
      <c r="A1" s="5" t="s">
        <v>196</v>
      </c>
      <c r="C1" s="1" t="e">
        <f>'Total Orgs'!#REF!</f>
        <v>#REF!</v>
      </c>
    </row>
    <row r="2" spans="1:7" x14ac:dyDescent="0.3">
      <c r="A2" s="5"/>
    </row>
    <row r="3" spans="1:7" x14ac:dyDescent="0.3">
      <c r="A3" s="6" t="s">
        <v>350</v>
      </c>
      <c r="C3" s="256" t="s">
        <v>216</v>
      </c>
    </row>
    <row r="4" spans="1:7" x14ac:dyDescent="0.3">
      <c r="C4" s="47" t="s">
        <v>645</v>
      </c>
    </row>
    <row r="5" spans="1:7" x14ac:dyDescent="0.3">
      <c r="A5" s="4" t="s">
        <v>197</v>
      </c>
      <c r="B5" s="2">
        <f>'Total Orgs'!B115</f>
        <v>8000</v>
      </c>
      <c r="C5" s="47" t="s">
        <v>737</v>
      </c>
    </row>
    <row r="6" spans="1:7" x14ac:dyDescent="0.3">
      <c r="A6" s="4" t="s">
        <v>4</v>
      </c>
      <c r="C6" s="47" t="s">
        <v>1539</v>
      </c>
      <c r="E6" s="10"/>
      <c r="F6" s="10"/>
      <c r="G6" s="10"/>
    </row>
    <row r="7" spans="1:7" x14ac:dyDescent="0.3">
      <c r="A7" s="4" t="s">
        <v>5</v>
      </c>
      <c r="C7" s="47"/>
      <c r="E7" s="10"/>
      <c r="F7" s="10"/>
      <c r="G7" s="10"/>
    </row>
    <row r="8" spans="1:7" x14ac:dyDescent="0.3">
      <c r="A8" s="4" t="s">
        <v>6</v>
      </c>
      <c r="B8" s="2">
        <f>SUM(B12:B103)</f>
        <v>5673.13</v>
      </c>
      <c r="C8" s="47"/>
      <c r="E8" s="10"/>
      <c r="F8" s="10"/>
      <c r="G8" s="10"/>
    </row>
    <row r="9" spans="1:7" x14ac:dyDescent="0.3">
      <c r="A9" s="4" t="s">
        <v>198</v>
      </c>
      <c r="B9" s="2">
        <f>SUM(B5+B6-B8)</f>
        <v>2326.87</v>
      </c>
    </row>
    <row r="11" spans="1:7" s="1" customFormat="1" x14ac:dyDescent="0.3">
      <c r="A11" s="7" t="s">
        <v>199</v>
      </c>
      <c r="B11" s="3" t="s">
        <v>200</v>
      </c>
      <c r="C11" s="1" t="s">
        <v>201</v>
      </c>
    </row>
    <row r="12" spans="1:7" x14ac:dyDescent="0.3">
      <c r="A12" s="4" t="s">
        <v>738</v>
      </c>
      <c r="B12" s="2">
        <v>150</v>
      </c>
      <c r="C12" t="s">
        <v>739</v>
      </c>
    </row>
    <row r="13" spans="1:7" x14ac:dyDescent="0.3">
      <c r="C13" t="s">
        <v>740</v>
      </c>
    </row>
    <row r="15" spans="1:7" x14ac:dyDescent="0.3">
      <c r="A15" s="4" t="s">
        <v>771</v>
      </c>
      <c r="B15" s="2">
        <v>150</v>
      </c>
      <c r="C15" t="s">
        <v>782</v>
      </c>
    </row>
    <row r="16" spans="1:7" x14ac:dyDescent="0.3">
      <c r="C16" t="s">
        <v>783</v>
      </c>
    </row>
    <row r="18" spans="1:4" x14ac:dyDescent="0.3">
      <c r="A18" s="4" t="s">
        <v>826</v>
      </c>
      <c r="B18" s="2">
        <v>487.5</v>
      </c>
      <c r="C18" t="s">
        <v>827</v>
      </c>
    </row>
    <row r="19" spans="1:4" x14ac:dyDescent="0.3">
      <c r="C19" t="s">
        <v>828</v>
      </c>
    </row>
    <row r="21" spans="1:4" x14ac:dyDescent="0.3">
      <c r="A21" s="4" t="s">
        <v>851</v>
      </c>
      <c r="B21" s="2">
        <v>863.46</v>
      </c>
      <c r="C21" t="s">
        <v>871</v>
      </c>
    </row>
    <row r="22" spans="1:4" x14ac:dyDescent="0.3">
      <c r="C22" t="s">
        <v>873</v>
      </c>
      <c r="D22">
        <v>602.36</v>
      </c>
    </row>
    <row r="23" spans="1:4" x14ac:dyDescent="0.3">
      <c r="C23" t="s">
        <v>872</v>
      </c>
      <c r="D23">
        <v>261.10000000000002</v>
      </c>
    </row>
    <row r="24" spans="1:4" x14ac:dyDescent="0.3">
      <c r="D24">
        <f>SUM(D22:D23)</f>
        <v>863.46</v>
      </c>
    </row>
    <row r="25" spans="1:4" x14ac:dyDescent="0.3">
      <c r="A25" s="4" t="s">
        <v>944</v>
      </c>
      <c r="B25" s="2">
        <v>387</v>
      </c>
      <c r="C25" t="s">
        <v>945</v>
      </c>
    </row>
    <row r="26" spans="1:4" x14ac:dyDescent="0.3">
      <c r="C26" t="s">
        <v>946</v>
      </c>
    </row>
    <row r="27" spans="1:4" x14ac:dyDescent="0.3">
      <c r="C27" t="s">
        <v>947</v>
      </c>
    </row>
    <row r="28" spans="1:4" x14ac:dyDescent="0.3">
      <c r="B28" s="2">
        <v>119.9</v>
      </c>
      <c r="C28" t="s">
        <v>952</v>
      </c>
    </row>
    <row r="29" spans="1:4" x14ac:dyDescent="0.3">
      <c r="C29" t="s">
        <v>953</v>
      </c>
    </row>
    <row r="30" spans="1:4" x14ac:dyDescent="0.3">
      <c r="C30" t="s">
        <v>956</v>
      </c>
    </row>
    <row r="32" spans="1:4" x14ac:dyDescent="0.3">
      <c r="A32" s="4" t="s">
        <v>954</v>
      </c>
      <c r="B32" s="2">
        <v>250</v>
      </c>
      <c r="C32" t="s">
        <v>955</v>
      </c>
    </row>
    <row r="33" spans="1:3" x14ac:dyDescent="0.3">
      <c r="C33" t="s">
        <v>1470</v>
      </c>
    </row>
    <row r="35" spans="1:3" x14ac:dyDescent="0.3">
      <c r="A35" s="4" t="s">
        <v>954</v>
      </c>
      <c r="B35" s="2">
        <v>34.75</v>
      </c>
      <c r="C35" t="s">
        <v>973</v>
      </c>
    </row>
    <row r="36" spans="1:3" x14ac:dyDescent="0.3">
      <c r="C36" t="s">
        <v>974</v>
      </c>
    </row>
    <row r="38" spans="1:3" x14ac:dyDescent="0.3">
      <c r="A38" s="4" t="s">
        <v>1407</v>
      </c>
      <c r="B38" s="2">
        <v>684.48</v>
      </c>
      <c r="C38" t="s">
        <v>1409</v>
      </c>
    </row>
    <row r="39" spans="1:3" x14ac:dyDescent="0.3">
      <c r="C39" t="s">
        <v>1408</v>
      </c>
    </row>
    <row r="40" spans="1:3" x14ac:dyDescent="0.3">
      <c r="B40" s="2">
        <v>344.54</v>
      </c>
      <c r="C40" t="s">
        <v>1410</v>
      </c>
    </row>
    <row r="41" spans="1:3" x14ac:dyDescent="0.3">
      <c r="C41" t="s">
        <v>1411</v>
      </c>
    </row>
    <row r="43" spans="1:3" x14ac:dyDescent="0.3">
      <c r="A43" s="4" t="s">
        <v>1467</v>
      </c>
      <c r="B43" s="2">
        <v>1951.5</v>
      </c>
      <c r="C43" t="s">
        <v>1465</v>
      </c>
    </row>
    <row r="44" spans="1:3" x14ac:dyDescent="0.3">
      <c r="C44" t="s">
        <v>1466</v>
      </c>
    </row>
    <row r="46" spans="1:3" x14ac:dyDescent="0.3">
      <c r="A46" s="4" t="s">
        <v>1455</v>
      </c>
      <c r="B46" s="2">
        <v>250</v>
      </c>
      <c r="C46" t="s">
        <v>1471</v>
      </c>
    </row>
    <row r="47" spans="1:3" x14ac:dyDescent="0.3">
      <c r="C47" t="s">
        <v>1472</v>
      </c>
    </row>
  </sheetData>
  <hyperlinks>
    <hyperlink ref="A1" location="'Total Orgs'!A1" display="Total Organizations" xr:uid="{00000000-0004-0000-8C00-000000000000}"/>
  </hyperlinks>
  <pageMargins left="0.75" right="0.75" top="1" bottom="1" header="0.5" footer="0.5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0"/>
  </sheetPr>
  <dimension ref="A1:P38"/>
  <sheetViews>
    <sheetView workbookViewId="0"/>
  </sheetViews>
  <sheetFormatPr defaultRowHeight="15.6" x14ac:dyDescent="0.3"/>
  <cols>
    <col min="1" max="1" width="18.69921875" style="27" customWidth="1"/>
    <col min="2" max="2" width="10.09765625" bestFit="1" customWidth="1"/>
    <col min="3" max="3" width="29.5" customWidth="1"/>
  </cols>
  <sheetData>
    <row r="1" spans="1:16" x14ac:dyDescent="0.3">
      <c r="A1" s="33" t="s">
        <v>196</v>
      </c>
      <c r="B1" s="214"/>
      <c r="C1" s="1" t="e">
        <f>'Total Orgs'!#REF!</f>
        <v>#REF!</v>
      </c>
      <c r="E1" s="570"/>
      <c r="F1" s="571"/>
      <c r="G1" s="52"/>
      <c r="H1" s="57"/>
      <c r="I1" s="53"/>
      <c r="J1" s="53"/>
      <c r="K1" s="53"/>
      <c r="L1" s="53"/>
      <c r="M1" s="53"/>
      <c r="N1" s="53"/>
      <c r="O1" s="53"/>
      <c r="P1" s="51"/>
    </row>
    <row r="2" spans="1:16" x14ac:dyDescent="0.3">
      <c r="A2" s="33"/>
      <c r="B2" s="214"/>
      <c r="C2" s="8"/>
      <c r="E2" s="572"/>
      <c r="F2" s="573"/>
      <c r="G2" s="54"/>
      <c r="H2" s="58"/>
      <c r="I2" s="55"/>
      <c r="J2" s="55"/>
      <c r="K2" s="55"/>
      <c r="L2" s="55"/>
      <c r="M2" s="56"/>
      <c r="N2" s="55"/>
      <c r="O2" s="55"/>
      <c r="P2" s="56"/>
    </row>
    <row r="3" spans="1:16" x14ac:dyDescent="0.3">
      <c r="A3" s="42" t="s">
        <v>24</v>
      </c>
      <c r="B3" s="214"/>
      <c r="C3" s="256" t="s">
        <v>216</v>
      </c>
    </row>
    <row r="4" spans="1:16" x14ac:dyDescent="0.3">
      <c r="A4" s="224"/>
      <c r="B4" s="214"/>
      <c r="C4" s="366" t="s">
        <v>793</v>
      </c>
    </row>
    <row r="5" spans="1:16" x14ac:dyDescent="0.3">
      <c r="A5" s="224" t="s">
        <v>197</v>
      </c>
      <c r="B5" s="214">
        <f>'Total Orgs'!B15</f>
        <v>5000</v>
      </c>
      <c r="C5" s="366" t="s">
        <v>794</v>
      </c>
    </row>
    <row r="6" spans="1:16" x14ac:dyDescent="0.3">
      <c r="A6" s="224" t="s">
        <v>4</v>
      </c>
      <c r="B6" s="214"/>
      <c r="C6" s="366"/>
    </row>
    <row r="7" spans="1:16" x14ac:dyDescent="0.3">
      <c r="A7" s="27" t="s">
        <v>5</v>
      </c>
      <c r="B7" s="214"/>
      <c r="C7" s="366"/>
    </row>
    <row r="8" spans="1:16" x14ac:dyDescent="0.3">
      <c r="A8" s="224" t="s">
        <v>6</v>
      </c>
      <c r="B8" s="214">
        <f>SUM(B12:B103)</f>
        <v>4620.5200000000004</v>
      </c>
      <c r="C8" s="366"/>
    </row>
    <row r="9" spans="1:16" x14ac:dyDescent="0.3">
      <c r="A9" s="224" t="s">
        <v>198</v>
      </c>
      <c r="B9" s="214">
        <f>SUM(B5+B6-B8)</f>
        <v>379.47999999999956</v>
      </c>
      <c r="C9" s="8"/>
    </row>
    <row r="10" spans="1:16" x14ac:dyDescent="0.3">
      <c r="A10" s="224"/>
      <c r="B10" s="214"/>
      <c r="C10" s="8"/>
    </row>
    <row r="11" spans="1:16" x14ac:dyDescent="0.3">
      <c r="A11" s="30" t="s">
        <v>199</v>
      </c>
      <c r="B11" s="3" t="s">
        <v>200</v>
      </c>
      <c r="C11" s="1" t="s">
        <v>201</v>
      </c>
    </row>
    <row r="12" spans="1:16" x14ac:dyDescent="0.3">
      <c r="A12" s="27" t="s">
        <v>1303</v>
      </c>
      <c r="B12" s="227">
        <v>4620.5200000000004</v>
      </c>
      <c r="C12" t="s">
        <v>1304</v>
      </c>
    </row>
    <row r="13" spans="1:16" x14ac:dyDescent="0.3">
      <c r="A13" s="224"/>
      <c r="B13" s="8"/>
      <c r="C13" t="s">
        <v>1305</v>
      </c>
    </row>
    <row r="14" spans="1:16" x14ac:dyDescent="0.3">
      <c r="A14" s="224"/>
      <c r="B14" s="8"/>
      <c r="C14" t="s">
        <v>1306</v>
      </c>
    </row>
    <row r="15" spans="1:16" x14ac:dyDescent="0.3">
      <c r="A15" s="224"/>
      <c r="B15" s="8"/>
      <c r="C15" t="s">
        <v>1477</v>
      </c>
    </row>
    <row r="16" spans="1:16" x14ac:dyDescent="0.3">
      <c r="A16" s="224"/>
      <c r="B16" s="8"/>
    </row>
    <row r="17" spans="1:3" s="21" customFormat="1" x14ac:dyDescent="0.3">
      <c r="A17" s="225"/>
      <c r="B17" s="226"/>
      <c r="C17" s="15"/>
    </row>
    <row r="18" spans="1:3" s="21" customFormat="1" x14ac:dyDescent="0.3">
      <c r="A18" s="225"/>
      <c r="B18" s="226"/>
      <c r="C18" s="15"/>
    </row>
    <row r="19" spans="1:3" s="21" customFormat="1" x14ac:dyDescent="0.3">
      <c r="A19" s="225"/>
      <c r="B19" s="226"/>
      <c r="C19" s="15"/>
    </row>
    <row r="20" spans="1:3" x14ac:dyDescent="0.3">
      <c r="A20" s="225"/>
      <c r="B20" s="226"/>
      <c r="C20" s="15"/>
    </row>
    <row r="21" spans="1:3" x14ac:dyDescent="0.3">
      <c r="A21" s="224"/>
      <c r="B21" s="21"/>
      <c r="C21" s="15"/>
    </row>
    <row r="22" spans="1:3" x14ac:dyDescent="0.3">
      <c r="A22" s="224"/>
      <c r="B22" s="8"/>
      <c r="C22" s="15"/>
    </row>
    <row r="23" spans="1:3" x14ac:dyDescent="0.3">
      <c r="A23" s="224"/>
      <c r="B23" s="8"/>
      <c r="C23" s="15"/>
    </row>
    <row r="24" spans="1:3" s="21" customFormat="1" x14ac:dyDescent="0.3">
      <c r="A24" s="225"/>
      <c r="C24" s="15"/>
    </row>
    <row r="25" spans="1:3" x14ac:dyDescent="0.3">
      <c r="A25" s="224"/>
      <c r="B25" s="8"/>
      <c r="C25" s="15"/>
    </row>
    <row r="26" spans="1:3" s="21" customFormat="1" x14ac:dyDescent="0.3">
      <c r="A26" s="225"/>
      <c r="B26" s="226"/>
      <c r="C26" s="15"/>
    </row>
    <row r="27" spans="1:3" x14ac:dyDescent="0.3">
      <c r="A27" s="224"/>
      <c r="B27" s="8"/>
      <c r="C27" s="15"/>
    </row>
    <row r="28" spans="1:3" x14ac:dyDescent="0.3">
      <c r="A28" s="224"/>
      <c r="B28" s="8"/>
      <c r="C28" s="15"/>
    </row>
    <row r="29" spans="1:3" x14ac:dyDescent="0.3">
      <c r="A29" s="224"/>
      <c r="B29" s="8"/>
      <c r="C29" s="15"/>
    </row>
    <row r="30" spans="1:3" x14ac:dyDescent="0.3">
      <c r="A30" s="224"/>
      <c r="B30" s="8"/>
      <c r="C30" s="15"/>
    </row>
    <row r="31" spans="1:3" x14ac:dyDescent="0.3">
      <c r="A31" s="224"/>
      <c r="B31" s="8"/>
      <c r="C31" s="15"/>
    </row>
    <row r="32" spans="1:3" x14ac:dyDescent="0.3">
      <c r="A32" s="224"/>
      <c r="B32" s="8"/>
      <c r="C32" s="15"/>
    </row>
    <row r="33" spans="1:3" x14ac:dyDescent="0.3">
      <c r="A33" s="224"/>
      <c r="C33" s="15"/>
    </row>
    <row r="34" spans="1:3" x14ac:dyDescent="0.3">
      <c r="C34" s="15"/>
    </row>
    <row r="35" spans="1:3" x14ac:dyDescent="0.3">
      <c r="C35" s="15"/>
    </row>
    <row r="36" spans="1:3" x14ac:dyDescent="0.3">
      <c r="C36" s="15"/>
    </row>
    <row r="37" spans="1:3" s="21" customFormat="1" x14ac:dyDescent="0.3">
      <c r="A37" s="36"/>
      <c r="C37" s="15"/>
    </row>
    <row r="38" spans="1:3" x14ac:dyDescent="0.3">
      <c r="C38" s="15"/>
    </row>
  </sheetData>
  <mergeCells count="2">
    <mergeCell ref="E1:F1"/>
    <mergeCell ref="E2:F2"/>
  </mergeCells>
  <hyperlinks>
    <hyperlink ref="A1" location="'Total Orgs'!A1" display="Total Organizations" xr:uid="{00000000-0004-0000-1100-000000000000}"/>
  </hyperlinks>
  <pageMargins left="0.7" right="0.7" top="0.75" bottom="0.75" header="0.3" footer="0.3"/>
  <pageSetup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sheetPr>
    <tabColor theme="1"/>
  </sheetPr>
  <dimension ref="A1:L39"/>
  <sheetViews>
    <sheetView workbookViewId="0"/>
  </sheetViews>
  <sheetFormatPr defaultRowHeight="15.6" x14ac:dyDescent="0.3"/>
  <cols>
    <col min="1" max="1" width="17.3984375" customWidth="1"/>
    <col min="3" max="3" width="48.09765625" customWidth="1"/>
    <col min="4" max="4" width="9.3984375" bestFit="1" customWidth="1"/>
    <col min="6" max="6" width="2.5" customWidth="1"/>
    <col min="7" max="7" width="15" customWidth="1"/>
  </cols>
  <sheetData>
    <row r="1" spans="1:12" x14ac:dyDescent="0.3">
      <c r="A1" s="5" t="s">
        <v>196</v>
      </c>
      <c r="B1" s="2"/>
      <c r="C1" s="1" t="e">
        <f>'Total Orgs'!#REF!</f>
        <v>#REF!</v>
      </c>
      <c r="D1" s="570"/>
      <c r="E1" s="571"/>
      <c r="F1" s="52"/>
      <c r="G1" s="57"/>
      <c r="H1" s="53"/>
      <c r="I1" s="53"/>
      <c r="J1" s="53"/>
      <c r="K1" s="53"/>
      <c r="L1" s="51"/>
    </row>
    <row r="2" spans="1:12" x14ac:dyDescent="0.3">
      <c r="A2" s="5"/>
      <c r="B2" s="2"/>
      <c r="D2" s="572"/>
      <c r="E2" s="573"/>
      <c r="F2" s="54"/>
      <c r="G2" s="58"/>
      <c r="H2" s="55"/>
      <c r="I2" s="55"/>
      <c r="J2" s="55"/>
      <c r="K2" s="55"/>
      <c r="L2" s="56"/>
    </row>
    <row r="3" spans="1:12" x14ac:dyDescent="0.3">
      <c r="A3" s="6" t="s">
        <v>351</v>
      </c>
      <c r="B3" s="2"/>
      <c r="C3" s="256" t="s">
        <v>206</v>
      </c>
    </row>
    <row r="4" spans="1:12" x14ac:dyDescent="0.3">
      <c r="A4" s="4"/>
      <c r="B4" s="2"/>
      <c r="C4" s="47" t="s">
        <v>523</v>
      </c>
    </row>
    <row r="5" spans="1:12" ht="15.75" customHeight="1" x14ac:dyDescent="0.3">
      <c r="A5" s="4" t="s">
        <v>197</v>
      </c>
      <c r="B5" s="2">
        <f>'Total Orgs'!B116</f>
        <v>1150</v>
      </c>
      <c r="C5" s="47" t="s">
        <v>478</v>
      </c>
      <c r="D5" s="575"/>
      <c r="E5" s="575"/>
      <c r="F5" s="575"/>
      <c r="G5" s="575"/>
    </row>
    <row r="6" spans="1:12" x14ac:dyDescent="0.3">
      <c r="A6" s="4" t="s">
        <v>4</v>
      </c>
      <c r="B6" s="2"/>
      <c r="C6" s="47"/>
      <c r="D6" s="575"/>
      <c r="E6" s="575"/>
      <c r="F6" s="575"/>
      <c r="G6" s="575"/>
    </row>
    <row r="7" spans="1:12" x14ac:dyDescent="0.3">
      <c r="A7" s="4" t="s">
        <v>5</v>
      </c>
      <c r="B7" s="2"/>
      <c r="C7" s="365"/>
      <c r="D7" s="575"/>
      <c r="E7" s="575"/>
      <c r="F7" s="575"/>
      <c r="G7" s="575"/>
    </row>
    <row r="8" spans="1:12" x14ac:dyDescent="0.3">
      <c r="A8" s="4" t="s">
        <v>6</v>
      </c>
      <c r="B8" s="2">
        <f>SUM(B12:B103)</f>
        <v>1150</v>
      </c>
      <c r="C8" s="10"/>
      <c r="D8" s="37"/>
      <c r="E8" s="37"/>
      <c r="F8" s="37"/>
      <c r="G8" s="37"/>
    </row>
    <row r="9" spans="1:12" x14ac:dyDescent="0.3">
      <c r="A9" s="4" t="s">
        <v>198</v>
      </c>
      <c r="B9" s="2">
        <f>SUM(B5+B6-B7-B8)</f>
        <v>0</v>
      </c>
    </row>
    <row r="10" spans="1:12" x14ac:dyDescent="0.3">
      <c r="A10" s="4"/>
      <c r="B10" s="2"/>
    </row>
    <row r="11" spans="1:12" x14ac:dyDescent="0.3">
      <c r="A11" s="7" t="s">
        <v>199</v>
      </c>
      <c r="B11" s="3" t="s">
        <v>200</v>
      </c>
      <c r="C11" s="1" t="s">
        <v>201</v>
      </c>
    </row>
    <row r="12" spans="1:12" x14ac:dyDescent="0.3">
      <c r="A12" s="4" t="s">
        <v>1261</v>
      </c>
      <c r="B12">
        <v>1150</v>
      </c>
      <c r="C12" t="s">
        <v>1262</v>
      </c>
    </row>
    <row r="13" spans="1:12" x14ac:dyDescent="0.3">
      <c r="C13" t="s">
        <v>1263</v>
      </c>
    </row>
    <row r="15" spans="1:12" x14ac:dyDescent="0.3">
      <c r="A15" s="4"/>
    </row>
    <row r="17" spans="1:3" x14ac:dyDescent="0.3">
      <c r="A17" s="27"/>
    </row>
    <row r="18" spans="1:3" s="15" customFormat="1" x14ac:dyDescent="0.3">
      <c r="A18" s="87"/>
    </row>
    <row r="19" spans="1:3" s="15" customFormat="1" x14ac:dyDescent="0.3">
      <c r="A19" s="87"/>
    </row>
    <row r="20" spans="1:3" s="21" customFormat="1" x14ac:dyDescent="0.3">
      <c r="A20" s="36"/>
      <c r="C20" s="15"/>
    </row>
    <row r="21" spans="1:3" x14ac:dyDescent="0.3">
      <c r="A21" s="27"/>
      <c r="C21" s="15"/>
    </row>
    <row r="22" spans="1:3" x14ac:dyDescent="0.3">
      <c r="A22" s="27"/>
      <c r="C22" s="15"/>
    </row>
    <row r="23" spans="1:3" x14ac:dyDescent="0.3">
      <c r="A23" s="27"/>
      <c r="C23" s="15"/>
    </row>
    <row r="24" spans="1:3" x14ac:dyDescent="0.3">
      <c r="A24" s="27"/>
      <c r="C24" s="15"/>
    </row>
    <row r="25" spans="1:3" x14ac:dyDescent="0.3">
      <c r="A25" s="27"/>
      <c r="C25" s="15"/>
    </row>
    <row r="26" spans="1:3" x14ac:dyDescent="0.3">
      <c r="A26" s="27"/>
    </row>
    <row r="27" spans="1:3" x14ac:dyDescent="0.3">
      <c r="A27" s="27"/>
    </row>
    <row r="28" spans="1:3" x14ac:dyDescent="0.3">
      <c r="A28" s="27"/>
      <c r="C28" s="10"/>
    </row>
    <row r="29" spans="1:3" x14ac:dyDescent="0.3">
      <c r="A29" s="27"/>
    </row>
    <row r="30" spans="1:3" x14ac:dyDescent="0.3">
      <c r="A30" s="27"/>
      <c r="C30" s="10"/>
    </row>
    <row r="31" spans="1:3" x14ac:dyDescent="0.3">
      <c r="A31" s="27"/>
    </row>
    <row r="32" spans="1:3" x14ac:dyDescent="0.3">
      <c r="A32" s="27"/>
    </row>
    <row r="33" spans="1:1" x14ac:dyDescent="0.3">
      <c r="A33" s="27"/>
    </row>
    <row r="34" spans="1:1" x14ac:dyDescent="0.3">
      <c r="A34" s="27"/>
    </row>
    <row r="35" spans="1:1" x14ac:dyDescent="0.3">
      <c r="A35" s="27"/>
    </row>
    <row r="36" spans="1:1" x14ac:dyDescent="0.3">
      <c r="A36" s="27"/>
    </row>
    <row r="37" spans="1:1" x14ac:dyDescent="0.3">
      <c r="A37" s="27"/>
    </row>
    <row r="38" spans="1:1" x14ac:dyDescent="0.3">
      <c r="A38" s="27"/>
    </row>
    <row r="39" spans="1:1" x14ac:dyDescent="0.3">
      <c r="A39" s="27"/>
    </row>
  </sheetData>
  <mergeCells count="3">
    <mergeCell ref="D1:E1"/>
    <mergeCell ref="D2:E2"/>
    <mergeCell ref="D5:G7"/>
  </mergeCells>
  <hyperlinks>
    <hyperlink ref="A1" location="'Total Orgs'!A1" display="Total Organizations" xr:uid="{00000000-0004-0000-8E00-000000000000}"/>
  </hyperlinks>
  <pageMargins left="0.7" right="0.7" top="0.75" bottom="0.75" header="0.3" footer="0.3"/>
  <pageSetup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sheetPr>
    <tabColor theme="0"/>
  </sheetPr>
  <dimension ref="A1:C21"/>
  <sheetViews>
    <sheetView workbookViewId="0"/>
  </sheetViews>
  <sheetFormatPr defaultRowHeight="15.6" x14ac:dyDescent="0.3"/>
  <cols>
    <col min="1" max="1" width="18.19921875" customWidth="1"/>
    <col min="2" max="2" width="9" style="2" customWidth="1"/>
    <col min="3" max="3" width="50.0976562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125</v>
      </c>
    </row>
    <row r="4" spans="1:3" x14ac:dyDescent="0.3">
      <c r="A4" s="4"/>
      <c r="C4" s="256" t="s">
        <v>231</v>
      </c>
    </row>
    <row r="5" spans="1:3" x14ac:dyDescent="0.3">
      <c r="A5" s="4" t="s">
        <v>197</v>
      </c>
      <c r="B5" s="2">
        <f>'Total Orgs'!B117</f>
        <v>0</v>
      </c>
      <c r="C5" s="256" t="s">
        <v>352</v>
      </c>
    </row>
    <row r="6" spans="1:3" x14ac:dyDescent="0.3">
      <c r="A6" s="4" t="s">
        <v>4</v>
      </c>
      <c r="C6" s="256"/>
    </row>
    <row r="7" spans="1:3" s="15" customFormat="1" x14ac:dyDescent="0.3">
      <c r="A7" s="20" t="s">
        <v>5</v>
      </c>
      <c r="B7" s="32"/>
      <c r="C7" s="257"/>
    </row>
    <row r="8" spans="1:3" x14ac:dyDescent="0.3">
      <c r="A8" s="4" t="s">
        <v>6</v>
      </c>
      <c r="B8" s="2">
        <f>SUM(B12:B101)</f>
        <v>0</v>
      </c>
      <c r="C8" s="256"/>
    </row>
    <row r="9" spans="1:3" x14ac:dyDescent="0.3">
      <c r="A9" s="4" t="s">
        <v>198</v>
      </c>
      <c r="B9" s="2">
        <f>SUM(B5+B6-B7-B8)</f>
        <v>0</v>
      </c>
      <c r="C9" s="256"/>
    </row>
    <row r="10" spans="1:3" x14ac:dyDescent="0.3">
      <c r="A10" s="4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/>
    </row>
    <row r="15" spans="1:3" x14ac:dyDescent="0.3">
      <c r="A15" s="25"/>
    </row>
    <row r="18" spans="1:3" x14ac:dyDescent="0.3">
      <c r="A18" s="4"/>
    </row>
    <row r="21" spans="1:3" s="21" customFormat="1" x14ac:dyDescent="0.3">
      <c r="A21" s="35"/>
      <c r="B21" s="14"/>
      <c r="C21" s="15"/>
    </row>
  </sheetData>
  <hyperlinks>
    <hyperlink ref="A1" location="'Total Orgs'!A1" display="Total Organizations" xr:uid="{00000000-0004-0000-9100-000000000000}"/>
  </hyperlinks>
  <pageMargins left="0.7" right="0.7" top="0.75" bottom="0.75" header="0.3" footer="0.3"/>
  <pageSetup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73C0B-C535-4FCE-B5E1-40DCB366AA07}">
  <sheetPr>
    <tabColor theme="0"/>
  </sheetPr>
  <dimension ref="A1:C11"/>
  <sheetViews>
    <sheetView workbookViewId="0"/>
  </sheetViews>
  <sheetFormatPr defaultColWidth="11" defaultRowHeight="15.6" x14ac:dyDescent="0.3"/>
  <cols>
    <col min="1" max="1" width="22.6992187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ht="31.2" x14ac:dyDescent="0.3">
      <c r="A3" s="142" t="s">
        <v>139</v>
      </c>
    </row>
    <row r="5" spans="1:3" x14ac:dyDescent="0.3">
      <c r="A5" s="4" t="s">
        <v>197</v>
      </c>
      <c r="B5" s="2">
        <f>'Total Orgs'!B131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SUM(B12:B100)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8EBC4C55-CF0A-45D1-8C0F-B0490F3483CD}"/>
  </hyperlinks>
  <pageMargins left="0.75" right="0.75" top="1" bottom="1" header="0.5" footer="0.5"/>
  <pageSetup orientation="portrait" horizontalDpi="4294967292" verticalDpi="4294967292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4F110-62D4-4134-9943-DC1F6E7D0E5B}">
  <sheetPr>
    <tabColor theme="0"/>
  </sheetPr>
  <dimension ref="A1:C11"/>
  <sheetViews>
    <sheetView workbookViewId="0"/>
  </sheetViews>
  <sheetFormatPr defaultColWidth="11" defaultRowHeight="15.6" x14ac:dyDescent="0.3"/>
  <cols>
    <col min="1" max="1" width="22.6992187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ht="46.8" x14ac:dyDescent="0.3">
      <c r="A3" s="142" t="s">
        <v>353</v>
      </c>
    </row>
    <row r="5" spans="1:3" x14ac:dyDescent="0.3">
      <c r="A5" s="4" t="s">
        <v>197</v>
      </c>
      <c r="B5" s="2">
        <f>'Total Orgs'!B132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SUM(B12:B100)</f>
        <v>0</v>
      </c>
    </row>
    <row r="9" spans="1:3" x14ac:dyDescent="0.3">
      <c r="A9" s="4" t="s">
        <v>198</v>
      </c>
      <c r="B9" s="2">
        <f>SUM(B5+B6-B8)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27DB12EE-55BE-4494-A6BA-2782E9823227}"/>
  </hyperlinks>
  <pageMargins left="0.75" right="0.75" top="1" bottom="1" header="0.5" footer="0.5"/>
  <pageSetup orientation="portrait" horizontalDpi="4294967292" verticalDpi="4294967292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sheetPr>
    <tabColor theme="0"/>
  </sheetPr>
  <dimension ref="A1:F28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6" x14ac:dyDescent="0.3">
      <c r="A1" s="5" t="s">
        <v>196</v>
      </c>
      <c r="C1" s="1" t="e">
        <f>'Total Orgs'!#REF!</f>
        <v>#REF!</v>
      </c>
    </row>
    <row r="2" spans="1:6" x14ac:dyDescent="0.3">
      <c r="A2" s="5"/>
    </row>
    <row r="3" spans="1:6" x14ac:dyDescent="0.3">
      <c r="A3" s="6" t="s">
        <v>126</v>
      </c>
    </row>
    <row r="4" spans="1:6" x14ac:dyDescent="0.3">
      <c r="C4" s="256" t="s">
        <v>211</v>
      </c>
    </row>
    <row r="5" spans="1:6" x14ac:dyDescent="0.3">
      <c r="A5" s="4" t="s">
        <v>197</v>
      </c>
      <c r="B5" s="2">
        <f>'Total Orgs'!B118</f>
        <v>4800</v>
      </c>
      <c r="C5" s="256" t="s">
        <v>758</v>
      </c>
    </row>
    <row r="6" spans="1:6" x14ac:dyDescent="0.3">
      <c r="A6" s="4" t="s">
        <v>4</v>
      </c>
      <c r="C6" s="256" t="s">
        <v>759</v>
      </c>
    </row>
    <row r="7" spans="1:6" x14ac:dyDescent="0.3">
      <c r="A7" s="4" t="s">
        <v>5</v>
      </c>
      <c r="C7" s="256"/>
    </row>
    <row r="8" spans="1:6" x14ac:dyDescent="0.3">
      <c r="A8" s="4" t="s">
        <v>6</v>
      </c>
      <c r="B8" s="2">
        <f>SUM(B12:B105)</f>
        <v>3406.85</v>
      </c>
      <c r="C8" s="256"/>
    </row>
    <row r="9" spans="1:6" x14ac:dyDescent="0.3">
      <c r="A9" s="4" t="s">
        <v>198</v>
      </c>
      <c r="B9" s="2">
        <f>SUM(B5+B6+B7-B8)</f>
        <v>1393.15</v>
      </c>
      <c r="C9" s="256"/>
    </row>
    <row r="11" spans="1:6" s="1" customFormat="1" x14ac:dyDescent="0.3">
      <c r="A11" s="7" t="s">
        <v>199</v>
      </c>
      <c r="B11" s="3" t="s">
        <v>200</v>
      </c>
      <c r="C11" s="1" t="s">
        <v>201</v>
      </c>
    </row>
    <row r="12" spans="1:6" x14ac:dyDescent="0.3">
      <c r="B12" s="2">
        <v>3406.85</v>
      </c>
      <c r="C12" t="s">
        <v>813</v>
      </c>
      <c r="D12" s="99"/>
      <c r="E12" t="s">
        <v>1026</v>
      </c>
    </row>
    <row r="13" spans="1:6" x14ac:dyDescent="0.3">
      <c r="C13" t="s">
        <v>1024</v>
      </c>
      <c r="D13" s="183"/>
      <c r="E13">
        <v>5175</v>
      </c>
      <c r="F13">
        <v>14587</v>
      </c>
    </row>
    <row r="14" spans="1:6" x14ac:dyDescent="0.3">
      <c r="C14" t="s">
        <v>812</v>
      </c>
      <c r="D14" s="183"/>
      <c r="E14">
        <v>4260.4399999999996</v>
      </c>
      <c r="F14">
        <v>3400</v>
      </c>
    </row>
    <row r="15" spans="1:6" x14ac:dyDescent="0.3">
      <c r="C15" t="s">
        <v>821</v>
      </c>
      <c r="D15" s="183"/>
      <c r="E15">
        <v>4152.33</v>
      </c>
      <c r="F15">
        <f>F13-F14</f>
        <v>11187</v>
      </c>
    </row>
    <row r="16" spans="1:6" x14ac:dyDescent="0.3">
      <c r="C16" t="s">
        <v>1022</v>
      </c>
      <c r="D16" s="183">
        <v>2506.85</v>
      </c>
    </row>
    <row r="17" spans="1:4" x14ac:dyDescent="0.3">
      <c r="C17" t="s">
        <v>1023</v>
      </c>
      <c r="D17" s="100">
        <v>900</v>
      </c>
    </row>
    <row r="18" spans="1:4" x14ac:dyDescent="0.3">
      <c r="C18" t="s">
        <v>1025</v>
      </c>
      <c r="D18" s="99">
        <f>SUM(D16:D17)</f>
        <v>3406.85</v>
      </c>
    </row>
    <row r="19" spans="1:4" x14ac:dyDescent="0.3">
      <c r="D19" s="134"/>
    </row>
    <row r="20" spans="1:4" x14ac:dyDescent="0.3">
      <c r="D20" s="127"/>
    </row>
    <row r="21" spans="1:4" x14ac:dyDescent="0.3">
      <c r="D21" s="99"/>
    </row>
    <row r="22" spans="1:4" s="21" customFormat="1" x14ac:dyDescent="0.3">
      <c r="A22" s="13"/>
      <c r="B22" s="14"/>
      <c r="C22" s="15"/>
      <c r="D22" s="186"/>
    </row>
    <row r="25" spans="1:4" x14ac:dyDescent="0.3">
      <c r="C25" s="15"/>
    </row>
    <row r="28" spans="1:4" x14ac:dyDescent="0.3">
      <c r="C28" s="15"/>
    </row>
  </sheetData>
  <hyperlinks>
    <hyperlink ref="A1" location="'Total Orgs'!A1" display="Total Organizations" xr:uid="{00000000-0004-0000-9200-000000000000}"/>
  </hyperlinks>
  <pageMargins left="0.75" right="0.75" top="1" bottom="1" header="0.5" footer="0.5"/>
  <pageSetup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sheetPr>
    <tabColor theme="0"/>
  </sheetPr>
  <dimension ref="A1:J3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10" x14ac:dyDescent="0.3">
      <c r="A1" s="5" t="s">
        <v>196</v>
      </c>
      <c r="C1" s="1" t="e">
        <f>'Total Orgs'!#REF!</f>
        <v>#REF!</v>
      </c>
    </row>
    <row r="2" spans="1:10" x14ac:dyDescent="0.3">
      <c r="A2" s="5"/>
    </row>
    <row r="3" spans="1:10" x14ac:dyDescent="0.3">
      <c r="A3" s="6" t="s">
        <v>127</v>
      </c>
    </row>
    <row r="4" spans="1:10" x14ac:dyDescent="0.3">
      <c r="C4" s="256" t="s">
        <v>206</v>
      </c>
    </row>
    <row r="5" spans="1:10" x14ac:dyDescent="0.3">
      <c r="A5" s="4" t="s">
        <v>197</v>
      </c>
      <c r="B5" s="2">
        <f>'Total Orgs'!B119</f>
        <v>14000</v>
      </c>
      <c r="C5" s="256" t="s">
        <v>582</v>
      </c>
    </row>
    <row r="6" spans="1:10" x14ac:dyDescent="0.3">
      <c r="A6" s="4" t="s">
        <v>4</v>
      </c>
      <c r="C6" s="256" t="s">
        <v>354</v>
      </c>
    </row>
    <row r="7" spans="1:10" x14ac:dyDescent="0.3">
      <c r="A7" s="4" t="s">
        <v>5</v>
      </c>
      <c r="C7" s="256" t="s">
        <v>355</v>
      </c>
    </row>
    <row r="8" spans="1:10" x14ac:dyDescent="0.3">
      <c r="A8" s="4" t="s">
        <v>6</v>
      </c>
      <c r="B8" s="2">
        <f>SUM(B12:B109)</f>
        <v>8932.15</v>
      </c>
      <c r="C8" s="47" t="s">
        <v>585</v>
      </c>
    </row>
    <row r="9" spans="1:10" x14ac:dyDescent="0.3">
      <c r="A9" s="4" t="s">
        <v>198</v>
      </c>
      <c r="B9" s="2">
        <f>SUM(B5+B6-B8)</f>
        <v>5067.8500000000004</v>
      </c>
      <c r="C9" s="256"/>
    </row>
    <row r="11" spans="1:10" s="1" customFormat="1" x14ac:dyDescent="0.3">
      <c r="A11" s="7" t="s">
        <v>199</v>
      </c>
      <c r="B11" s="3" t="s">
        <v>200</v>
      </c>
      <c r="C11" s="1" t="s">
        <v>201</v>
      </c>
    </row>
    <row r="12" spans="1:10" s="21" customFormat="1" x14ac:dyDescent="0.3">
      <c r="A12" s="13" t="s">
        <v>788</v>
      </c>
      <c r="B12" s="14">
        <v>8932.15</v>
      </c>
      <c r="C12" s="15" t="s">
        <v>914</v>
      </c>
      <c r="F12" s="21" t="s">
        <v>923</v>
      </c>
      <c r="I12" s="21" t="s">
        <v>923</v>
      </c>
    </row>
    <row r="13" spans="1:10" x14ac:dyDescent="0.3">
      <c r="C13" t="s">
        <v>924</v>
      </c>
      <c r="D13" s="190">
        <v>5348.65</v>
      </c>
      <c r="E13" s="21"/>
      <c r="F13" s="21" t="s">
        <v>920</v>
      </c>
      <c r="G13" s="99">
        <v>482.81</v>
      </c>
      <c r="H13" s="99"/>
      <c r="I13" t="s">
        <v>921</v>
      </c>
      <c r="J13" s="99">
        <v>50.56</v>
      </c>
    </row>
    <row r="14" spans="1:10" x14ac:dyDescent="0.3">
      <c r="D14" s="14"/>
      <c r="E14" s="21"/>
      <c r="F14" s="14"/>
      <c r="G14" s="99">
        <v>482.81</v>
      </c>
      <c r="H14" s="99"/>
      <c r="J14" s="99">
        <v>48.44</v>
      </c>
    </row>
    <row r="15" spans="1:10" x14ac:dyDescent="0.3">
      <c r="C15" t="s">
        <v>915</v>
      </c>
      <c r="D15" s="14">
        <v>2683.9</v>
      </c>
      <c r="E15" s="21"/>
      <c r="F15" s="21"/>
      <c r="G15" s="99">
        <v>482.81</v>
      </c>
      <c r="H15" s="99"/>
      <c r="J15" s="100">
        <v>99</v>
      </c>
    </row>
    <row r="16" spans="1:10" x14ac:dyDescent="0.3">
      <c r="C16" t="s">
        <v>916</v>
      </c>
      <c r="D16" s="14">
        <v>298.27</v>
      </c>
      <c r="E16" s="21"/>
      <c r="F16" s="21"/>
      <c r="G16" s="99">
        <v>482.81</v>
      </c>
      <c r="H16" s="99"/>
      <c r="J16" s="99">
        <f>SUM(J13:J15)</f>
        <v>198</v>
      </c>
    </row>
    <row r="17" spans="1:10" x14ac:dyDescent="0.3">
      <c r="C17" t="s">
        <v>917</v>
      </c>
      <c r="D17" s="14">
        <v>180.78</v>
      </c>
      <c r="E17" s="21"/>
      <c r="F17" s="21"/>
      <c r="G17" s="99">
        <v>482.81</v>
      </c>
      <c r="H17" s="99"/>
    </row>
    <row r="18" spans="1:10" x14ac:dyDescent="0.3">
      <c r="C18" t="s">
        <v>918</v>
      </c>
      <c r="D18" s="14">
        <v>97.76</v>
      </c>
      <c r="E18" s="21"/>
      <c r="F18" s="21"/>
      <c r="G18" s="99">
        <v>482.81</v>
      </c>
      <c r="H18" s="99"/>
    </row>
    <row r="19" spans="1:10" x14ac:dyDescent="0.3">
      <c r="C19" t="s">
        <v>919</v>
      </c>
      <c r="D19" s="14">
        <v>94.92</v>
      </c>
      <c r="E19" s="21"/>
      <c r="F19" s="21"/>
      <c r="G19" s="99">
        <v>482.81</v>
      </c>
      <c r="H19" s="99"/>
      <c r="J19">
        <v>8734.15</v>
      </c>
    </row>
    <row r="20" spans="1:10" x14ac:dyDescent="0.3">
      <c r="C20" t="s">
        <v>922</v>
      </c>
      <c r="D20" s="432">
        <v>30</v>
      </c>
      <c r="E20" s="21"/>
      <c r="F20" s="21"/>
      <c r="G20" s="99">
        <v>520.54999999999995</v>
      </c>
      <c r="H20" s="99"/>
      <c r="J20">
        <v>5348.65</v>
      </c>
    </row>
    <row r="21" spans="1:10" x14ac:dyDescent="0.3">
      <c r="D21" s="2">
        <f>SUM(D13:D20)</f>
        <v>8734.2800000000007</v>
      </c>
      <c r="G21" s="99">
        <v>482.81</v>
      </c>
      <c r="H21" s="99"/>
      <c r="J21">
        <f>J19-J20</f>
        <v>3385.5</v>
      </c>
    </row>
    <row r="22" spans="1:10" s="21" customFormat="1" x14ac:dyDescent="0.3">
      <c r="A22" s="13"/>
      <c r="B22" s="14"/>
      <c r="C22" s="15" t="s">
        <v>943</v>
      </c>
      <c r="D22" s="186">
        <v>198</v>
      </c>
      <c r="G22" s="190">
        <v>482.81</v>
      </c>
      <c r="H22" s="190"/>
    </row>
    <row r="23" spans="1:10" x14ac:dyDescent="0.3">
      <c r="C23" t="s">
        <v>977</v>
      </c>
      <c r="D23" s="14">
        <f>D21+D22</f>
        <v>8932.2800000000007</v>
      </c>
      <c r="E23" s="21"/>
      <c r="F23" s="21"/>
      <c r="G23" s="100">
        <v>482.81</v>
      </c>
      <c r="H23" s="183"/>
    </row>
    <row r="24" spans="1:10" x14ac:dyDescent="0.3">
      <c r="D24" s="21"/>
      <c r="E24" s="21"/>
      <c r="F24" s="21"/>
      <c r="G24" s="99">
        <f>SUM(G13:G23)</f>
        <v>5348.6500000000015</v>
      </c>
      <c r="H24" s="99"/>
    </row>
    <row r="25" spans="1:10" x14ac:dyDescent="0.3">
      <c r="C25" t="s">
        <v>787</v>
      </c>
      <c r="D25" s="21"/>
      <c r="E25" s="21"/>
      <c r="F25" s="21"/>
    </row>
    <row r="26" spans="1:10" s="26" customFormat="1" x14ac:dyDescent="0.3">
      <c r="A26" s="126"/>
      <c r="B26" s="124"/>
      <c r="D26" s="433"/>
      <c r="E26" s="433"/>
      <c r="F26" s="433"/>
    </row>
    <row r="27" spans="1:10" x14ac:dyDescent="0.3">
      <c r="D27" s="21"/>
      <c r="E27" s="21"/>
      <c r="F27" s="21"/>
    </row>
    <row r="30" spans="1:10" ht="17.25" customHeight="1" x14ac:dyDescent="0.3"/>
    <row r="31" spans="1:10" s="21" customFormat="1" x14ac:dyDescent="0.3">
      <c r="A31" s="13"/>
      <c r="B31" s="14"/>
      <c r="C31" s="15"/>
    </row>
    <row r="35" spans="1:3" s="21" customFormat="1" x14ac:dyDescent="0.3">
      <c r="A35" s="13"/>
      <c r="B35" s="14"/>
      <c r="C35" s="15"/>
    </row>
  </sheetData>
  <hyperlinks>
    <hyperlink ref="A1" location="'Total Orgs'!A1" display="Total Organizations" xr:uid="{00000000-0004-0000-9300-000000000000}"/>
  </hyperlinks>
  <pageMargins left="0.75" right="0.75" top="1" bottom="1" header="0.5" footer="0.5"/>
  <pageSetup orientation="portrait" horizontalDpi="4294967292" verticalDpi="4294967292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sheetPr>
    <tabColor theme="0"/>
  </sheetPr>
  <dimension ref="A1:H70"/>
  <sheetViews>
    <sheetView workbookViewId="0"/>
  </sheetViews>
  <sheetFormatPr defaultColWidth="11" defaultRowHeight="15.6" x14ac:dyDescent="0.3"/>
  <cols>
    <col min="1" max="1" width="16.5" style="43" customWidth="1"/>
    <col min="2" max="2" width="12" style="18" customWidth="1"/>
    <col min="3" max="3" width="43.3984375" style="19" customWidth="1"/>
    <col min="4" max="4" width="11" style="19" customWidth="1"/>
    <col min="5" max="16384" width="11" style="19"/>
  </cols>
  <sheetData>
    <row r="1" spans="1:5" x14ac:dyDescent="0.3">
      <c r="A1" s="5" t="s">
        <v>196</v>
      </c>
      <c r="B1" s="214"/>
      <c r="C1" s="1" t="e">
        <f>'Total Orgs'!#REF!</f>
        <v>#REF!</v>
      </c>
      <c r="D1" s="8"/>
      <c r="E1" s="8"/>
    </row>
    <row r="2" spans="1:5" x14ac:dyDescent="0.3">
      <c r="A2" s="5"/>
      <c r="B2" s="214"/>
      <c r="C2" s="8"/>
      <c r="D2" s="8"/>
      <c r="E2" s="8"/>
    </row>
    <row r="3" spans="1:5" x14ac:dyDescent="0.3">
      <c r="A3" s="6" t="s">
        <v>128</v>
      </c>
      <c r="B3" s="214"/>
      <c r="C3" s="8"/>
      <c r="D3" s="8"/>
      <c r="E3" s="8"/>
    </row>
    <row r="4" spans="1:5" x14ac:dyDescent="0.3">
      <c r="A4" s="213"/>
      <c r="B4" s="214"/>
      <c r="C4" s="256" t="s">
        <v>211</v>
      </c>
      <c r="D4" s="8"/>
      <c r="E4" s="8"/>
    </row>
    <row r="5" spans="1:5" x14ac:dyDescent="0.3">
      <c r="A5" s="213" t="s">
        <v>197</v>
      </c>
      <c r="B5" s="214">
        <f>'Total Orgs'!B120</f>
        <v>9500</v>
      </c>
      <c r="C5" s="47" t="s">
        <v>356</v>
      </c>
      <c r="D5" s="8"/>
      <c r="E5" s="8"/>
    </row>
    <row r="6" spans="1:5" x14ac:dyDescent="0.3">
      <c r="A6" s="213" t="s">
        <v>4</v>
      </c>
      <c r="B6" s="214"/>
      <c r="C6" s="47" t="s">
        <v>357</v>
      </c>
      <c r="D6" s="8"/>
      <c r="E6" s="8"/>
    </row>
    <row r="7" spans="1:5" x14ac:dyDescent="0.3">
      <c r="A7" s="213" t="s">
        <v>5</v>
      </c>
      <c r="B7" s="214"/>
      <c r="C7" s="47" t="s">
        <v>488</v>
      </c>
      <c r="D7" s="8"/>
      <c r="E7" s="8"/>
    </row>
    <row r="8" spans="1:5" x14ac:dyDescent="0.3">
      <c r="A8" s="213" t="s">
        <v>6</v>
      </c>
      <c r="B8" s="214">
        <f>SUM(B12:B118)</f>
        <v>9500</v>
      </c>
      <c r="C8" s="47" t="s">
        <v>511</v>
      </c>
      <c r="D8" s="8"/>
      <c r="E8" s="8"/>
    </row>
    <row r="9" spans="1:5" x14ac:dyDescent="0.3">
      <c r="A9" s="213" t="s">
        <v>198</v>
      </c>
      <c r="B9" s="214">
        <f>SUM(B5+B6-B8)</f>
        <v>0</v>
      </c>
      <c r="C9" s="47"/>
      <c r="D9" s="8"/>
      <c r="E9" s="8"/>
    </row>
    <row r="11" spans="1:5" s="1" customFormat="1" x14ac:dyDescent="0.3">
      <c r="A11" s="7" t="s">
        <v>199</v>
      </c>
      <c r="B11" s="3" t="s">
        <v>200</v>
      </c>
      <c r="C11" s="1" t="s">
        <v>201</v>
      </c>
    </row>
    <row r="12" spans="1:5" x14ac:dyDescent="0.3">
      <c r="A12" s="213" t="s">
        <v>600</v>
      </c>
      <c r="B12" s="214">
        <v>7200</v>
      </c>
      <c r="C12" s="97" t="s">
        <v>601</v>
      </c>
      <c r="D12" s="203">
        <v>7200</v>
      </c>
      <c r="E12"/>
    </row>
    <row r="13" spans="1:5" x14ac:dyDescent="0.3">
      <c r="A13" s="213"/>
      <c r="B13" s="214"/>
      <c r="C13" s="97" t="s">
        <v>602</v>
      </c>
      <c r="D13" s="398">
        <v>5830.56</v>
      </c>
      <c r="E13"/>
    </row>
    <row r="14" spans="1:5" x14ac:dyDescent="0.3">
      <c r="A14" s="213"/>
      <c r="B14" s="214"/>
      <c r="C14" s="97" t="s">
        <v>603</v>
      </c>
      <c r="D14" s="203">
        <f>D12-D13</f>
        <v>1369.4399999999996</v>
      </c>
      <c r="E14"/>
    </row>
    <row r="15" spans="1:5" x14ac:dyDescent="0.3">
      <c r="A15" s="213"/>
      <c r="B15" s="214"/>
      <c r="C15"/>
      <c r="D15" s="203"/>
      <c r="E15" s="8"/>
    </row>
    <row r="16" spans="1:5" x14ac:dyDescent="0.3">
      <c r="A16" s="213"/>
      <c r="B16" s="214"/>
      <c r="C16" s="97" t="s">
        <v>802</v>
      </c>
      <c r="D16" s="203">
        <v>5830.56</v>
      </c>
      <c r="E16" s="8"/>
    </row>
    <row r="17" spans="1:8" x14ac:dyDescent="0.3">
      <c r="A17" s="213"/>
      <c r="B17" s="214"/>
      <c r="C17" s="136"/>
      <c r="D17" s="231"/>
      <c r="E17" s="8"/>
      <c r="F17" s="8"/>
      <c r="G17" s="8"/>
      <c r="H17" s="8"/>
    </row>
    <row r="18" spans="1:8" x14ac:dyDescent="0.3">
      <c r="A18" s="213"/>
      <c r="B18" s="203">
        <v>2300</v>
      </c>
      <c r="C18" s="97" t="s">
        <v>1161</v>
      </c>
      <c r="D18" s="203"/>
      <c r="E18" s="8"/>
      <c r="F18" s="8"/>
      <c r="G18" s="8"/>
      <c r="H18" s="8"/>
    </row>
    <row r="19" spans="1:8" x14ac:dyDescent="0.3">
      <c r="A19" s="213"/>
      <c r="B19" s="227"/>
      <c r="C19" s="97" t="s">
        <v>1134</v>
      </c>
      <c r="D19" s="227"/>
      <c r="E19"/>
      <c r="F19" s="8"/>
      <c r="G19" s="8"/>
      <c r="H19" s="8"/>
    </row>
    <row r="20" spans="1:8" x14ac:dyDescent="0.3">
      <c r="A20" s="4"/>
      <c r="B20" s="99"/>
      <c r="C20" s="97" t="s">
        <v>1201</v>
      </c>
      <c r="D20" s="232">
        <v>1624.06</v>
      </c>
      <c r="E20"/>
      <c r="F20" s="8"/>
      <c r="G20" s="8"/>
      <c r="H20" s="8"/>
    </row>
    <row r="21" spans="1:8" x14ac:dyDescent="0.3">
      <c r="A21" s="4"/>
      <c r="B21" s="99"/>
      <c r="C21" s="97" t="s">
        <v>1475</v>
      </c>
      <c r="D21" s="8">
        <v>1770.32</v>
      </c>
      <c r="E21" s="8"/>
      <c r="F21" s="8"/>
      <c r="G21" s="8"/>
      <c r="H21"/>
    </row>
    <row r="22" spans="1:8" x14ac:dyDescent="0.3">
      <c r="A22" s="4"/>
      <c r="B22" s="99"/>
      <c r="C22" s="97" t="s">
        <v>1476</v>
      </c>
      <c r="D22" s="232">
        <f>SUM(D20:D21)</f>
        <v>3394.38</v>
      </c>
      <c r="E22" s="8"/>
      <c r="F22" s="8"/>
      <c r="G22" s="8"/>
      <c r="H22"/>
    </row>
    <row r="23" spans="1:8" x14ac:dyDescent="0.3">
      <c r="A23" s="213"/>
      <c r="B23" s="203"/>
      <c r="C23"/>
      <c r="D23"/>
      <c r="E23" s="8"/>
      <c r="F23" s="8"/>
      <c r="G23" s="8"/>
      <c r="H23"/>
    </row>
    <row r="24" spans="1:8" x14ac:dyDescent="0.3">
      <c r="A24" s="213"/>
      <c r="B24" s="203"/>
      <c r="C24"/>
      <c r="D24" s="127"/>
      <c r="E24" s="8"/>
      <c r="F24" s="8"/>
      <c r="G24" s="8"/>
      <c r="H24"/>
    </row>
    <row r="25" spans="1:8" x14ac:dyDescent="0.3">
      <c r="A25" s="213"/>
      <c r="B25" s="203"/>
      <c r="C25"/>
      <c r="D25"/>
      <c r="E25" s="8"/>
      <c r="F25" s="8"/>
      <c r="G25" s="8"/>
      <c r="H25"/>
    </row>
    <row r="26" spans="1:8" x14ac:dyDescent="0.3">
      <c r="A26" s="213"/>
      <c r="B26" s="203"/>
      <c r="C26"/>
      <c r="D26"/>
      <c r="E26" s="8"/>
      <c r="F26" s="8"/>
      <c r="G26" s="8"/>
      <c r="H26" s="8"/>
    </row>
    <row r="27" spans="1:8" x14ac:dyDescent="0.3">
      <c r="A27" s="213"/>
      <c r="B27" s="203"/>
      <c r="C27"/>
      <c r="D27" s="8"/>
      <c r="E27" s="8"/>
      <c r="F27" s="8"/>
      <c r="G27" s="8"/>
      <c r="H27" s="8"/>
    </row>
    <row r="28" spans="1:8" x14ac:dyDescent="0.3">
      <c r="A28" s="213"/>
      <c r="B28" s="203"/>
      <c r="C28" s="8"/>
      <c r="D28" s="8"/>
      <c r="E28" s="8"/>
      <c r="F28" s="8"/>
      <c r="G28" s="8"/>
      <c r="H28" s="8"/>
    </row>
    <row r="29" spans="1:8" x14ac:dyDescent="0.3">
      <c r="A29" s="213"/>
      <c r="B29" s="203"/>
      <c r="C29" s="8"/>
      <c r="D29" s="8"/>
      <c r="E29" s="8"/>
      <c r="F29" s="8"/>
      <c r="G29" s="8"/>
      <c r="H29" s="8"/>
    </row>
    <row r="30" spans="1:8" x14ac:dyDescent="0.3">
      <c r="A30" s="213"/>
      <c r="B30" s="203"/>
      <c r="C30" s="8"/>
      <c r="D30" s="8"/>
      <c r="E30" s="8"/>
      <c r="F30" s="8"/>
      <c r="G30" s="8"/>
      <c r="H30" s="8"/>
    </row>
    <row r="31" spans="1:8" x14ac:dyDescent="0.3">
      <c r="A31" s="213"/>
      <c r="B31" s="203"/>
      <c r="C31" s="8"/>
      <c r="D31" s="8"/>
      <c r="E31" s="8"/>
      <c r="F31" s="8"/>
      <c r="G31" s="8"/>
      <c r="H31" s="8"/>
    </row>
    <row r="32" spans="1:8" x14ac:dyDescent="0.3">
      <c r="A32" s="213"/>
      <c r="B32" s="203"/>
      <c r="C32" s="8"/>
      <c r="D32" s="8"/>
      <c r="E32" s="8"/>
      <c r="F32" s="8"/>
      <c r="G32" s="8"/>
      <c r="H32" s="8"/>
    </row>
    <row r="33" spans="1:8" x14ac:dyDescent="0.3">
      <c r="A33" s="213"/>
      <c r="B33" s="203"/>
      <c r="C33" s="8"/>
      <c r="D33" s="8"/>
      <c r="E33" s="8"/>
      <c r="F33" s="8"/>
      <c r="G33" s="8"/>
      <c r="H33" s="8"/>
    </row>
    <row r="34" spans="1:8" x14ac:dyDescent="0.3">
      <c r="A34" s="213"/>
      <c r="B34" s="203"/>
      <c r="C34" s="8"/>
      <c r="D34" s="8"/>
      <c r="E34" s="8"/>
      <c r="F34" s="8"/>
      <c r="G34" s="8"/>
      <c r="H34" s="8"/>
    </row>
    <row r="35" spans="1:8" x14ac:dyDescent="0.3">
      <c r="A35" s="213"/>
      <c r="B35" s="203"/>
      <c r="C35" s="8"/>
      <c r="D35" s="8"/>
      <c r="E35" s="8"/>
      <c r="F35" s="8"/>
      <c r="G35" s="8"/>
      <c r="H35" s="8"/>
    </row>
    <row r="36" spans="1:8" x14ac:dyDescent="0.3">
      <c r="A36" s="213"/>
      <c r="B36" s="203"/>
      <c r="C36" s="8"/>
      <c r="D36" s="8"/>
      <c r="E36" s="8"/>
      <c r="F36" s="8"/>
      <c r="G36" s="8"/>
      <c r="H36" s="8"/>
    </row>
    <row r="41" spans="1:8" x14ac:dyDescent="0.3">
      <c r="A41" s="230"/>
      <c r="B41" s="8"/>
      <c r="C41" s="8"/>
      <c r="D41" s="8"/>
      <c r="E41" s="8"/>
      <c r="F41" s="8"/>
      <c r="G41" s="8"/>
      <c r="H41" s="8"/>
    </row>
    <row r="42" spans="1:8" x14ac:dyDescent="0.3">
      <c r="A42" s="213"/>
      <c r="B42" s="233"/>
      <c r="C42" s="8"/>
      <c r="D42" s="8"/>
      <c r="E42" s="8"/>
      <c r="F42" s="8"/>
      <c r="G42" s="8"/>
      <c r="H42" s="8"/>
    </row>
    <row r="43" spans="1:8" x14ac:dyDescent="0.3">
      <c r="A43" s="213"/>
      <c r="B43" s="233"/>
      <c r="C43" s="8"/>
      <c r="D43" s="8"/>
      <c r="E43" s="8"/>
      <c r="F43" s="8"/>
      <c r="G43" s="8"/>
      <c r="H43" s="8"/>
    </row>
    <row r="44" spans="1:8" x14ac:dyDescent="0.3">
      <c r="A44" s="213"/>
      <c r="B44" s="233"/>
      <c r="C44" s="8"/>
      <c r="D44" s="8"/>
      <c r="E44" s="8"/>
      <c r="F44" s="8"/>
      <c r="G44" s="8"/>
      <c r="H44" s="8"/>
    </row>
    <row r="45" spans="1:8" x14ac:dyDescent="0.3">
      <c r="A45" s="213"/>
      <c r="B45" s="233"/>
      <c r="C45" s="8"/>
      <c r="D45" s="8"/>
      <c r="E45" s="8"/>
      <c r="F45" s="8"/>
      <c r="G45" s="8"/>
      <c r="H45" s="8"/>
    </row>
    <row r="46" spans="1:8" x14ac:dyDescent="0.3">
      <c r="A46" s="213"/>
      <c r="B46" s="233"/>
      <c r="C46" s="8"/>
      <c r="D46" s="8"/>
      <c r="E46" s="8"/>
      <c r="F46" s="8"/>
      <c r="G46" s="8"/>
      <c r="H46" s="8"/>
    </row>
    <row r="51" spans="3:5" x14ac:dyDescent="0.3">
      <c r="C51"/>
      <c r="D51" s="8"/>
      <c r="E51" s="8"/>
    </row>
    <row r="58" spans="3:5" x14ac:dyDescent="0.3">
      <c r="C58" s="8"/>
      <c r="D58" s="8"/>
      <c r="E58" s="214"/>
    </row>
    <row r="70" spans="3:3" x14ac:dyDescent="0.3">
      <c r="C70" s="216"/>
    </row>
  </sheetData>
  <hyperlinks>
    <hyperlink ref="A1" location="'Total Orgs'!A1" display="Total Organizations" xr:uid="{00000000-0004-0000-9600-000000000000}"/>
  </hyperlinks>
  <pageMargins left="0.75" right="0.75" top="1" bottom="1" header="0.5" footer="0.5"/>
  <pageSetup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01252-0CAF-459C-9F60-66D216CFC98F}">
  <sheetPr>
    <tabColor theme="0"/>
  </sheetPr>
  <dimension ref="A1:H70"/>
  <sheetViews>
    <sheetView workbookViewId="0"/>
  </sheetViews>
  <sheetFormatPr defaultColWidth="11" defaultRowHeight="15.6" x14ac:dyDescent="0.3"/>
  <cols>
    <col min="1" max="1" width="16.5" style="43" customWidth="1"/>
    <col min="2" max="2" width="12" style="18" customWidth="1"/>
    <col min="3" max="3" width="43.3984375" style="19" customWidth="1"/>
    <col min="4" max="4" width="11" style="19" customWidth="1"/>
    <col min="5" max="16384" width="11" style="19"/>
  </cols>
  <sheetData>
    <row r="1" spans="1:5" x14ac:dyDescent="0.3">
      <c r="A1" s="5" t="s">
        <v>196</v>
      </c>
      <c r="B1" s="214"/>
      <c r="C1" s="1" t="e">
        <f>'Total Orgs'!#REF!</f>
        <v>#REF!</v>
      </c>
      <c r="D1" s="8"/>
      <c r="E1" s="8"/>
    </row>
    <row r="2" spans="1:5" x14ac:dyDescent="0.3">
      <c r="A2" s="5"/>
      <c r="B2" s="214"/>
      <c r="C2" s="8"/>
      <c r="D2" s="8"/>
      <c r="E2" s="8"/>
    </row>
    <row r="3" spans="1:5" x14ac:dyDescent="0.3">
      <c r="A3" s="6" t="s">
        <v>125</v>
      </c>
      <c r="B3" s="214"/>
      <c r="C3" s="8"/>
      <c r="D3" s="8"/>
      <c r="E3" s="8"/>
    </row>
    <row r="4" spans="1:5" x14ac:dyDescent="0.3">
      <c r="A4" s="213"/>
      <c r="B4" s="214"/>
      <c r="C4" s="256" t="s">
        <v>211</v>
      </c>
      <c r="D4" s="8"/>
      <c r="E4" s="8"/>
    </row>
    <row r="5" spans="1:5" x14ac:dyDescent="0.3">
      <c r="A5" s="213" t="s">
        <v>197</v>
      </c>
      <c r="B5" s="214">
        <f>'Total Orgs'!B121</f>
        <v>500</v>
      </c>
      <c r="C5" s="47"/>
      <c r="D5" s="8"/>
      <c r="E5" s="8"/>
    </row>
    <row r="6" spans="1:5" x14ac:dyDescent="0.3">
      <c r="A6" s="213" t="s">
        <v>4</v>
      </c>
      <c r="B6" s="214"/>
      <c r="C6" s="47"/>
      <c r="D6" s="8"/>
      <c r="E6" s="8"/>
    </row>
    <row r="7" spans="1:5" x14ac:dyDescent="0.3">
      <c r="A7" s="213" t="s">
        <v>5</v>
      </c>
      <c r="B7" s="214"/>
      <c r="C7" s="47"/>
      <c r="D7" s="8"/>
      <c r="E7" s="8"/>
    </row>
    <row r="8" spans="1:5" x14ac:dyDescent="0.3">
      <c r="A8" s="213" t="s">
        <v>6</v>
      </c>
      <c r="B8" s="214">
        <f>SUM(B12:B118)</f>
        <v>0</v>
      </c>
      <c r="C8" s="47"/>
      <c r="D8" s="8"/>
      <c r="E8" s="8"/>
    </row>
    <row r="9" spans="1:5" x14ac:dyDescent="0.3">
      <c r="A9" s="213" t="s">
        <v>198</v>
      </c>
      <c r="B9" s="214">
        <f>SUM(B5+B6-B7-B8)</f>
        <v>500</v>
      </c>
      <c r="C9" s="47"/>
      <c r="D9" s="8"/>
      <c r="E9" s="8"/>
    </row>
    <row r="11" spans="1:5" s="1" customFormat="1" x14ac:dyDescent="0.3">
      <c r="A11" s="7" t="s">
        <v>199</v>
      </c>
      <c r="B11" s="3" t="s">
        <v>200</v>
      </c>
      <c r="C11" s="1" t="s">
        <v>201</v>
      </c>
    </row>
    <row r="12" spans="1:5" x14ac:dyDescent="0.3">
      <c r="A12" s="213"/>
      <c r="B12" s="214"/>
      <c r="C12" s="97"/>
      <c r="D12" s="203"/>
      <c r="E12"/>
    </row>
    <row r="13" spans="1:5" x14ac:dyDescent="0.3">
      <c r="A13" s="213"/>
      <c r="B13" s="214"/>
      <c r="C13" s="97"/>
      <c r="D13" s="398"/>
      <c r="E13"/>
    </row>
    <row r="14" spans="1:5" x14ac:dyDescent="0.3">
      <c r="A14" s="213"/>
      <c r="B14" s="214"/>
      <c r="C14" s="97"/>
      <c r="D14" s="203"/>
      <c r="E14"/>
    </row>
    <row r="15" spans="1:5" x14ac:dyDescent="0.3">
      <c r="A15" s="213"/>
      <c r="B15" s="214"/>
      <c r="C15"/>
      <c r="D15" s="203"/>
      <c r="E15" s="8"/>
    </row>
    <row r="16" spans="1:5" x14ac:dyDescent="0.3">
      <c r="A16" s="213"/>
      <c r="B16" s="214"/>
      <c r="C16" s="97"/>
      <c r="D16" s="203"/>
      <c r="E16" s="8"/>
    </row>
    <row r="17" spans="1:8" x14ac:dyDescent="0.3">
      <c r="A17" s="213"/>
      <c r="B17" s="214"/>
      <c r="C17" s="136"/>
      <c r="D17" s="231"/>
      <c r="E17" s="8"/>
      <c r="F17" s="8"/>
      <c r="G17" s="8"/>
      <c r="H17" s="8"/>
    </row>
    <row r="18" spans="1:8" x14ac:dyDescent="0.3">
      <c r="A18" s="213"/>
      <c r="B18" s="203"/>
      <c r="C18"/>
      <c r="D18" s="203"/>
      <c r="E18" s="8"/>
      <c r="F18" s="8"/>
      <c r="G18" s="8"/>
      <c r="H18" s="8"/>
    </row>
    <row r="19" spans="1:8" s="278" customFormat="1" x14ac:dyDescent="0.3">
      <c r="A19" s="276"/>
      <c r="B19" s="277"/>
      <c r="C19" s="26"/>
      <c r="D19" s="277"/>
      <c r="E19" s="26"/>
      <c r="F19" s="215"/>
      <c r="G19" s="215"/>
      <c r="H19" s="215"/>
    </row>
    <row r="20" spans="1:8" x14ac:dyDescent="0.3">
      <c r="A20" s="4"/>
      <c r="B20" s="99"/>
      <c r="C20"/>
      <c r="D20" s="232"/>
      <c r="E20"/>
      <c r="F20" s="8"/>
      <c r="G20" s="8"/>
      <c r="H20" s="8"/>
    </row>
    <row r="21" spans="1:8" x14ac:dyDescent="0.3">
      <c r="A21" s="4"/>
      <c r="B21" s="99"/>
      <c r="C21"/>
      <c r="D21" s="8"/>
      <c r="E21" s="8"/>
      <c r="F21" s="8"/>
      <c r="G21" s="8"/>
      <c r="H21"/>
    </row>
    <row r="22" spans="1:8" x14ac:dyDescent="0.3">
      <c r="A22" s="4"/>
      <c r="B22" s="99"/>
      <c r="C22"/>
      <c r="D22" s="8"/>
      <c r="E22" s="8"/>
      <c r="F22" s="8"/>
      <c r="G22" s="8"/>
      <c r="H22"/>
    </row>
    <row r="23" spans="1:8" x14ac:dyDescent="0.3">
      <c r="A23" s="213"/>
      <c r="B23" s="203"/>
      <c r="C23"/>
      <c r="D23"/>
      <c r="E23" s="8"/>
      <c r="F23" s="8"/>
      <c r="G23" s="8"/>
      <c r="H23"/>
    </row>
    <row r="24" spans="1:8" x14ac:dyDescent="0.3">
      <c r="A24" s="213"/>
      <c r="B24" s="203"/>
      <c r="C24"/>
      <c r="D24"/>
      <c r="E24" s="8"/>
      <c r="F24" s="8"/>
      <c r="G24" s="8"/>
      <c r="H24"/>
    </row>
    <row r="25" spans="1:8" x14ac:dyDescent="0.3">
      <c r="A25" s="213"/>
      <c r="B25" s="203"/>
      <c r="C25"/>
      <c r="D25"/>
      <c r="E25" s="8"/>
      <c r="F25" s="8"/>
      <c r="G25" s="8"/>
      <c r="H25"/>
    </row>
    <row r="26" spans="1:8" x14ac:dyDescent="0.3">
      <c r="A26" s="213"/>
      <c r="B26" s="203"/>
      <c r="C26"/>
      <c r="D26"/>
      <c r="E26" s="8"/>
      <c r="F26" s="8"/>
      <c r="G26" s="8"/>
      <c r="H26" s="8"/>
    </row>
    <row r="27" spans="1:8" x14ac:dyDescent="0.3">
      <c r="A27" s="213"/>
      <c r="B27" s="203"/>
      <c r="C27"/>
      <c r="D27" s="8"/>
      <c r="E27" s="8"/>
      <c r="F27" s="8"/>
      <c r="G27" s="8"/>
      <c r="H27" s="8"/>
    </row>
    <row r="28" spans="1:8" x14ac:dyDescent="0.3">
      <c r="A28" s="213"/>
      <c r="B28" s="203"/>
      <c r="C28" s="8"/>
      <c r="D28" s="8"/>
      <c r="E28" s="8"/>
      <c r="F28" s="8"/>
      <c r="G28" s="8"/>
      <c r="H28" s="8"/>
    </row>
    <row r="29" spans="1:8" x14ac:dyDescent="0.3">
      <c r="A29" s="213"/>
      <c r="B29" s="203"/>
      <c r="C29" s="8"/>
      <c r="D29" s="8"/>
      <c r="E29" s="8"/>
      <c r="F29" s="8"/>
      <c r="G29" s="8"/>
      <c r="H29" s="8"/>
    </row>
    <row r="30" spans="1:8" x14ac:dyDescent="0.3">
      <c r="A30" s="213"/>
      <c r="B30" s="203"/>
      <c r="C30" s="8"/>
      <c r="D30" s="8"/>
      <c r="E30" s="8"/>
      <c r="F30" s="8"/>
      <c r="G30" s="8"/>
      <c r="H30" s="8"/>
    </row>
    <row r="31" spans="1:8" x14ac:dyDescent="0.3">
      <c r="A31" s="213"/>
      <c r="B31" s="203"/>
      <c r="C31" s="8"/>
      <c r="D31" s="8"/>
      <c r="E31" s="8"/>
      <c r="F31" s="8"/>
      <c r="G31" s="8"/>
      <c r="H31" s="8"/>
    </row>
    <row r="32" spans="1:8" x14ac:dyDescent="0.3">
      <c r="A32" s="213"/>
      <c r="B32" s="203"/>
      <c r="C32" s="8"/>
      <c r="D32" s="8"/>
      <c r="E32" s="8"/>
      <c r="F32" s="8"/>
      <c r="G32" s="8"/>
      <c r="H32" s="8"/>
    </row>
    <row r="33" spans="1:8" x14ac:dyDescent="0.3">
      <c r="A33" s="213"/>
      <c r="B33" s="203"/>
      <c r="C33" s="8"/>
      <c r="D33" s="8"/>
      <c r="E33" s="8"/>
      <c r="F33" s="8"/>
      <c r="G33" s="8"/>
      <c r="H33" s="8"/>
    </row>
    <row r="34" spans="1:8" x14ac:dyDescent="0.3">
      <c r="A34" s="213"/>
      <c r="B34" s="203"/>
      <c r="C34" s="8"/>
      <c r="D34" s="8"/>
      <c r="E34" s="8"/>
      <c r="F34" s="8"/>
      <c r="G34" s="8"/>
      <c r="H34" s="8"/>
    </row>
    <row r="35" spans="1:8" x14ac:dyDescent="0.3">
      <c r="A35" s="213"/>
      <c r="B35" s="203"/>
      <c r="C35" s="8"/>
      <c r="D35" s="8"/>
      <c r="E35" s="8"/>
      <c r="F35" s="8"/>
      <c r="G35" s="8"/>
      <c r="H35" s="8"/>
    </row>
    <row r="36" spans="1:8" x14ac:dyDescent="0.3">
      <c r="A36" s="213"/>
      <c r="B36" s="203"/>
      <c r="C36" s="8"/>
      <c r="D36" s="8"/>
      <c r="E36" s="8"/>
      <c r="F36" s="8"/>
      <c r="G36" s="8"/>
      <c r="H36" s="8"/>
    </row>
    <row r="41" spans="1:8" x14ac:dyDescent="0.3">
      <c r="A41" s="230"/>
      <c r="B41" s="8"/>
      <c r="C41" s="8"/>
      <c r="D41" s="8"/>
      <c r="E41" s="8"/>
      <c r="F41" s="8"/>
      <c r="G41" s="8"/>
      <c r="H41" s="8"/>
    </row>
    <row r="42" spans="1:8" x14ac:dyDescent="0.3">
      <c r="A42" s="213"/>
      <c r="B42" s="233"/>
      <c r="C42" s="8"/>
      <c r="D42" s="8"/>
      <c r="E42" s="8"/>
      <c r="F42" s="8"/>
      <c r="G42" s="8"/>
      <c r="H42" s="8"/>
    </row>
    <row r="43" spans="1:8" x14ac:dyDescent="0.3">
      <c r="A43" s="213"/>
      <c r="B43" s="233"/>
      <c r="C43" s="8"/>
      <c r="D43" s="8"/>
      <c r="E43" s="8"/>
      <c r="F43" s="8"/>
      <c r="G43" s="8"/>
      <c r="H43" s="8"/>
    </row>
    <row r="44" spans="1:8" x14ac:dyDescent="0.3">
      <c r="A44" s="213"/>
      <c r="B44" s="233"/>
      <c r="C44" s="8"/>
      <c r="D44" s="8"/>
      <c r="E44" s="8"/>
      <c r="F44" s="8"/>
      <c r="G44" s="8"/>
      <c r="H44" s="8"/>
    </row>
    <row r="45" spans="1:8" x14ac:dyDescent="0.3">
      <c r="A45" s="213"/>
      <c r="B45" s="233"/>
      <c r="C45" s="8"/>
      <c r="D45" s="8"/>
      <c r="E45" s="8"/>
      <c r="F45" s="8"/>
      <c r="G45" s="8"/>
      <c r="H45" s="8"/>
    </row>
    <row r="46" spans="1:8" x14ac:dyDescent="0.3">
      <c r="A46" s="213"/>
      <c r="B46" s="233"/>
      <c r="C46" s="8"/>
      <c r="D46" s="8"/>
      <c r="E46" s="8"/>
      <c r="F46" s="8"/>
      <c r="G46" s="8"/>
      <c r="H46" s="8"/>
    </row>
    <row r="51" spans="3:5" x14ac:dyDescent="0.3">
      <c r="C51"/>
      <c r="D51" s="8"/>
      <c r="E51" s="8"/>
    </row>
    <row r="58" spans="3:5" x14ac:dyDescent="0.3">
      <c r="C58" s="8"/>
      <c r="D58" s="8"/>
      <c r="E58" s="214"/>
    </row>
    <row r="70" spans="3:3" x14ac:dyDescent="0.3">
      <c r="C70" s="216"/>
    </row>
  </sheetData>
  <hyperlinks>
    <hyperlink ref="A1" location="'Total Orgs'!A1" display="Total Organizations" xr:uid="{7CA5B1F1-0A78-4165-B413-21AC590E289E}"/>
  </hyperlinks>
  <pageMargins left="0.75" right="0.75" top="1" bottom="1" header="0.5" footer="0.5"/>
  <pageSetup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sheetPr>
    <tabColor theme="0"/>
  </sheetPr>
  <dimension ref="A1:G47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8.39843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130</v>
      </c>
      <c r="C3" s="256" t="s">
        <v>216</v>
      </c>
    </row>
    <row r="4" spans="1:4" x14ac:dyDescent="0.3">
      <c r="C4" s="47" t="s">
        <v>509</v>
      </c>
    </row>
    <row r="5" spans="1:4" x14ac:dyDescent="0.3">
      <c r="A5" s="4" t="s">
        <v>197</v>
      </c>
      <c r="B5" s="2">
        <f>'Total Orgs'!B122</f>
        <v>10000</v>
      </c>
      <c r="C5" s="47" t="s">
        <v>514</v>
      </c>
    </row>
    <row r="6" spans="1:4" x14ac:dyDescent="0.3">
      <c r="A6" s="4" t="s">
        <v>4</v>
      </c>
      <c r="C6" s="98"/>
    </row>
    <row r="7" spans="1:4" x14ac:dyDescent="0.3">
      <c r="A7" s="4" t="s">
        <v>5</v>
      </c>
      <c r="C7" s="47"/>
    </row>
    <row r="8" spans="1:4" x14ac:dyDescent="0.3">
      <c r="A8" s="4" t="s">
        <v>6</v>
      </c>
      <c r="B8" s="2">
        <f>SUM(B12:B107)</f>
        <v>8104.5</v>
      </c>
    </row>
    <row r="9" spans="1:4" x14ac:dyDescent="0.3">
      <c r="A9" s="4" t="s">
        <v>198</v>
      </c>
      <c r="B9" s="2">
        <f>SUM(B5+B6-B7-B8)</f>
        <v>1895.5</v>
      </c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4" t="s">
        <v>637</v>
      </c>
      <c r="B12" s="2">
        <v>450</v>
      </c>
      <c r="C12" t="s">
        <v>638</v>
      </c>
      <c r="D12" s="99"/>
    </row>
    <row r="13" spans="1:4" x14ac:dyDescent="0.3">
      <c r="C13" s="4" t="s">
        <v>639</v>
      </c>
      <c r="D13" s="99"/>
    </row>
    <row r="14" spans="1:4" x14ac:dyDescent="0.3">
      <c r="D14" s="99"/>
    </row>
    <row r="15" spans="1:4" x14ac:dyDescent="0.3">
      <c r="A15" s="4" t="s">
        <v>637</v>
      </c>
      <c r="B15" s="2">
        <v>14.94</v>
      </c>
      <c r="C15" s="4" t="s">
        <v>640</v>
      </c>
      <c r="D15" s="99"/>
    </row>
    <row r="16" spans="1:4" x14ac:dyDescent="0.3">
      <c r="D16" s="99"/>
    </row>
    <row r="17" spans="1:7" x14ac:dyDescent="0.3">
      <c r="A17" s="4" t="s">
        <v>804</v>
      </c>
      <c r="B17" s="2">
        <v>3632.2</v>
      </c>
      <c r="C17" s="4" t="s">
        <v>805</v>
      </c>
      <c r="D17" s="99"/>
      <c r="E17" s="2"/>
    </row>
    <row r="18" spans="1:7" x14ac:dyDescent="0.3">
      <c r="C18" t="s">
        <v>857</v>
      </c>
      <c r="D18" s="99"/>
    </row>
    <row r="19" spans="1:7" x14ac:dyDescent="0.3">
      <c r="C19" s="4" t="s">
        <v>806</v>
      </c>
      <c r="D19" s="99"/>
    </row>
    <row r="20" spans="1:7" x14ac:dyDescent="0.3">
      <c r="C20" s="4" t="s">
        <v>988</v>
      </c>
      <c r="D20" s="99">
        <v>543.47</v>
      </c>
    </row>
    <row r="21" spans="1:7" x14ac:dyDescent="0.3">
      <c r="C21" s="4" t="s">
        <v>989</v>
      </c>
      <c r="D21" s="99">
        <v>112.13</v>
      </c>
    </row>
    <row r="22" spans="1:7" x14ac:dyDescent="0.3">
      <c r="C22" s="4" t="s">
        <v>990</v>
      </c>
      <c r="D22" s="99">
        <v>2731.55</v>
      </c>
    </row>
    <row r="23" spans="1:7" x14ac:dyDescent="0.3">
      <c r="C23" s="4" t="s">
        <v>991</v>
      </c>
      <c r="D23" s="99">
        <v>245.05</v>
      </c>
    </row>
    <row r="24" spans="1:7" x14ac:dyDescent="0.3">
      <c r="C24" s="4"/>
      <c r="D24" s="99">
        <f>SUM(D20:D23)</f>
        <v>3632.2000000000003</v>
      </c>
    </row>
    <row r="25" spans="1:7" x14ac:dyDescent="0.3">
      <c r="D25" s="183"/>
    </row>
    <row r="26" spans="1:7" x14ac:dyDescent="0.3">
      <c r="A26" s="4" t="s">
        <v>807</v>
      </c>
      <c r="B26" s="2">
        <v>188.56</v>
      </c>
      <c r="C26" s="4" t="s">
        <v>808</v>
      </c>
      <c r="D26" s="127"/>
    </row>
    <row r="27" spans="1:7" x14ac:dyDescent="0.3">
      <c r="C27" t="s">
        <v>811</v>
      </c>
      <c r="D27" s="99">
        <v>50</v>
      </c>
      <c r="F27" s="134"/>
    </row>
    <row r="28" spans="1:7" x14ac:dyDescent="0.3">
      <c r="C28" s="4" t="s">
        <v>809</v>
      </c>
      <c r="D28" s="99">
        <v>113.66</v>
      </c>
      <c r="G28" s="134"/>
    </row>
    <row r="29" spans="1:7" x14ac:dyDescent="0.3">
      <c r="C29" t="s">
        <v>810</v>
      </c>
      <c r="D29" s="99">
        <v>24.9</v>
      </c>
    </row>
    <row r="30" spans="1:7" x14ac:dyDescent="0.3">
      <c r="C30" s="4"/>
      <c r="D30" s="99">
        <f>SUM(D27:D29)</f>
        <v>188.56</v>
      </c>
    </row>
    <row r="32" spans="1:7" x14ac:dyDescent="0.3">
      <c r="A32" s="4" t="s">
        <v>1135</v>
      </c>
      <c r="B32" s="2">
        <v>3174.46</v>
      </c>
      <c r="C32" s="4" t="s">
        <v>1138</v>
      </c>
    </row>
    <row r="33" spans="1:5" x14ac:dyDescent="0.3">
      <c r="C33" t="s">
        <v>1139</v>
      </c>
      <c r="D33">
        <v>235.72</v>
      </c>
      <c r="E33" t="s">
        <v>1301</v>
      </c>
    </row>
    <row r="34" spans="1:5" x14ac:dyDescent="0.3">
      <c r="C34" s="4" t="s">
        <v>1140</v>
      </c>
      <c r="D34">
        <v>125</v>
      </c>
      <c r="E34" t="s">
        <v>1301</v>
      </c>
    </row>
    <row r="35" spans="1:5" x14ac:dyDescent="0.3">
      <c r="C35" t="s">
        <v>1252</v>
      </c>
      <c r="D35">
        <v>223</v>
      </c>
      <c r="E35" t="s">
        <v>1301</v>
      </c>
    </row>
    <row r="36" spans="1:5" x14ac:dyDescent="0.3">
      <c r="C36" s="4" t="s">
        <v>1253</v>
      </c>
      <c r="D36">
        <v>61.49</v>
      </c>
      <c r="E36" t="s">
        <v>1301</v>
      </c>
    </row>
    <row r="37" spans="1:5" x14ac:dyDescent="0.3">
      <c r="C37" t="s">
        <v>1254</v>
      </c>
      <c r="D37">
        <v>323.54000000000002</v>
      </c>
      <c r="E37" t="s">
        <v>1301</v>
      </c>
    </row>
    <row r="38" spans="1:5" x14ac:dyDescent="0.3">
      <c r="C38" s="4" t="s">
        <v>1255</v>
      </c>
      <c r="D38">
        <v>480.74</v>
      </c>
    </row>
    <row r="39" spans="1:5" x14ac:dyDescent="0.3">
      <c r="C39" t="s">
        <v>1256</v>
      </c>
      <c r="D39">
        <v>672.18</v>
      </c>
    </row>
    <row r="40" spans="1:5" x14ac:dyDescent="0.3">
      <c r="C40" s="4" t="s">
        <v>1302</v>
      </c>
      <c r="D40">
        <v>672.18</v>
      </c>
      <c r="E40" t="s">
        <v>1301</v>
      </c>
    </row>
    <row r="41" spans="1:5" x14ac:dyDescent="0.3">
      <c r="C41" t="s">
        <v>1302</v>
      </c>
      <c r="D41">
        <v>380.61</v>
      </c>
      <c r="E41" t="s">
        <v>1301</v>
      </c>
    </row>
    <row r="42" spans="1:5" x14ac:dyDescent="0.3">
      <c r="D42">
        <f>SUM(D33:D41)</f>
        <v>3174.46</v>
      </c>
    </row>
    <row r="44" spans="1:5" x14ac:dyDescent="0.3">
      <c r="A44" s="4" t="s">
        <v>1481</v>
      </c>
      <c r="B44" s="2">
        <v>450</v>
      </c>
      <c r="C44" t="s">
        <v>1487</v>
      </c>
    </row>
    <row r="46" spans="1:5" x14ac:dyDescent="0.3">
      <c r="A46" s="4" t="s">
        <v>1481</v>
      </c>
      <c r="B46" s="2">
        <v>194.34</v>
      </c>
      <c r="C46" t="s">
        <v>1488</v>
      </c>
    </row>
    <row r="47" spans="1:5" x14ac:dyDescent="0.3">
      <c r="C47" t="s">
        <v>1489</v>
      </c>
    </row>
  </sheetData>
  <hyperlinks>
    <hyperlink ref="A1" location="'Total Orgs'!A1" display="Total Organizations" xr:uid="{00000000-0004-0000-9700-000000000000}"/>
  </hyperlinks>
  <pageMargins left="0.75" right="0.75" top="1" bottom="1" header="0.5" footer="0.5"/>
  <pageSetup orientation="landscape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sheetPr>
    <tabColor theme="0"/>
  </sheetPr>
  <dimension ref="A1:C32"/>
  <sheetViews>
    <sheetView workbookViewId="0"/>
  </sheetViews>
  <sheetFormatPr defaultRowHeight="15.6" x14ac:dyDescent="0.3"/>
  <cols>
    <col min="1" max="1" width="18.09765625" customWidth="1"/>
    <col min="3" max="3" width="50.19921875" customWidth="1"/>
  </cols>
  <sheetData>
    <row r="1" spans="1:3" x14ac:dyDescent="0.3">
      <c r="A1" s="5" t="s">
        <v>196</v>
      </c>
      <c r="B1" s="2"/>
      <c r="C1" s="1" t="e">
        <f>'Total Orgs'!#REF!</f>
        <v>#REF!</v>
      </c>
    </row>
    <row r="2" spans="1:3" x14ac:dyDescent="0.3">
      <c r="A2" s="5"/>
      <c r="B2" s="2"/>
    </row>
    <row r="3" spans="1:3" x14ac:dyDescent="0.3">
      <c r="A3" s="6" t="s">
        <v>131</v>
      </c>
      <c r="B3" s="2"/>
      <c r="C3" s="256" t="s">
        <v>358</v>
      </c>
    </row>
    <row r="4" spans="1:3" x14ac:dyDescent="0.3">
      <c r="A4" s="4"/>
      <c r="B4" s="2"/>
      <c r="C4" s="256" t="s">
        <v>359</v>
      </c>
    </row>
    <row r="5" spans="1:3" x14ac:dyDescent="0.3">
      <c r="A5" s="4" t="s">
        <v>197</v>
      </c>
      <c r="B5" s="2">
        <f>'Total Orgs'!B123</f>
        <v>0</v>
      </c>
      <c r="C5" s="256" t="s">
        <v>360</v>
      </c>
    </row>
    <row r="6" spans="1:3" x14ac:dyDescent="0.3">
      <c r="A6" s="4" t="s">
        <v>4</v>
      </c>
      <c r="B6" s="2"/>
      <c r="C6" s="256" t="s">
        <v>361</v>
      </c>
    </row>
    <row r="7" spans="1:3" x14ac:dyDescent="0.3">
      <c r="A7" s="4" t="s">
        <v>5</v>
      </c>
      <c r="B7" s="2"/>
      <c r="C7" s="256"/>
    </row>
    <row r="8" spans="1:3" x14ac:dyDescent="0.3">
      <c r="A8" s="4" t="s">
        <v>6</v>
      </c>
      <c r="B8" s="2">
        <f>SUM(B12:B101)</f>
        <v>0</v>
      </c>
      <c r="C8" s="256"/>
    </row>
    <row r="9" spans="1:3" x14ac:dyDescent="0.3">
      <c r="A9" s="4" t="s">
        <v>198</v>
      </c>
      <c r="B9" s="2">
        <f>SUM(B5+B6-B7-B8)</f>
        <v>0</v>
      </c>
      <c r="C9" s="47"/>
    </row>
    <row r="10" spans="1:3" x14ac:dyDescent="0.3">
      <c r="A10" s="4"/>
      <c r="B10" s="2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s="21" customFormat="1" x14ac:dyDescent="0.3">
      <c r="A12" s="13"/>
      <c r="C12" s="15"/>
    </row>
    <row r="14" spans="1:3" x14ac:dyDescent="0.3">
      <c r="A14" s="25"/>
    </row>
    <row r="15" spans="1:3" x14ac:dyDescent="0.3">
      <c r="A15" s="4"/>
    </row>
    <row r="16" spans="1:3" x14ac:dyDescent="0.3">
      <c r="A16" s="25"/>
    </row>
    <row r="17" spans="1:3" s="46" customFormat="1" x14ac:dyDescent="0.3">
      <c r="A17" s="45"/>
      <c r="C17" s="24"/>
    </row>
    <row r="18" spans="1:3" x14ac:dyDescent="0.3">
      <c r="A18" s="4"/>
    </row>
    <row r="20" spans="1:3" x14ac:dyDescent="0.3">
      <c r="A20" s="25"/>
    </row>
    <row r="21" spans="1:3" x14ac:dyDescent="0.3">
      <c r="A21" s="4"/>
    </row>
    <row r="23" spans="1:3" x14ac:dyDescent="0.3">
      <c r="A23" s="25"/>
    </row>
    <row r="24" spans="1:3" x14ac:dyDescent="0.3">
      <c r="A24" s="4"/>
    </row>
    <row r="27" spans="1:3" x14ac:dyDescent="0.3">
      <c r="A27" s="4"/>
    </row>
    <row r="30" spans="1:3" x14ac:dyDescent="0.3">
      <c r="A30" s="4"/>
    </row>
    <row r="32" spans="1:3" x14ac:dyDescent="0.3">
      <c r="A32" s="4"/>
    </row>
  </sheetData>
  <hyperlinks>
    <hyperlink ref="A1" location="'Total Orgs'!A1" display="Total Organizations" xr:uid="{00000000-0004-0000-98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0"/>
  </sheetPr>
  <dimension ref="A1:C26"/>
  <sheetViews>
    <sheetView zoomScaleNormal="100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25</v>
      </c>
      <c r="C3" s="256" t="s">
        <v>216</v>
      </c>
    </row>
    <row r="4" spans="1:3" x14ac:dyDescent="0.3">
      <c r="C4" s="47" t="s">
        <v>554</v>
      </c>
    </row>
    <row r="5" spans="1:3" x14ac:dyDescent="0.3">
      <c r="A5" s="4" t="s">
        <v>197</v>
      </c>
      <c r="B5" s="2">
        <f>'Total Orgs'!B16</f>
        <v>4450</v>
      </c>
      <c r="C5" s="47" t="s">
        <v>581</v>
      </c>
    </row>
    <row r="6" spans="1:3" x14ac:dyDescent="0.3">
      <c r="A6" s="4" t="s">
        <v>4</v>
      </c>
      <c r="B6" s="2">
        <v>121.96</v>
      </c>
      <c r="C6" s="47" t="s">
        <v>587</v>
      </c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SUM(B12:B106)</f>
        <v>4571.96</v>
      </c>
      <c r="C8" s="47"/>
    </row>
    <row r="9" spans="1:3" x14ac:dyDescent="0.3">
      <c r="A9" s="4" t="s">
        <v>198</v>
      </c>
      <c r="B9" s="2">
        <f>SUM(B5+B6+B7-B8)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729</v>
      </c>
      <c r="B12" s="2">
        <v>1025</v>
      </c>
      <c r="C12" t="s">
        <v>730</v>
      </c>
    </row>
    <row r="13" spans="1:3" x14ac:dyDescent="0.3">
      <c r="C13" t="s">
        <v>731</v>
      </c>
    </row>
    <row r="15" spans="1:3" x14ac:dyDescent="0.3">
      <c r="A15" s="4" t="s">
        <v>729</v>
      </c>
      <c r="B15" s="2">
        <v>586.36</v>
      </c>
      <c r="C15" t="s">
        <v>732</v>
      </c>
    </row>
    <row r="16" spans="1:3" x14ac:dyDescent="0.3">
      <c r="C16" t="s">
        <v>733</v>
      </c>
    </row>
    <row r="18" spans="1:3" x14ac:dyDescent="0.3">
      <c r="A18" s="4" t="s">
        <v>729</v>
      </c>
      <c r="B18" s="2">
        <v>110</v>
      </c>
      <c r="C18" t="s">
        <v>734</v>
      </c>
    </row>
    <row r="19" spans="1:3" x14ac:dyDescent="0.3">
      <c r="C19" t="s">
        <v>735</v>
      </c>
    </row>
    <row r="20" spans="1:3" x14ac:dyDescent="0.3">
      <c r="C20" t="s">
        <v>736</v>
      </c>
    </row>
    <row r="22" spans="1:3" x14ac:dyDescent="0.3">
      <c r="A22" s="4" t="s">
        <v>816</v>
      </c>
      <c r="B22" s="2">
        <v>2336.8000000000002</v>
      </c>
      <c r="C22" t="s">
        <v>822</v>
      </c>
    </row>
    <row r="23" spans="1:3" x14ac:dyDescent="0.3">
      <c r="C23" t="s">
        <v>823</v>
      </c>
    </row>
    <row r="25" spans="1:3" x14ac:dyDescent="0.3">
      <c r="A25" s="4" t="s">
        <v>1245</v>
      </c>
      <c r="B25" s="2">
        <v>513.79999999999995</v>
      </c>
      <c r="C25" t="s">
        <v>1149</v>
      </c>
    </row>
    <row r="26" spans="1:3" x14ac:dyDescent="0.3">
      <c r="C26" t="s">
        <v>1486</v>
      </c>
    </row>
  </sheetData>
  <hyperlinks>
    <hyperlink ref="A1" location="'Total Orgs'!A1" display="Total Organizations" xr:uid="{00000000-0004-0000-1200-000000000000}"/>
  </hyperlinks>
  <pageMargins left="0.75" right="0.75" top="1" bottom="1" header="0.5" footer="0.5"/>
  <pageSetup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sheetPr>
    <tabColor theme="0"/>
  </sheetPr>
  <dimension ref="A1:C21"/>
  <sheetViews>
    <sheetView zoomScale="125" zoomScaleNormal="125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362</v>
      </c>
      <c r="C3" s="256" t="s">
        <v>216</v>
      </c>
    </row>
    <row r="4" spans="1:3" x14ac:dyDescent="0.3">
      <c r="C4" s="47" t="s">
        <v>604</v>
      </c>
    </row>
    <row r="5" spans="1:3" x14ac:dyDescent="0.3">
      <c r="A5" s="4" t="s">
        <v>197</v>
      </c>
      <c r="B5" s="2">
        <f>'Total Orgs'!B124</f>
        <v>15000</v>
      </c>
      <c r="C5" s="47" t="s">
        <v>605</v>
      </c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SUM(B12:B103)</f>
        <v>14923.6</v>
      </c>
      <c r="C8" s="47"/>
    </row>
    <row r="9" spans="1:3" x14ac:dyDescent="0.3">
      <c r="A9" s="4" t="s">
        <v>198</v>
      </c>
      <c r="B9" s="2">
        <f>SUM(B5+B6-B7-B8)</f>
        <v>76.399999999999636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1123</v>
      </c>
      <c r="B12" s="2">
        <v>1152</v>
      </c>
      <c r="C12" t="s">
        <v>1127</v>
      </c>
    </row>
    <row r="13" spans="1:3" x14ac:dyDescent="0.3">
      <c r="C13" t="s">
        <v>1128</v>
      </c>
    </row>
    <row r="15" spans="1:3" x14ac:dyDescent="0.3">
      <c r="A15" s="4" t="s">
        <v>1326</v>
      </c>
      <c r="B15" s="2">
        <v>2923.6</v>
      </c>
      <c r="C15" t="s">
        <v>1183</v>
      </c>
    </row>
    <row r="16" spans="1:3" x14ac:dyDescent="0.3">
      <c r="C16" t="s">
        <v>1327</v>
      </c>
    </row>
    <row r="17" spans="1:3" x14ac:dyDescent="0.3">
      <c r="B17" s="2">
        <v>9000</v>
      </c>
      <c r="C17" t="s">
        <v>1463</v>
      </c>
    </row>
    <row r="18" spans="1:3" x14ac:dyDescent="0.3">
      <c r="C18" t="s">
        <v>1464</v>
      </c>
    </row>
    <row r="20" spans="1:3" x14ac:dyDescent="0.3">
      <c r="A20" s="4" t="s">
        <v>1481</v>
      </c>
      <c r="B20" s="2">
        <v>1848</v>
      </c>
      <c r="C20" t="s">
        <v>1050</v>
      </c>
    </row>
    <row r="21" spans="1:3" x14ac:dyDescent="0.3">
      <c r="C21" t="s">
        <v>1484</v>
      </c>
    </row>
  </sheetData>
  <hyperlinks>
    <hyperlink ref="A1" location="'Total Orgs'!A1" display="Total Organizations" xr:uid="{00000000-0004-0000-9900-000000000000}"/>
  </hyperlinks>
  <pageMargins left="0.75" right="0.75" top="1" bottom="1" header="0.5" footer="0.5"/>
  <pageSetup orientation="portrait" horizontalDpi="4294967292" verticalDpi="4294967292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0B671-20C5-4412-9B00-6D8092DAF362}">
  <sheetPr>
    <tabColor rgb="FFC00000"/>
  </sheetPr>
  <dimension ref="A1:C13"/>
  <sheetViews>
    <sheetView zoomScale="85" zoomScaleNormal="85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499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Orgs'!B127</f>
        <v>500</v>
      </c>
      <c r="C5" s="47" t="s">
        <v>500</v>
      </c>
    </row>
    <row r="6" spans="1:3" x14ac:dyDescent="0.3">
      <c r="A6" s="4" t="s">
        <v>4</v>
      </c>
      <c r="B6" s="2">
        <v>121</v>
      </c>
      <c r="C6" s="47" t="s">
        <v>515</v>
      </c>
    </row>
    <row r="7" spans="1:3" x14ac:dyDescent="0.3">
      <c r="A7" s="4" t="s">
        <v>5</v>
      </c>
      <c r="C7" s="47" t="s">
        <v>518</v>
      </c>
    </row>
    <row r="8" spans="1:3" x14ac:dyDescent="0.3">
      <c r="A8" s="4" t="s">
        <v>6</v>
      </c>
      <c r="B8" s="2">
        <f>SUM(B12:B102)</f>
        <v>621</v>
      </c>
      <c r="C8" s="47"/>
    </row>
    <row r="9" spans="1:3" x14ac:dyDescent="0.3">
      <c r="A9" s="4" t="s">
        <v>198</v>
      </c>
      <c r="B9" s="2">
        <f>SUM(B5+B6-B7-B8)</f>
        <v>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1257</v>
      </c>
      <c r="B12" s="2">
        <v>621</v>
      </c>
      <c r="C12" t="s">
        <v>700</v>
      </c>
    </row>
    <row r="13" spans="1:3" x14ac:dyDescent="0.3">
      <c r="C13" t="s">
        <v>1258</v>
      </c>
    </row>
  </sheetData>
  <hyperlinks>
    <hyperlink ref="A1" location="'Total Orgs'!A1" display="Total Organizations" xr:uid="{B2E7501C-52D3-48E8-94CC-1FFD2B7EE1DE}"/>
  </hyperlinks>
  <pageMargins left="0.75" right="0.75" top="1" bottom="1" header="0.5" footer="0.5"/>
  <pageSetup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3BB44-5C41-4712-8EDB-1CCEF9A194B1}">
  <sheetPr>
    <tabColor rgb="FFC00000"/>
  </sheetPr>
  <dimension ref="A1:C13"/>
  <sheetViews>
    <sheetView zoomScale="85" zoomScaleNormal="85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1079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Orgs'!B128</f>
        <v>500</v>
      </c>
      <c r="C5" s="47"/>
    </row>
    <row r="6" spans="1:3" x14ac:dyDescent="0.3">
      <c r="A6" s="4" t="s">
        <v>4</v>
      </c>
      <c r="C6" s="47"/>
    </row>
    <row r="7" spans="1:3" x14ac:dyDescent="0.3">
      <c r="A7" s="4" t="s">
        <v>5</v>
      </c>
      <c r="B7" s="2">
        <v>500</v>
      </c>
      <c r="C7" s="47"/>
    </row>
    <row r="8" spans="1:3" x14ac:dyDescent="0.3">
      <c r="A8" s="4" t="s">
        <v>6</v>
      </c>
      <c r="B8" s="2">
        <f>SUM(B12:B102)</f>
        <v>0</v>
      </c>
      <c r="C8" s="47"/>
    </row>
    <row r="9" spans="1:3" x14ac:dyDescent="0.3">
      <c r="A9" s="4" t="s">
        <v>198</v>
      </c>
      <c r="B9" s="2">
        <f>SUM(B5+B6-B7-B8)</f>
        <v>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t="s">
        <v>1077</v>
      </c>
    </row>
    <row r="13" spans="1:3" x14ac:dyDescent="0.3">
      <c r="C13" t="s">
        <v>1078</v>
      </c>
    </row>
  </sheetData>
  <hyperlinks>
    <hyperlink ref="A1" location="'Total Orgs'!A1" display="Total Organizations" xr:uid="{80A67369-1A8F-4E45-A2AC-FC4613BC6CC9}"/>
  </hyperlinks>
  <pageMargins left="0.75" right="0.75" top="1" bottom="1" header="0.5" footer="0.5"/>
  <pageSetup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sheetPr>
    <tabColor rgb="FFC00000"/>
  </sheetPr>
  <dimension ref="A1:C27"/>
  <sheetViews>
    <sheetView zoomScale="130" zoomScaleNormal="130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134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Orgs'!B126</f>
        <v>575</v>
      </c>
      <c r="C5" s="47" t="s">
        <v>363</v>
      </c>
    </row>
    <row r="6" spans="1:3" x14ac:dyDescent="0.3">
      <c r="A6" s="4" t="s">
        <v>4</v>
      </c>
      <c r="B6" s="2">
        <v>80.41</v>
      </c>
      <c r="C6" s="47" t="s">
        <v>364</v>
      </c>
    </row>
    <row r="7" spans="1:3" x14ac:dyDescent="0.3">
      <c r="A7" s="4" t="s">
        <v>5</v>
      </c>
      <c r="C7" s="47" t="s">
        <v>365</v>
      </c>
    </row>
    <row r="8" spans="1:3" x14ac:dyDescent="0.3">
      <c r="A8" s="4" t="s">
        <v>6</v>
      </c>
      <c r="B8" s="2">
        <f>SUM(B12:B102)</f>
        <v>655.41000000000008</v>
      </c>
      <c r="C8" s="47" t="s">
        <v>658</v>
      </c>
    </row>
    <row r="9" spans="1:3" x14ac:dyDescent="0.3">
      <c r="A9" s="4" t="s">
        <v>198</v>
      </c>
      <c r="B9" s="2">
        <f>SUM(B5+B6-B7-B8)</f>
        <v>-1.1368683772161603E-13</v>
      </c>
      <c r="C9" s="47" t="s">
        <v>665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1481</v>
      </c>
      <c r="B12" s="2">
        <v>280.41000000000003</v>
      </c>
      <c r="C12" s="97" t="s">
        <v>1460</v>
      </c>
    </row>
    <row r="13" spans="1:3" x14ac:dyDescent="0.3">
      <c r="C13" s="97" t="s">
        <v>1483</v>
      </c>
    </row>
    <row r="14" spans="1:3" x14ac:dyDescent="0.3">
      <c r="C14" s="97"/>
    </row>
    <row r="15" spans="1:3" x14ac:dyDescent="0.3">
      <c r="A15" s="4" t="s">
        <v>1542</v>
      </c>
      <c r="B15" s="2">
        <v>375</v>
      </c>
      <c r="C15" s="97" t="s">
        <v>1543</v>
      </c>
    </row>
    <row r="16" spans="1:3" x14ac:dyDescent="0.3">
      <c r="C16" s="97" t="s">
        <v>1544</v>
      </c>
    </row>
    <row r="17" spans="3:3" x14ac:dyDescent="0.3">
      <c r="C17" s="97"/>
    </row>
    <row r="18" spans="3:3" x14ac:dyDescent="0.3">
      <c r="C18" s="97"/>
    </row>
    <row r="19" spans="3:3" x14ac:dyDescent="0.3">
      <c r="C19" s="97"/>
    </row>
    <row r="20" spans="3:3" x14ac:dyDescent="0.3">
      <c r="C20" s="97"/>
    </row>
    <row r="21" spans="3:3" x14ac:dyDescent="0.3">
      <c r="C21" s="97"/>
    </row>
    <row r="22" spans="3:3" x14ac:dyDescent="0.3">
      <c r="C22" s="97"/>
    </row>
    <row r="23" spans="3:3" x14ac:dyDescent="0.3">
      <c r="C23" s="97"/>
    </row>
    <row r="24" spans="3:3" x14ac:dyDescent="0.3">
      <c r="C24" s="97"/>
    </row>
    <row r="25" spans="3:3" x14ac:dyDescent="0.3">
      <c r="C25" s="97"/>
    </row>
    <row r="26" spans="3:3" x14ac:dyDescent="0.3">
      <c r="C26" s="97"/>
    </row>
    <row r="27" spans="3:3" x14ac:dyDescent="0.3">
      <c r="C27" s="97"/>
    </row>
  </sheetData>
  <hyperlinks>
    <hyperlink ref="A1" location="'Total Orgs'!A1" display="Total Organizations" xr:uid="{00000000-0004-0000-9A00-000000000000}"/>
  </hyperlinks>
  <pageMargins left="0.75" right="0.75" top="1" bottom="1" header="0.5" footer="0.5"/>
  <pageSetup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sheetPr>
    <tabColor theme="1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366</v>
      </c>
    </row>
    <row r="5" spans="1:3" x14ac:dyDescent="0.3">
      <c r="A5" s="4" t="s">
        <v>197</v>
      </c>
      <c r="B5" s="2">
        <f>'Total Orgs'!B125</f>
        <v>0</v>
      </c>
    </row>
    <row r="6" spans="1:3" x14ac:dyDescent="0.3">
      <c r="A6" s="4" t="s">
        <v>4</v>
      </c>
    </row>
    <row r="7" spans="1:3" s="15" customFormat="1" x14ac:dyDescent="0.3">
      <c r="A7" s="20" t="s">
        <v>5</v>
      </c>
      <c r="B7" s="32"/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9D00-000000000000}"/>
  </hyperlinks>
  <pageMargins left="0.75" right="0.75" top="1" bottom="1" header="0.5" footer="0.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sheetPr>
    <tabColor rgb="FFC0000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367</v>
      </c>
    </row>
    <row r="5" spans="1:3" x14ac:dyDescent="0.3">
      <c r="A5" s="4" t="s">
        <v>197</v>
      </c>
      <c r="B5" s="2">
        <f>'Total Orgs'!B129</f>
        <v>665</v>
      </c>
    </row>
    <row r="6" spans="1:3" x14ac:dyDescent="0.3">
      <c r="A6" s="4" t="s">
        <v>4</v>
      </c>
    </row>
    <row r="7" spans="1:3" s="15" customFormat="1" x14ac:dyDescent="0.3">
      <c r="A7" s="20" t="s">
        <v>5</v>
      </c>
      <c r="B7" s="32"/>
    </row>
    <row r="8" spans="1:3" x14ac:dyDescent="0.3">
      <c r="A8" s="4" t="s">
        <v>6</v>
      </c>
      <c r="B8" s="2">
        <f>SUM(B12:B104)</f>
        <v>0</v>
      </c>
    </row>
    <row r="9" spans="1:3" x14ac:dyDescent="0.3">
      <c r="A9" s="4" t="s">
        <v>198</v>
      </c>
      <c r="B9" s="2">
        <f>SUM(B5+B6-B7-B8)</f>
        <v>665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9E00-000000000000}"/>
  </hyperlinks>
  <pageMargins left="0.75" right="0.75" top="1" bottom="1" header="0.5" footer="0.5"/>
  <pageSetup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06C6A-9EEC-48B4-9EB0-141ACF73DA70}">
  <dimension ref="A1:C14"/>
  <sheetViews>
    <sheetView workbookViewId="0"/>
  </sheetViews>
  <sheetFormatPr defaultRowHeight="15.6" x14ac:dyDescent="0.3"/>
  <sheetData>
    <row r="1" spans="1:3" x14ac:dyDescent="0.3">
      <c r="A1" s="5" t="s">
        <v>196</v>
      </c>
      <c r="B1" s="2"/>
      <c r="C1" s="1" t="e">
        <f>'Total Orgs'!#REF!</f>
        <v>#REF!</v>
      </c>
    </row>
    <row r="2" spans="1:3" x14ac:dyDescent="0.3">
      <c r="A2" s="5"/>
      <c r="B2" s="2"/>
    </row>
    <row r="3" spans="1:3" x14ac:dyDescent="0.3">
      <c r="A3" s="6" t="s">
        <v>368</v>
      </c>
      <c r="B3" s="2"/>
    </row>
    <row r="4" spans="1:3" x14ac:dyDescent="0.3">
      <c r="A4" s="4"/>
      <c r="B4" s="2"/>
    </row>
    <row r="5" spans="1:3" x14ac:dyDescent="0.3">
      <c r="A5" s="4" t="s">
        <v>197</v>
      </c>
      <c r="B5" s="2">
        <f>'Total Orgs'!B75</f>
        <v>0</v>
      </c>
    </row>
    <row r="6" spans="1:3" x14ac:dyDescent="0.3">
      <c r="A6" s="4" t="s">
        <v>4</v>
      </c>
      <c r="B6" s="2"/>
    </row>
    <row r="7" spans="1:3" x14ac:dyDescent="0.3">
      <c r="A7" s="20" t="s">
        <v>5</v>
      </c>
      <c r="B7" s="32"/>
      <c r="C7" s="15"/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0" spans="1:3" x14ac:dyDescent="0.3">
      <c r="A10" s="4"/>
      <c r="B10" s="2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13"/>
      <c r="B12" s="14"/>
      <c r="C12" s="15"/>
    </row>
    <row r="13" spans="1:3" x14ac:dyDescent="0.3">
      <c r="A13" s="4"/>
      <c r="B13" s="2"/>
    </row>
    <row r="14" spans="1:3" x14ac:dyDescent="0.3">
      <c r="A14" s="4"/>
      <c r="B14" s="2"/>
    </row>
  </sheetData>
  <hyperlinks>
    <hyperlink ref="A1" location="'Total Orgs'!A1" display="Total Organizations" xr:uid="{2168F9DD-56AD-4331-8F5C-B9EAF7590CD3}"/>
  </hyperlink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20988-45D4-402B-A8F4-685970CA538B}">
  <sheetPr>
    <tabColor theme="1"/>
  </sheetPr>
  <dimension ref="A1:C21"/>
  <sheetViews>
    <sheetView workbookViewId="0"/>
  </sheetViews>
  <sheetFormatPr defaultRowHeight="15.6" x14ac:dyDescent="0.3"/>
  <cols>
    <col min="1" max="1" width="27" customWidth="1"/>
    <col min="2" max="2" width="12.69921875" customWidth="1"/>
    <col min="3" max="3" width="38.19921875" customWidth="1"/>
  </cols>
  <sheetData>
    <row r="1" spans="1:3" x14ac:dyDescent="0.3">
      <c r="A1" s="5" t="s">
        <v>196</v>
      </c>
      <c r="B1" s="2"/>
      <c r="C1" s="1" t="e">
        <f>'Total Orgs'!#REF!</f>
        <v>#REF!</v>
      </c>
    </row>
    <row r="2" spans="1:3" x14ac:dyDescent="0.3">
      <c r="A2" s="5"/>
      <c r="B2" s="2"/>
    </row>
    <row r="3" spans="1:3" x14ac:dyDescent="0.3">
      <c r="A3" s="6" t="s">
        <v>369</v>
      </c>
      <c r="B3" s="2"/>
    </row>
    <row r="4" spans="1:3" x14ac:dyDescent="0.3">
      <c r="A4" s="4"/>
      <c r="B4" s="2"/>
    </row>
    <row r="5" spans="1:3" x14ac:dyDescent="0.3">
      <c r="A5" s="4" t="s">
        <v>197</v>
      </c>
      <c r="B5" s="2">
        <f>'Total Orgs'!B136</f>
        <v>500</v>
      </c>
    </row>
    <row r="6" spans="1:3" x14ac:dyDescent="0.3">
      <c r="A6" s="4" t="s">
        <v>4</v>
      </c>
      <c r="B6" s="2"/>
    </row>
    <row r="7" spans="1:3" x14ac:dyDescent="0.3">
      <c r="A7" s="4" t="s">
        <v>5</v>
      </c>
      <c r="B7" s="2">
        <f>INACTIVE!D39</f>
        <v>0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500</v>
      </c>
    </row>
    <row r="10" spans="1:3" x14ac:dyDescent="0.3">
      <c r="A10" s="4"/>
      <c r="B10" s="2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/>
    </row>
    <row r="15" spans="1:3" s="21" customFormat="1" x14ac:dyDescent="0.3">
      <c r="A15" s="13"/>
      <c r="C15" s="15"/>
    </row>
    <row r="16" spans="1:3" x14ac:dyDescent="0.3">
      <c r="A16" s="25"/>
    </row>
    <row r="18" spans="1:1" x14ac:dyDescent="0.3">
      <c r="A18" s="4"/>
    </row>
    <row r="21" spans="1:1" x14ac:dyDescent="0.3">
      <c r="A21" s="4"/>
    </row>
  </sheetData>
  <hyperlinks>
    <hyperlink ref="A1" location="'Total Orgs'!A1" display="Total Organizations" xr:uid="{E9CE9959-9099-46F4-B3CE-91A82E49E8E1}"/>
  </hyperlink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sheetPr>
    <tabColor theme="1"/>
  </sheetPr>
  <dimension ref="A1:D27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145</v>
      </c>
    </row>
    <row r="4" spans="1:4" x14ac:dyDescent="0.3">
      <c r="C4" s="256" t="s">
        <v>216</v>
      </c>
    </row>
    <row r="5" spans="1:4" x14ac:dyDescent="0.3">
      <c r="A5" s="4" t="s">
        <v>197</v>
      </c>
      <c r="B5" s="2">
        <f>'Total Orgs'!B137</f>
        <v>9200</v>
      </c>
      <c r="C5" s="47" t="s">
        <v>370</v>
      </c>
    </row>
    <row r="6" spans="1:4" x14ac:dyDescent="0.3">
      <c r="A6" s="4" t="s">
        <v>4</v>
      </c>
      <c r="B6" s="2">
        <v>500</v>
      </c>
      <c r="C6" s="47" t="s">
        <v>664</v>
      </c>
    </row>
    <row r="7" spans="1:4" x14ac:dyDescent="0.3">
      <c r="A7" s="4" t="s">
        <v>5</v>
      </c>
      <c r="C7" s="47"/>
    </row>
    <row r="8" spans="1:4" x14ac:dyDescent="0.3">
      <c r="A8" s="4" t="s">
        <v>6</v>
      </c>
      <c r="B8" s="2">
        <f>SUM(B12:B121)</f>
        <v>9446.73</v>
      </c>
      <c r="C8" s="47"/>
    </row>
    <row r="9" spans="1:4" x14ac:dyDescent="0.3">
      <c r="A9" s="4" t="s">
        <v>198</v>
      </c>
      <c r="B9" s="2">
        <f>SUM(B5+B6-B8)</f>
        <v>253.27000000000044</v>
      </c>
      <c r="C9" s="47"/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2" spans="1:4" s="1" customFormat="1" x14ac:dyDescent="0.3">
      <c r="A12" s="130" t="s">
        <v>849</v>
      </c>
      <c r="B12" s="199">
        <v>8668.69</v>
      </c>
      <c r="C12" s="97" t="s">
        <v>853</v>
      </c>
    </row>
    <row r="13" spans="1:4" s="1" customFormat="1" x14ac:dyDescent="0.3">
      <c r="A13" s="7"/>
      <c r="B13" s="3"/>
      <c r="C13" s="97" t="s">
        <v>854</v>
      </c>
    </row>
    <row r="14" spans="1:4" s="1" customFormat="1" x14ac:dyDescent="0.3">
      <c r="A14" s="7"/>
      <c r="B14" s="199"/>
      <c r="C14" s="97" t="s">
        <v>855</v>
      </c>
      <c r="D14" s="280">
        <v>3171.33</v>
      </c>
    </row>
    <row r="15" spans="1:4" s="1" customFormat="1" x14ac:dyDescent="0.3">
      <c r="A15" s="7"/>
      <c r="B15" s="3"/>
      <c r="C15" s="97" t="s">
        <v>855</v>
      </c>
      <c r="D15" s="280">
        <v>352.37</v>
      </c>
    </row>
    <row r="16" spans="1:4" x14ac:dyDescent="0.3">
      <c r="C16" s="97" t="s">
        <v>856</v>
      </c>
      <c r="D16" s="281">
        <v>1410.75</v>
      </c>
    </row>
    <row r="17" spans="1:4" x14ac:dyDescent="0.3">
      <c r="C17" s="97" t="s">
        <v>911</v>
      </c>
      <c r="D17" s="280">
        <f>SUM(D14:D16)</f>
        <v>4934.45</v>
      </c>
    </row>
    <row r="18" spans="1:4" x14ac:dyDescent="0.3">
      <c r="C18" s="97"/>
      <c r="D18" s="280"/>
    </row>
    <row r="19" spans="1:4" x14ac:dyDescent="0.3">
      <c r="C19" s="97" t="s">
        <v>1021</v>
      </c>
      <c r="D19" s="280">
        <v>3734.24</v>
      </c>
    </row>
    <row r="20" spans="1:4" x14ac:dyDescent="0.3">
      <c r="C20" s="97"/>
      <c r="D20" s="280">
        <f>SUM(D17:D19)</f>
        <v>8668.6899999999987</v>
      </c>
    </row>
    <row r="21" spans="1:4" x14ac:dyDescent="0.3">
      <c r="C21" s="97"/>
      <c r="D21" s="281"/>
    </row>
    <row r="22" spans="1:4" x14ac:dyDescent="0.3">
      <c r="D22" s="280"/>
    </row>
    <row r="23" spans="1:4" x14ac:dyDescent="0.3">
      <c r="C23" s="97"/>
      <c r="D23" s="280"/>
    </row>
    <row r="24" spans="1:4" x14ac:dyDescent="0.3">
      <c r="A24" s="4" t="s">
        <v>1320</v>
      </c>
      <c r="B24" s="2">
        <v>778.04</v>
      </c>
      <c r="C24" t="s">
        <v>1324</v>
      </c>
    </row>
    <row r="25" spans="1:4" x14ac:dyDescent="0.3">
      <c r="C25" t="s">
        <v>1325</v>
      </c>
      <c r="D25">
        <v>448.04</v>
      </c>
    </row>
    <row r="26" spans="1:4" x14ac:dyDescent="0.3">
      <c r="C26" t="s">
        <v>1371</v>
      </c>
      <c r="D26">
        <v>330</v>
      </c>
    </row>
    <row r="27" spans="1:4" x14ac:dyDescent="0.3">
      <c r="D27">
        <f>SUM(D25:D26)</f>
        <v>778.04</v>
      </c>
    </row>
  </sheetData>
  <hyperlinks>
    <hyperlink ref="A1" location="'Total Orgs'!A1" display="Total Organizations" xr:uid="{00000000-0004-0000-A700-000000000000}"/>
  </hyperlinks>
  <pageMargins left="0.75" right="0.75" top="1" bottom="1" header="0.5" footer="0.5"/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sheetPr>
    <tabColor theme="1"/>
  </sheetPr>
  <dimension ref="A1:E76"/>
  <sheetViews>
    <sheetView zoomScale="130" zoomScaleNormal="130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6.09765625" style="10" customWidth="1"/>
  </cols>
  <sheetData>
    <row r="1" spans="1:3" x14ac:dyDescent="0.3">
      <c r="A1" s="5" t="s">
        <v>196</v>
      </c>
      <c r="C1" s="12" t="e">
        <f>'Total Orgs'!#REF!</f>
        <v>#REF!</v>
      </c>
    </row>
    <row r="2" spans="1:3" x14ac:dyDescent="0.3">
      <c r="A2" s="5"/>
      <c r="C2" s="265" t="s">
        <v>206</v>
      </c>
    </row>
    <row r="3" spans="1:3" x14ac:dyDescent="0.3">
      <c r="A3" s="5"/>
      <c r="C3" s="265" t="s">
        <v>371</v>
      </c>
    </row>
    <row r="4" spans="1:3" x14ac:dyDescent="0.3">
      <c r="A4" s="5"/>
      <c r="C4" s="265" t="s">
        <v>374</v>
      </c>
    </row>
    <row r="5" spans="1:3" x14ac:dyDescent="0.3">
      <c r="A5" s="6" t="s">
        <v>146</v>
      </c>
      <c r="C5" s="265" t="s">
        <v>372</v>
      </c>
    </row>
    <row r="6" spans="1:3" x14ac:dyDescent="0.3">
      <c r="C6" s="265" t="s">
        <v>373</v>
      </c>
    </row>
    <row r="7" spans="1:3" x14ac:dyDescent="0.3">
      <c r="A7" s="4" t="s">
        <v>197</v>
      </c>
      <c r="B7" s="2">
        <f>'Total Orgs'!B138</f>
        <v>15000</v>
      </c>
      <c r="C7" s="265" t="s">
        <v>505</v>
      </c>
    </row>
    <row r="8" spans="1:3" x14ac:dyDescent="0.3">
      <c r="A8" s="4" t="s">
        <v>4</v>
      </c>
      <c r="C8" s="258" t="s">
        <v>211</v>
      </c>
    </row>
    <row r="9" spans="1:3" x14ac:dyDescent="0.3">
      <c r="A9" s="4" t="s">
        <v>5</v>
      </c>
      <c r="C9" s="265" t="s">
        <v>479</v>
      </c>
    </row>
    <row r="10" spans="1:3" x14ac:dyDescent="0.3">
      <c r="A10" s="4" t="s">
        <v>6</v>
      </c>
      <c r="B10" s="2">
        <f>SUM(B12:B117)</f>
        <v>15000</v>
      </c>
      <c r="C10" s="258"/>
    </row>
    <row r="11" spans="1:3" x14ac:dyDescent="0.3">
      <c r="A11" s="4" t="s">
        <v>198</v>
      </c>
      <c r="B11" s="2">
        <f>SUM(B7+B8-B10)</f>
        <v>0</v>
      </c>
      <c r="C11" s="258" t="s">
        <v>375</v>
      </c>
    </row>
    <row r="13" spans="1:3" s="1" customFormat="1" x14ac:dyDescent="0.3">
      <c r="A13" s="7" t="s">
        <v>199</v>
      </c>
      <c r="B13" s="3" t="s">
        <v>200</v>
      </c>
      <c r="C13" s="12" t="s">
        <v>201</v>
      </c>
    </row>
    <row r="14" spans="1:3" x14ac:dyDescent="0.3">
      <c r="A14" s="4" t="s">
        <v>697</v>
      </c>
      <c r="B14" s="2">
        <v>1176.53</v>
      </c>
      <c r="C14" s="10" t="s">
        <v>703</v>
      </c>
    </row>
    <row r="15" spans="1:3" x14ac:dyDescent="0.3">
      <c r="C15" s="10" t="s">
        <v>814</v>
      </c>
    </row>
    <row r="16" spans="1:3" x14ac:dyDescent="0.3">
      <c r="C16" s="10" t="s">
        <v>815</v>
      </c>
    </row>
    <row r="17" spans="1:5" x14ac:dyDescent="0.3">
      <c r="C17" s="10" t="s">
        <v>950</v>
      </c>
    </row>
    <row r="19" spans="1:5" x14ac:dyDescent="0.3">
      <c r="A19" s="4" t="s">
        <v>816</v>
      </c>
      <c r="B19" s="2">
        <v>2676.58</v>
      </c>
      <c r="C19" s="10" t="s">
        <v>817</v>
      </c>
      <c r="D19" s="99">
        <f>7+25+16.64+14.29+15+10+15+469.69+469.69+469.69+469.69+469.69+25+20+28.2+25+36+36+25+30</f>
        <v>2676.58</v>
      </c>
    </row>
    <row r="20" spans="1:5" x14ac:dyDescent="0.3">
      <c r="C20" s="10" t="s">
        <v>818</v>
      </c>
      <c r="D20" s="99">
        <f>25+20+28.2+25+36+36+25+30+15+10+15+14.29+16.64+25+7</f>
        <v>328.13</v>
      </c>
      <c r="E20" t="s">
        <v>908</v>
      </c>
    </row>
    <row r="21" spans="1:5" x14ac:dyDescent="0.3">
      <c r="C21" s="10" t="s">
        <v>819</v>
      </c>
      <c r="D21" s="183">
        <f>469.69*5</f>
        <v>2348.4499999999998</v>
      </c>
      <c r="E21" t="s">
        <v>909</v>
      </c>
    </row>
    <row r="22" spans="1:5" x14ac:dyDescent="0.3">
      <c r="C22" s="10" t="s">
        <v>890</v>
      </c>
      <c r="D22" s="99"/>
    </row>
    <row r="23" spans="1:5" x14ac:dyDescent="0.3">
      <c r="C23" s="10" t="s">
        <v>910</v>
      </c>
      <c r="D23" s="99"/>
    </row>
    <row r="24" spans="1:5" x14ac:dyDescent="0.3">
      <c r="D24" s="99"/>
    </row>
    <row r="25" spans="1:5" x14ac:dyDescent="0.3">
      <c r="A25" s="4" t="s">
        <v>881</v>
      </c>
      <c r="B25" s="2">
        <v>2398.17</v>
      </c>
      <c r="C25" s="10" t="s">
        <v>887</v>
      </c>
    </row>
    <row r="26" spans="1:5" ht="16.5" customHeight="1" x14ac:dyDescent="0.3">
      <c r="C26" s="10" t="s">
        <v>888</v>
      </c>
    </row>
    <row r="27" spans="1:5" s="21" customFormat="1" x14ac:dyDescent="0.3">
      <c r="A27" s="13"/>
      <c r="B27" s="14"/>
      <c r="C27" s="20" t="s">
        <v>889</v>
      </c>
    </row>
    <row r="28" spans="1:5" s="21" customFormat="1" x14ac:dyDescent="0.3">
      <c r="A28" s="13"/>
      <c r="B28" s="14"/>
      <c r="C28" s="20" t="s">
        <v>986</v>
      </c>
    </row>
    <row r="29" spans="1:5" s="21" customFormat="1" x14ac:dyDescent="0.3">
      <c r="A29" s="13"/>
      <c r="B29" s="14"/>
      <c r="C29" s="10"/>
    </row>
    <row r="30" spans="1:5" x14ac:dyDescent="0.3">
      <c r="A30" s="4" t="s">
        <v>929</v>
      </c>
      <c r="B30" s="2">
        <v>772.31</v>
      </c>
      <c r="C30" s="10" t="s">
        <v>631</v>
      </c>
      <c r="D30">
        <v>623.1</v>
      </c>
    </row>
    <row r="31" spans="1:5" x14ac:dyDescent="0.3">
      <c r="C31" s="10" t="s">
        <v>1019</v>
      </c>
    </row>
    <row r="32" spans="1:5" x14ac:dyDescent="0.3">
      <c r="C32" s="10" t="s">
        <v>939</v>
      </c>
    </row>
    <row r="33" spans="1:4" x14ac:dyDescent="0.3">
      <c r="C33" s="10" t="s">
        <v>1020</v>
      </c>
    </row>
    <row r="34" spans="1:4" x14ac:dyDescent="0.3">
      <c r="C34" s="10" t="s">
        <v>1277</v>
      </c>
      <c r="D34">
        <v>149.21</v>
      </c>
    </row>
    <row r="35" spans="1:4" x14ac:dyDescent="0.3">
      <c r="D35">
        <f>SUM(D30:D34)</f>
        <v>772.31000000000006</v>
      </c>
    </row>
    <row r="36" spans="1:4" x14ac:dyDescent="0.3">
      <c r="A36" s="4" t="s">
        <v>1141</v>
      </c>
      <c r="B36" s="2">
        <v>2005.06</v>
      </c>
      <c r="C36" s="10" t="s">
        <v>1220</v>
      </c>
    </row>
    <row r="37" spans="1:4" x14ac:dyDescent="0.3">
      <c r="C37" s="10" t="s">
        <v>1221</v>
      </c>
    </row>
    <row r="38" spans="1:4" x14ac:dyDescent="0.3">
      <c r="C38" s="10" t="s">
        <v>1222</v>
      </c>
    </row>
    <row r="40" spans="1:4" x14ac:dyDescent="0.3">
      <c r="A40" s="4" t="s">
        <v>1202</v>
      </c>
      <c r="B40" s="2">
        <v>2955</v>
      </c>
      <c r="C40" s="10" t="s">
        <v>1223</v>
      </c>
    </row>
    <row r="41" spans="1:4" x14ac:dyDescent="0.3">
      <c r="C41" s="10" t="s">
        <v>1224</v>
      </c>
    </row>
    <row r="42" spans="1:4" x14ac:dyDescent="0.3">
      <c r="C42" s="11"/>
    </row>
    <row r="43" spans="1:4" x14ac:dyDescent="0.3">
      <c r="A43" s="4" t="s">
        <v>1242</v>
      </c>
      <c r="B43" s="2">
        <v>900</v>
      </c>
      <c r="C43" s="11" t="s">
        <v>1243</v>
      </c>
    </row>
    <row r="44" spans="1:4" x14ac:dyDescent="0.3">
      <c r="C44" s="10" t="s">
        <v>1244</v>
      </c>
    </row>
    <row r="46" spans="1:4" x14ac:dyDescent="0.3">
      <c r="A46" s="4" t="s">
        <v>1372</v>
      </c>
      <c r="B46" s="2">
        <v>2116.35</v>
      </c>
      <c r="C46" s="10" t="s">
        <v>1381</v>
      </c>
    </row>
    <row r="47" spans="1:4" x14ac:dyDescent="0.3">
      <c r="C47" s="10" t="s">
        <v>1382</v>
      </c>
    </row>
    <row r="48" spans="1:4" x14ac:dyDescent="0.3">
      <c r="C48" s="10" t="s">
        <v>1383</v>
      </c>
    </row>
    <row r="49" spans="1:3" x14ac:dyDescent="0.3">
      <c r="A49" s="13"/>
      <c r="B49" s="14"/>
      <c r="C49" s="15" t="s">
        <v>1412</v>
      </c>
    </row>
    <row r="50" spans="1:3" x14ac:dyDescent="0.3">
      <c r="A50" s="13"/>
      <c r="B50" s="14"/>
      <c r="C50" s="15"/>
    </row>
    <row r="51" spans="1:3" s="21" customFormat="1" x14ac:dyDescent="0.3">
      <c r="A51" s="13"/>
      <c r="B51" s="14"/>
      <c r="C51" s="15"/>
    </row>
    <row r="53" spans="1:3" s="21" customFormat="1" x14ac:dyDescent="0.3">
      <c r="A53" s="13"/>
      <c r="B53" s="14"/>
      <c r="C53" s="15"/>
    </row>
    <row r="59" spans="1:3" x14ac:dyDescent="0.3">
      <c r="A59" s="13"/>
      <c r="B59" s="14"/>
      <c r="C59" s="22"/>
    </row>
    <row r="60" spans="1:3" x14ac:dyDescent="0.3">
      <c r="A60" s="13"/>
      <c r="B60" s="14"/>
      <c r="C60" s="22"/>
    </row>
    <row r="61" spans="1:3" x14ac:dyDescent="0.3">
      <c r="A61" s="13"/>
      <c r="B61" s="14"/>
      <c r="C61" s="22"/>
    </row>
    <row r="68" spans="1:3" x14ac:dyDescent="0.3">
      <c r="C68" s="11"/>
    </row>
    <row r="69" spans="1:3" x14ac:dyDescent="0.3">
      <c r="C69" s="11"/>
    </row>
    <row r="73" spans="1:3" x14ac:dyDescent="0.3">
      <c r="C73" s="11"/>
    </row>
    <row r="74" spans="1:3" s="21" customFormat="1" x14ac:dyDescent="0.3">
      <c r="A74" s="13"/>
      <c r="B74" s="14"/>
      <c r="C74" s="15"/>
    </row>
    <row r="76" spans="1:3" x14ac:dyDescent="0.3">
      <c r="A76" s="13"/>
      <c r="B76" s="14"/>
    </row>
  </sheetData>
  <hyperlinks>
    <hyperlink ref="A1" location="'Total Orgs'!A1" display="Total Organizations" xr:uid="{00000000-0004-0000-A900-000000000000}"/>
  </hyperlinks>
  <pageMargins left="0.75" right="0.75" top="1" bottom="1" header="0.5" footer="0.5"/>
  <pageSetup orientation="portrait" horizontalDpi="300" verticalDpi="30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</sheetPr>
  <dimension ref="A1:R59"/>
  <sheetViews>
    <sheetView topLeftCell="A13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26</v>
      </c>
    </row>
    <row r="4" spans="1:3" x14ac:dyDescent="0.3">
      <c r="C4" s="256" t="s">
        <v>231</v>
      </c>
    </row>
    <row r="5" spans="1:3" x14ac:dyDescent="0.3">
      <c r="A5" s="4" t="s">
        <v>197</v>
      </c>
      <c r="B5" s="2">
        <f>'Total Orgs'!B17</f>
        <v>11000</v>
      </c>
      <c r="C5" s="47" t="s">
        <v>232</v>
      </c>
    </row>
    <row r="6" spans="1:3" x14ac:dyDescent="0.3">
      <c r="A6" s="4" t="s">
        <v>4</v>
      </c>
      <c r="C6" s="47" t="s">
        <v>233</v>
      </c>
    </row>
    <row r="7" spans="1:3" x14ac:dyDescent="0.3">
      <c r="A7" s="4" t="s">
        <v>5</v>
      </c>
      <c r="C7" s="47" t="s">
        <v>234</v>
      </c>
    </row>
    <row r="8" spans="1:3" x14ac:dyDescent="0.3">
      <c r="A8" s="4" t="s">
        <v>6</v>
      </c>
      <c r="B8" s="2">
        <f>SUM(B12:B113)</f>
        <v>11000</v>
      </c>
      <c r="C8" s="47" t="s">
        <v>528</v>
      </c>
    </row>
    <row r="9" spans="1:3" x14ac:dyDescent="0.3">
      <c r="A9" s="4" t="s">
        <v>198</v>
      </c>
      <c r="B9" s="2">
        <f>SUM(B5+B6-B8)</f>
        <v>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630</v>
      </c>
      <c r="C12" s="97" t="s">
        <v>631</v>
      </c>
    </row>
    <row r="13" spans="1:3" x14ac:dyDescent="0.3">
      <c r="C13" s="97" t="s">
        <v>632</v>
      </c>
    </row>
    <row r="14" spans="1:3" x14ac:dyDescent="0.3">
      <c r="C14" s="97" t="s">
        <v>633</v>
      </c>
    </row>
    <row r="15" spans="1:3" x14ac:dyDescent="0.3">
      <c r="C15" s="97" t="s">
        <v>634</v>
      </c>
    </row>
    <row r="16" spans="1:3" x14ac:dyDescent="0.3">
      <c r="C16" s="97" t="s">
        <v>635</v>
      </c>
    </row>
    <row r="17" spans="1:4" x14ac:dyDescent="0.3">
      <c r="C17" s="97" t="s">
        <v>824</v>
      </c>
    </row>
    <row r="18" spans="1:4" x14ac:dyDescent="0.3">
      <c r="C18" s="97" t="s">
        <v>825</v>
      </c>
    </row>
    <row r="19" spans="1:4" x14ac:dyDescent="0.3">
      <c r="C19" s="97"/>
    </row>
    <row r="20" spans="1:4" x14ac:dyDescent="0.3">
      <c r="A20" s="4" t="s">
        <v>697</v>
      </c>
      <c r="B20" s="2">
        <v>220</v>
      </c>
      <c r="C20" s="97" t="s">
        <v>700</v>
      </c>
    </row>
    <row r="21" spans="1:4" x14ac:dyDescent="0.3">
      <c r="C21" s="97" t="s">
        <v>715</v>
      </c>
    </row>
    <row r="22" spans="1:4" x14ac:dyDescent="0.3">
      <c r="C22" s="97" t="s">
        <v>714</v>
      </c>
    </row>
    <row r="23" spans="1:4" x14ac:dyDescent="0.3">
      <c r="C23" s="97"/>
      <c r="D23" s="134"/>
    </row>
    <row r="24" spans="1:4" x14ac:dyDescent="0.3">
      <c r="A24" s="4" t="s">
        <v>865</v>
      </c>
      <c r="B24" s="2">
        <v>911.49</v>
      </c>
      <c r="C24" s="97" t="s">
        <v>948</v>
      </c>
    </row>
    <row r="25" spans="1:4" x14ac:dyDescent="0.3">
      <c r="C25" s="97" t="s">
        <v>949</v>
      </c>
    </row>
    <row r="26" spans="1:4" x14ac:dyDescent="0.3">
      <c r="C26" s="97" t="s">
        <v>961</v>
      </c>
      <c r="D26">
        <v>809.04</v>
      </c>
    </row>
    <row r="27" spans="1:4" x14ac:dyDescent="0.3">
      <c r="C27" s="97" t="s">
        <v>962</v>
      </c>
      <c r="D27">
        <v>76.44</v>
      </c>
    </row>
    <row r="28" spans="1:4" x14ac:dyDescent="0.3">
      <c r="C28" s="97" t="s">
        <v>978</v>
      </c>
      <c r="D28" s="134">
        <v>26.01</v>
      </c>
    </row>
    <row r="29" spans="1:4" x14ac:dyDescent="0.3">
      <c r="C29" s="97"/>
      <c r="D29">
        <f>SUM(D26:D28)</f>
        <v>911.49</v>
      </c>
    </row>
    <row r="30" spans="1:4" x14ac:dyDescent="0.3">
      <c r="A30" s="4" t="s">
        <v>1245</v>
      </c>
      <c r="B30" s="2">
        <v>6691.38</v>
      </c>
      <c r="C30" s="399" t="s">
        <v>1249</v>
      </c>
    </row>
    <row r="31" spans="1:4" x14ac:dyDescent="0.3">
      <c r="C31" s="97" t="s">
        <v>1250</v>
      </c>
    </row>
    <row r="32" spans="1:4" x14ac:dyDescent="0.3">
      <c r="C32" s="97" t="s">
        <v>1251</v>
      </c>
      <c r="D32">
        <v>5687.95</v>
      </c>
    </row>
    <row r="33" spans="1:6" x14ac:dyDescent="0.3">
      <c r="C33" s="97" t="s">
        <v>1335</v>
      </c>
      <c r="D33">
        <v>433.08</v>
      </c>
    </row>
    <row r="34" spans="1:6" x14ac:dyDescent="0.3">
      <c r="C34" s="97" t="s">
        <v>1473</v>
      </c>
      <c r="D34">
        <v>134.1</v>
      </c>
    </row>
    <row r="35" spans="1:6" x14ac:dyDescent="0.3">
      <c r="C35" s="97" t="s">
        <v>1474</v>
      </c>
      <c r="D35" s="134">
        <v>436.25</v>
      </c>
    </row>
    <row r="36" spans="1:6" x14ac:dyDescent="0.3">
      <c r="C36" s="97"/>
      <c r="D36">
        <f>SUM(D32:D35)</f>
        <v>6691.38</v>
      </c>
    </row>
    <row r="37" spans="1:6" x14ac:dyDescent="0.3">
      <c r="C37" s="97"/>
    </row>
    <row r="38" spans="1:6" x14ac:dyDescent="0.3">
      <c r="A38" s="4" t="s">
        <v>1279</v>
      </c>
      <c r="B38" s="2">
        <v>3177.13</v>
      </c>
      <c r="C38" s="97" t="s">
        <v>1282</v>
      </c>
      <c r="F38" t="s">
        <v>909</v>
      </c>
    </row>
    <row r="39" spans="1:6" x14ac:dyDescent="0.3">
      <c r="C39" s="97" t="s">
        <v>1283</v>
      </c>
      <c r="F39">
        <v>547.88</v>
      </c>
    </row>
    <row r="40" spans="1:6" x14ac:dyDescent="0.3">
      <c r="C40" s="97" t="s">
        <v>1284</v>
      </c>
      <c r="D40">
        <v>12185.1</v>
      </c>
      <c r="F40">
        <v>514.13</v>
      </c>
    </row>
    <row r="41" spans="1:6" x14ac:dyDescent="0.3">
      <c r="C41" s="97" t="s">
        <v>1285</v>
      </c>
      <c r="F41">
        <v>581.63</v>
      </c>
    </row>
    <row r="42" spans="1:6" x14ac:dyDescent="0.3">
      <c r="C42" s="97" t="s">
        <v>909</v>
      </c>
      <c r="D42">
        <v>3152.34</v>
      </c>
      <c r="F42">
        <v>514.13</v>
      </c>
    </row>
    <row r="43" spans="1:6" x14ac:dyDescent="0.3">
      <c r="D43">
        <f>SUM(D40:D42)</f>
        <v>15337.44</v>
      </c>
      <c r="F43">
        <v>581.63</v>
      </c>
    </row>
    <row r="44" spans="1:6" x14ac:dyDescent="0.3">
      <c r="C44" s="97" t="s">
        <v>1363</v>
      </c>
      <c r="D44">
        <v>3177.13</v>
      </c>
      <c r="F44">
        <v>581.63</v>
      </c>
    </row>
    <row r="45" spans="1:6" x14ac:dyDescent="0.3">
      <c r="D45">
        <f>D43-D44</f>
        <v>12160.310000000001</v>
      </c>
      <c r="F45">
        <f>SUM(F39:F44)</f>
        <v>3321.03</v>
      </c>
    </row>
    <row r="58" spans="2:18" x14ac:dyDescent="0.3">
      <c r="B58" s="132"/>
      <c r="C58" s="283"/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3"/>
      <c r="O58" s="283"/>
      <c r="P58" s="283"/>
      <c r="Q58" s="283"/>
      <c r="R58" s="283"/>
    </row>
    <row r="59" spans="2:18" x14ac:dyDescent="0.3">
      <c r="B59"/>
      <c r="C59" s="283"/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3"/>
      <c r="O59" s="283"/>
      <c r="P59" s="283"/>
      <c r="Q59" s="283"/>
      <c r="R59" s="283"/>
    </row>
  </sheetData>
  <hyperlinks>
    <hyperlink ref="A1" location="'Total Orgs'!A1" display="Total Organizations" xr:uid="{00000000-0004-0000-1300-000000000000}"/>
  </hyperlinks>
  <pageMargins left="0.75" right="0.75" top="1" bottom="1" header="0.5" footer="0.5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sheetPr>
    <tabColor rgb="FFC00000"/>
  </sheetPr>
  <dimension ref="A1:C13"/>
  <sheetViews>
    <sheetView workbookViewId="0"/>
  </sheetViews>
  <sheetFormatPr defaultRowHeight="15.6" x14ac:dyDescent="0.3"/>
  <cols>
    <col min="1" max="1" width="23.3984375" customWidth="1"/>
    <col min="3" max="3" width="43.69921875" customWidth="1"/>
  </cols>
  <sheetData>
    <row r="1" spans="1:3" x14ac:dyDescent="0.3">
      <c r="A1" s="5" t="s">
        <v>196</v>
      </c>
      <c r="B1" s="2"/>
      <c r="C1" s="12" t="e">
        <f>'Total Orgs'!#REF!</f>
        <v>#REF!</v>
      </c>
    </row>
    <row r="2" spans="1:3" x14ac:dyDescent="0.3">
      <c r="A2" s="5"/>
      <c r="B2" s="2"/>
      <c r="C2" s="10"/>
    </row>
    <row r="3" spans="1:3" x14ac:dyDescent="0.3">
      <c r="A3" s="6" t="s">
        <v>147</v>
      </c>
      <c r="B3" s="2"/>
      <c r="C3" s="258" t="s">
        <v>216</v>
      </c>
    </row>
    <row r="4" spans="1:3" x14ac:dyDescent="0.3">
      <c r="A4" s="4"/>
      <c r="B4" s="2"/>
      <c r="C4" s="265" t="s">
        <v>678</v>
      </c>
    </row>
    <row r="5" spans="1:3" x14ac:dyDescent="0.3">
      <c r="A5" s="4" t="s">
        <v>197</v>
      </c>
      <c r="B5" s="2">
        <f>'Total Orgs'!B139</f>
        <v>800</v>
      </c>
      <c r="C5" s="265" t="s">
        <v>688</v>
      </c>
    </row>
    <row r="6" spans="1:3" x14ac:dyDescent="0.3">
      <c r="A6" s="4" t="s">
        <v>4</v>
      </c>
      <c r="B6" s="2"/>
      <c r="C6" s="265"/>
    </row>
    <row r="7" spans="1:3" s="15" customFormat="1" x14ac:dyDescent="0.3">
      <c r="A7" s="20" t="s">
        <v>5</v>
      </c>
      <c r="B7" s="32"/>
      <c r="C7" s="138"/>
    </row>
    <row r="8" spans="1:3" x14ac:dyDescent="0.3">
      <c r="A8" s="4" t="s">
        <v>6</v>
      </c>
      <c r="B8" s="2">
        <f>SUM(B12:B102)</f>
        <v>800</v>
      </c>
      <c r="C8" s="10"/>
    </row>
    <row r="9" spans="1:3" x14ac:dyDescent="0.3">
      <c r="A9" s="4" t="s">
        <v>198</v>
      </c>
      <c r="B9" s="2">
        <f>SUM(B5+B6-B7-B8)</f>
        <v>0</v>
      </c>
      <c r="C9" s="10"/>
    </row>
    <row r="10" spans="1:3" x14ac:dyDescent="0.3">
      <c r="A10" s="4"/>
      <c r="B10" s="2"/>
      <c r="C10" s="10"/>
    </row>
    <row r="11" spans="1:3" x14ac:dyDescent="0.3">
      <c r="A11" s="7" t="s">
        <v>199</v>
      </c>
      <c r="B11" s="3" t="s">
        <v>200</v>
      </c>
      <c r="C11" s="12" t="s">
        <v>201</v>
      </c>
    </row>
    <row r="12" spans="1:3" x14ac:dyDescent="0.3">
      <c r="A12" s="4" t="s">
        <v>851</v>
      </c>
      <c r="B12">
        <v>800</v>
      </c>
      <c r="C12" t="s">
        <v>875</v>
      </c>
    </row>
    <row r="13" spans="1:3" x14ac:dyDescent="0.3">
      <c r="C13" t="s">
        <v>1238</v>
      </c>
    </row>
  </sheetData>
  <hyperlinks>
    <hyperlink ref="A1" location="'Total Orgs'!A1" display="Total Organizations" xr:uid="{00000000-0004-0000-AA00-000000000000}"/>
  </hyperlink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sheetPr>
    <tabColor rgb="FFC00000"/>
  </sheetPr>
  <dimension ref="A1:E42"/>
  <sheetViews>
    <sheetView workbookViewId="0"/>
  </sheetViews>
  <sheetFormatPr defaultRowHeight="15.6" x14ac:dyDescent="0.3"/>
  <cols>
    <col min="1" max="1" width="18" customWidth="1"/>
    <col min="2" max="2" width="11.19921875" customWidth="1"/>
    <col min="3" max="3" width="33.59765625" customWidth="1"/>
  </cols>
  <sheetData>
    <row r="1" spans="1:3" x14ac:dyDescent="0.3">
      <c r="A1" s="5" t="s">
        <v>196</v>
      </c>
      <c r="B1" s="2"/>
      <c r="C1" s="1" t="e">
        <f>'Total Orgs'!#REF!</f>
        <v>#REF!</v>
      </c>
    </row>
    <row r="2" spans="1:3" x14ac:dyDescent="0.3">
      <c r="A2" s="5"/>
      <c r="B2" s="2"/>
    </row>
    <row r="3" spans="1:3" x14ac:dyDescent="0.3">
      <c r="A3" s="6" t="s">
        <v>148</v>
      </c>
      <c r="B3" s="2"/>
    </row>
    <row r="4" spans="1:3" x14ac:dyDescent="0.3">
      <c r="A4" s="4"/>
      <c r="B4" s="2"/>
      <c r="C4" s="256" t="s">
        <v>211</v>
      </c>
    </row>
    <row r="5" spans="1:3" x14ac:dyDescent="0.3">
      <c r="A5" s="4" t="s">
        <v>197</v>
      </c>
      <c r="B5" s="2">
        <f>'Total Orgs'!B140</f>
        <v>2500</v>
      </c>
      <c r="C5" s="47" t="s">
        <v>694</v>
      </c>
    </row>
    <row r="6" spans="1:3" x14ac:dyDescent="0.3">
      <c r="A6" s="4" t="s">
        <v>4</v>
      </c>
      <c r="B6" s="2"/>
      <c r="C6" s="47" t="s">
        <v>695</v>
      </c>
    </row>
    <row r="7" spans="1:3" s="21" customFormat="1" x14ac:dyDescent="0.3">
      <c r="A7" s="13" t="s">
        <v>5</v>
      </c>
      <c r="B7" s="14"/>
      <c r="C7" s="257"/>
    </row>
    <row r="8" spans="1:3" x14ac:dyDescent="0.3">
      <c r="A8" s="4" t="s">
        <v>6</v>
      </c>
      <c r="B8" s="2">
        <f>SUM(B12:B101)</f>
        <v>2500</v>
      </c>
      <c r="C8" s="256"/>
    </row>
    <row r="9" spans="1:3" x14ac:dyDescent="0.3">
      <c r="A9" s="4" t="s">
        <v>198</v>
      </c>
      <c r="B9" s="2">
        <f>SUM(B5+B6-B7-B8)</f>
        <v>0</v>
      </c>
      <c r="C9" s="256"/>
    </row>
    <row r="10" spans="1:3" x14ac:dyDescent="0.3">
      <c r="A10" s="4"/>
      <c r="B10" s="2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75" t="s">
        <v>1027</v>
      </c>
      <c r="B12" s="476">
        <v>1024</v>
      </c>
      <c r="C12" s="296" t="s">
        <v>1030</v>
      </c>
    </row>
    <row r="13" spans="1:3" x14ac:dyDescent="0.3">
      <c r="A13" s="475"/>
      <c r="B13" s="476"/>
      <c r="C13" s="296" t="s">
        <v>1031</v>
      </c>
    </row>
    <row r="14" spans="1:3" x14ac:dyDescent="0.3">
      <c r="A14" s="475"/>
      <c r="B14" s="476"/>
      <c r="C14" s="296" t="s">
        <v>1032</v>
      </c>
    </row>
    <row r="15" spans="1:3" x14ac:dyDescent="0.3">
      <c r="A15" s="475"/>
      <c r="B15" s="476"/>
      <c r="C15" s="296"/>
    </row>
    <row r="16" spans="1:3" x14ac:dyDescent="0.3">
      <c r="A16" s="475" t="s">
        <v>1333</v>
      </c>
      <c r="B16" s="476">
        <v>1476</v>
      </c>
      <c r="C16" s="296" t="s">
        <v>1336</v>
      </c>
    </row>
    <row r="17" spans="1:5" x14ac:dyDescent="0.3">
      <c r="A17" s="477"/>
      <c r="B17" s="478"/>
      <c r="C17" s="479" t="s">
        <v>1337</v>
      </c>
    </row>
    <row r="18" spans="1:5" x14ac:dyDescent="0.3">
      <c r="A18" s="472"/>
      <c r="B18" s="473"/>
      <c r="C18" s="474" t="s">
        <v>1338</v>
      </c>
      <c r="D18">
        <v>307.3</v>
      </c>
      <c r="E18" t="s">
        <v>1301</v>
      </c>
    </row>
    <row r="19" spans="1:5" x14ac:dyDescent="0.3">
      <c r="A19" s="27"/>
      <c r="B19" s="99"/>
      <c r="C19" s="296" t="s">
        <v>1339</v>
      </c>
      <c r="D19">
        <v>78.010000000000005</v>
      </c>
      <c r="E19" t="s">
        <v>1301</v>
      </c>
    </row>
    <row r="20" spans="1:5" x14ac:dyDescent="0.3">
      <c r="A20" s="27"/>
      <c r="B20" s="99"/>
      <c r="C20" s="296" t="s">
        <v>1340</v>
      </c>
      <c r="D20">
        <v>58.95</v>
      </c>
      <c r="E20" t="s">
        <v>1301</v>
      </c>
    </row>
    <row r="21" spans="1:5" x14ac:dyDescent="0.3">
      <c r="A21" s="27"/>
      <c r="B21" s="99"/>
      <c r="C21" s="296" t="s">
        <v>1341</v>
      </c>
      <c r="D21">
        <v>45.6</v>
      </c>
      <c r="E21" t="s">
        <v>1301</v>
      </c>
    </row>
    <row r="22" spans="1:5" x14ac:dyDescent="0.3">
      <c r="A22" s="27"/>
      <c r="B22" s="99"/>
      <c r="C22" s="296" t="s">
        <v>1450</v>
      </c>
      <c r="D22">
        <v>68.900000000000006</v>
      </c>
      <c r="E22" t="s">
        <v>1301</v>
      </c>
    </row>
    <row r="23" spans="1:5" x14ac:dyDescent="0.3">
      <c r="A23" s="27"/>
      <c r="B23" s="99"/>
      <c r="C23" s="296" t="s">
        <v>1451</v>
      </c>
      <c r="D23">
        <v>173.42</v>
      </c>
      <c r="E23" t="s">
        <v>1301</v>
      </c>
    </row>
    <row r="24" spans="1:5" x14ac:dyDescent="0.3">
      <c r="A24" s="27"/>
      <c r="B24" s="99"/>
      <c r="C24" s="296" t="s">
        <v>1342</v>
      </c>
      <c r="D24">
        <v>136.93</v>
      </c>
      <c r="E24" t="s">
        <v>1301</v>
      </c>
    </row>
    <row r="25" spans="1:5" x14ac:dyDescent="0.3">
      <c r="A25" s="27"/>
      <c r="B25" s="99"/>
      <c r="C25" s="296" t="s">
        <v>1343</v>
      </c>
      <c r="D25">
        <v>72.14</v>
      </c>
      <c r="E25" t="s">
        <v>1301</v>
      </c>
    </row>
    <row r="26" spans="1:5" x14ac:dyDescent="0.3">
      <c r="A26" s="27"/>
      <c r="C26" s="296" t="s">
        <v>1344</v>
      </c>
      <c r="D26">
        <v>102.65</v>
      </c>
      <c r="E26" t="s">
        <v>1301</v>
      </c>
    </row>
    <row r="27" spans="1:5" x14ac:dyDescent="0.3">
      <c r="A27" s="27"/>
      <c r="C27" s="296" t="s">
        <v>1345</v>
      </c>
      <c r="D27">
        <v>71.680000000000007</v>
      </c>
      <c r="E27" t="s">
        <v>1301</v>
      </c>
    </row>
    <row r="28" spans="1:5" x14ac:dyDescent="0.3">
      <c r="A28" s="27"/>
      <c r="C28" s="296" t="s">
        <v>1452</v>
      </c>
      <c r="D28">
        <v>140.88</v>
      </c>
      <c r="E28" t="s">
        <v>1301</v>
      </c>
    </row>
    <row r="29" spans="1:5" x14ac:dyDescent="0.3">
      <c r="A29" s="27"/>
      <c r="C29" s="296" t="s">
        <v>1346</v>
      </c>
      <c r="D29">
        <v>136.18</v>
      </c>
      <c r="E29" t="s">
        <v>14</v>
      </c>
    </row>
    <row r="30" spans="1:5" x14ac:dyDescent="0.3">
      <c r="A30" s="27"/>
      <c r="C30" s="296" t="s">
        <v>1449</v>
      </c>
      <c r="D30">
        <v>197.12</v>
      </c>
      <c r="E30" t="s">
        <v>1301</v>
      </c>
    </row>
    <row r="31" spans="1:5" x14ac:dyDescent="0.3">
      <c r="A31" s="27"/>
      <c r="D31">
        <v>1476</v>
      </c>
    </row>
    <row r="32" spans="1:5" x14ac:dyDescent="0.3">
      <c r="A32" s="27"/>
    </row>
    <row r="33" spans="1:1" x14ac:dyDescent="0.3">
      <c r="A33" s="27"/>
    </row>
    <row r="34" spans="1:1" x14ac:dyDescent="0.3">
      <c r="A34" s="27"/>
    </row>
    <row r="35" spans="1:1" x14ac:dyDescent="0.3">
      <c r="A35" s="27"/>
    </row>
    <row r="36" spans="1:1" x14ac:dyDescent="0.3">
      <c r="A36" s="27"/>
    </row>
    <row r="37" spans="1:1" x14ac:dyDescent="0.3">
      <c r="A37" s="27"/>
    </row>
    <row r="38" spans="1:1" x14ac:dyDescent="0.3">
      <c r="A38" s="27"/>
    </row>
    <row r="39" spans="1:1" x14ac:dyDescent="0.3">
      <c r="A39" s="27"/>
    </row>
    <row r="40" spans="1:1" x14ac:dyDescent="0.3">
      <c r="A40" s="27"/>
    </row>
    <row r="41" spans="1:1" x14ac:dyDescent="0.3">
      <c r="A41" s="27"/>
    </row>
    <row r="42" spans="1:1" x14ac:dyDescent="0.3">
      <c r="A42" s="27"/>
    </row>
  </sheetData>
  <hyperlinks>
    <hyperlink ref="A1" location="'Total Orgs'!A1" display="Total Organizations" xr:uid="{00000000-0004-0000-B000-000000000000}"/>
  </hyperlinks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sheetPr>
    <tabColor theme="1"/>
  </sheetPr>
  <dimension ref="A1:F74"/>
  <sheetViews>
    <sheetView zoomScale="85" zoomScaleNormal="85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0.19921875" customWidth="1"/>
  </cols>
  <sheetData>
    <row r="1" spans="1:6" x14ac:dyDescent="0.3">
      <c r="A1" s="5" t="s">
        <v>196</v>
      </c>
      <c r="C1" s="1" t="e">
        <f>'Total Orgs'!#REF!</f>
        <v>#REF!</v>
      </c>
    </row>
    <row r="2" spans="1:6" x14ac:dyDescent="0.3">
      <c r="A2" s="5"/>
    </row>
    <row r="3" spans="1:6" x14ac:dyDescent="0.3">
      <c r="A3" s="6" t="s">
        <v>149</v>
      </c>
      <c r="C3" t="s">
        <v>376</v>
      </c>
    </row>
    <row r="4" spans="1:6" x14ac:dyDescent="0.3">
      <c r="C4" s="256" t="s">
        <v>216</v>
      </c>
    </row>
    <row r="5" spans="1:6" x14ac:dyDescent="0.3">
      <c r="A5" s="4" t="s">
        <v>197</v>
      </c>
      <c r="B5" s="2">
        <f>'Total Orgs'!B141</f>
        <v>15000</v>
      </c>
      <c r="C5" s="47" t="s">
        <v>377</v>
      </c>
    </row>
    <row r="6" spans="1:6" x14ac:dyDescent="0.3">
      <c r="A6" s="4" t="s">
        <v>4</v>
      </c>
      <c r="C6" s="47" t="s">
        <v>595</v>
      </c>
    </row>
    <row r="7" spans="1:6" x14ac:dyDescent="0.3">
      <c r="A7" s="4" t="s">
        <v>5</v>
      </c>
      <c r="C7" s="47" t="s">
        <v>655</v>
      </c>
    </row>
    <row r="8" spans="1:6" x14ac:dyDescent="0.3">
      <c r="A8" s="4" t="s">
        <v>6</v>
      </c>
      <c r="B8" s="2">
        <f>SUM(B12:B138)</f>
        <v>15000</v>
      </c>
    </row>
    <row r="9" spans="1:6" x14ac:dyDescent="0.3">
      <c r="A9" s="4" t="s">
        <v>198</v>
      </c>
      <c r="B9" s="2">
        <f>SUM(B5+B6-B8)</f>
        <v>0</v>
      </c>
    </row>
    <row r="11" spans="1:6" s="1" customFormat="1" x14ac:dyDescent="0.3">
      <c r="A11" s="7" t="s">
        <v>199</v>
      </c>
      <c r="B11" s="3" t="s">
        <v>200</v>
      </c>
      <c r="C11" s="1" t="s">
        <v>201</v>
      </c>
    </row>
    <row r="12" spans="1:6" s="21" customFormat="1" x14ac:dyDescent="0.3">
      <c r="A12" s="4" t="s">
        <v>697</v>
      </c>
      <c r="B12" s="2">
        <v>1348.47</v>
      </c>
      <c r="C12" s="10" t="s">
        <v>999</v>
      </c>
      <c r="D12" s="13"/>
      <c r="E12" s="14"/>
      <c r="F12" s="15"/>
    </row>
    <row r="13" spans="1:6" x14ac:dyDescent="0.3">
      <c r="C13" s="10" t="s">
        <v>698</v>
      </c>
      <c r="D13" s="4"/>
      <c r="E13" s="2"/>
      <c r="F13" s="86"/>
    </row>
    <row r="14" spans="1:6" x14ac:dyDescent="0.3">
      <c r="A14" s="75"/>
      <c r="C14" s="16" t="s">
        <v>699</v>
      </c>
      <c r="E14" s="25"/>
    </row>
    <row r="15" spans="1:6" x14ac:dyDescent="0.3">
      <c r="A15" s="75"/>
      <c r="C15" s="16" t="s">
        <v>992</v>
      </c>
      <c r="E15" s="25"/>
    </row>
    <row r="16" spans="1:6" x14ac:dyDescent="0.3">
      <c r="A16" s="75"/>
      <c r="C16" s="16"/>
      <c r="E16" s="25"/>
    </row>
    <row r="17" spans="1:4" x14ac:dyDescent="0.3">
      <c r="A17" s="75"/>
      <c r="C17" s="16"/>
    </row>
    <row r="18" spans="1:4" x14ac:dyDescent="0.3">
      <c r="A18" s="75" t="s">
        <v>771</v>
      </c>
      <c r="B18" s="2">
        <v>7864.57</v>
      </c>
      <c r="C18" s="16" t="s">
        <v>998</v>
      </c>
    </row>
    <row r="19" spans="1:4" x14ac:dyDescent="0.3">
      <c r="A19" s="75"/>
      <c r="C19" s="16" t="s">
        <v>772</v>
      </c>
    </row>
    <row r="20" spans="1:4" x14ac:dyDescent="0.3">
      <c r="A20" s="75"/>
      <c r="C20" s="16" t="s">
        <v>773</v>
      </c>
    </row>
    <row r="21" spans="1:4" x14ac:dyDescent="0.3">
      <c r="A21" s="75"/>
      <c r="C21" s="16" t="s">
        <v>942</v>
      </c>
    </row>
    <row r="22" spans="1:4" x14ac:dyDescent="0.3">
      <c r="A22" s="75"/>
      <c r="C22" s="16" t="s">
        <v>997</v>
      </c>
    </row>
    <row r="23" spans="1:4" x14ac:dyDescent="0.3">
      <c r="A23" s="75"/>
      <c r="C23" s="16"/>
    </row>
    <row r="24" spans="1:4" x14ac:dyDescent="0.3">
      <c r="A24" s="75" t="s">
        <v>996</v>
      </c>
      <c r="B24" s="2">
        <v>1505.96</v>
      </c>
      <c r="C24" s="16" t="s">
        <v>993</v>
      </c>
      <c r="D24" s="134"/>
    </row>
    <row r="25" spans="1:4" x14ac:dyDescent="0.3">
      <c r="A25" s="75"/>
      <c r="C25" s="16" t="s">
        <v>994</v>
      </c>
    </row>
    <row r="26" spans="1:4" x14ac:dyDescent="0.3">
      <c r="A26" s="75"/>
      <c r="C26" s="16" t="s">
        <v>995</v>
      </c>
    </row>
    <row r="27" spans="1:4" x14ac:dyDescent="0.3">
      <c r="A27" s="75"/>
      <c r="C27" s="16"/>
    </row>
    <row r="28" spans="1:4" x14ac:dyDescent="0.3">
      <c r="A28" s="75" t="s">
        <v>1107</v>
      </c>
      <c r="B28" s="2">
        <v>1084.03</v>
      </c>
      <c r="C28" s="16" t="s">
        <v>993</v>
      </c>
    </row>
    <row r="29" spans="1:4" x14ac:dyDescent="0.3">
      <c r="A29" s="75"/>
      <c r="C29" s="16" t="s">
        <v>1108</v>
      </c>
    </row>
    <row r="30" spans="1:4" x14ac:dyDescent="0.3">
      <c r="A30" s="75"/>
      <c r="C30" s="16" t="s">
        <v>1109</v>
      </c>
    </row>
    <row r="31" spans="1:4" x14ac:dyDescent="0.3">
      <c r="A31" s="75"/>
      <c r="C31" s="16"/>
    </row>
    <row r="32" spans="1:4" x14ac:dyDescent="0.3">
      <c r="A32" s="75" t="s">
        <v>1141</v>
      </c>
      <c r="B32" s="2">
        <v>1800.54</v>
      </c>
      <c r="C32" s="16" t="s">
        <v>1147</v>
      </c>
    </row>
    <row r="33" spans="1:5" x14ac:dyDescent="0.3">
      <c r="A33" s="75"/>
      <c r="C33" s="16" t="s">
        <v>1134</v>
      </c>
    </row>
    <row r="34" spans="1:5" x14ac:dyDescent="0.3">
      <c r="A34" s="75"/>
      <c r="C34" s="16" t="s">
        <v>1148</v>
      </c>
    </row>
    <row r="35" spans="1:5" x14ac:dyDescent="0.3">
      <c r="A35" s="75"/>
      <c r="C35" s="16" t="s">
        <v>1292</v>
      </c>
    </row>
    <row r="36" spans="1:5" x14ac:dyDescent="0.3">
      <c r="A36" s="75"/>
    </row>
    <row r="37" spans="1:5" x14ac:dyDescent="0.3">
      <c r="A37" s="4" t="s">
        <v>1376</v>
      </c>
      <c r="B37" s="2">
        <v>1396.43</v>
      </c>
      <c r="C37" s="16" t="s">
        <v>1378</v>
      </c>
      <c r="D37">
        <v>1396.43</v>
      </c>
      <c r="E37" t="s">
        <v>1363</v>
      </c>
    </row>
    <row r="38" spans="1:5" s="21" customFormat="1" x14ac:dyDescent="0.3">
      <c r="A38" s="80"/>
      <c r="B38" s="14"/>
      <c r="C38" s="15" t="s">
        <v>1379</v>
      </c>
      <c r="D38" s="21">
        <v>387.74</v>
      </c>
      <c r="E38" s="21" t="s">
        <v>1377</v>
      </c>
    </row>
    <row r="39" spans="1:5" x14ac:dyDescent="0.3">
      <c r="C39" s="16" t="s">
        <v>1380</v>
      </c>
    </row>
    <row r="43" spans="1:5" x14ac:dyDescent="0.3">
      <c r="C43" s="16"/>
    </row>
    <row r="44" spans="1:5" x14ac:dyDescent="0.3">
      <c r="C44" s="16"/>
    </row>
    <row r="45" spans="1:5" x14ac:dyDescent="0.3">
      <c r="C45" s="16"/>
    </row>
    <row r="46" spans="1:5" s="21" customFormat="1" x14ac:dyDescent="0.3">
      <c r="A46" s="13"/>
      <c r="B46" s="269"/>
      <c r="C46" s="22"/>
    </row>
    <row r="47" spans="1:5" s="21" customFormat="1" x14ac:dyDescent="0.3">
      <c r="A47" s="13"/>
      <c r="B47" s="269"/>
      <c r="C47" s="22"/>
    </row>
    <row r="48" spans="1:5" s="21" customFormat="1" x14ac:dyDescent="0.3">
      <c r="A48" s="13"/>
      <c r="B48" s="14"/>
      <c r="C48" s="22"/>
    </row>
    <row r="49" spans="1:3" x14ac:dyDescent="0.3">
      <c r="C49" s="16"/>
    </row>
    <row r="50" spans="1:3" x14ac:dyDescent="0.3">
      <c r="C50" s="16"/>
    </row>
    <row r="51" spans="1:3" s="21" customFormat="1" x14ac:dyDescent="0.3">
      <c r="A51" s="13"/>
      <c r="B51" s="14"/>
      <c r="C51" s="15"/>
    </row>
    <row r="53" spans="1:3" x14ac:dyDescent="0.3">
      <c r="B53" s="270"/>
    </row>
    <row r="54" spans="1:3" x14ac:dyDescent="0.3">
      <c r="B54" s="270"/>
    </row>
    <row r="55" spans="1:3" s="21" customFormat="1" x14ac:dyDescent="0.3">
      <c r="A55" s="13"/>
      <c r="B55" s="14"/>
      <c r="C55" s="15"/>
    </row>
    <row r="59" spans="1:3" s="21" customFormat="1" x14ac:dyDescent="0.3">
      <c r="A59" s="271"/>
      <c r="B59" s="272"/>
      <c r="C59" s="273"/>
    </row>
    <row r="60" spans="1:3" x14ac:dyDescent="0.3">
      <c r="A60" s="75"/>
      <c r="C60" s="76"/>
    </row>
    <row r="61" spans="1:3" x14ac:dyDescent="0.3">
      <c r="A61" s="75"/>
      <c r="C61" s="76"/>
    </row>
    <row r="62" spans="1:3" x14ac:dyDescent="0.3">
      <c r="A62" s="75"/>
      <c r="C62" s="76"/>
    </row>
    <row r="63" spans="1:3" s="21" customFormat="1" x14ac:dyDescent="0.3">
      <c r="A63" s="80"/>
      <c r="B63" s="14"/>
      <c r="C63" s="81"/>
    </row>
    <row r="64" spans="1:3" x14ac:dyDescent="0.3">
      <c r="A64" s="75"/>
      <c r="C64" s="76"/>
    </row>
    <row r="65" spans="1:3" x14ac:dyDescent="0.3">
      <c r="A65" s="75"/>
      <c r="C65" s="76"/>
    </row>
    <row r="66" spans="1:3" x14ac:dyDescent="0.3">
      <c r="A66" s="75"/>
      <c r="C66" s="76"/>
    </row>
    <row r="67" spans="1:3" x14ac:dyDescent="0.3">
      <c r="A67" s="78"/>
      <c r="B67" s="79"/>
      <c r="C67" s="56"/>
    </row>
    <row r="68" spans="1:3" x14ac:dyDescent="0.3">
      <c r="C68" s="76"/>
    </row>
    <row r="69" spans="1:3" x14ac:dyDescent="0.3">
      <c r="C69" s="76"/>
    </row>
    <row r="70" spans="1:3" x14ac:dyDescent="0.3">
      <c r="C70" s="76"/>
    </row>
    <row r="71" spans="1:3" x14ac:dyDescent="0.3">
      <c r="C71" s="76"/>
    </row>
    <row r="72" spans="1:3" x14ac:dyDescent="0.3">
      <c r="C72" s="76"/>
    </row>
    <row r="73" spans="1:3" x14ac:dyDescent="0.3">
      <c r="C73" s="76"/>
    </row>
    <row r="74" spans="1:3" x14ac:dyDescent="0.3">
      <c r="C74" s="76"/>
    </row>
  </sheetData>
  <hyperlinks>
    <hyperlink ref="A1" location="'Total Orgs'!A1" display="Total Organizations" xr:uid="{00000000-0004-0000-B100-000000000000}"/>
  </hyperlinks>
  <pageMargins left="0.75" right="0.75" top="1" bottom="1" header="0.5" footer="0.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686A0-D022-45C6-B13C-D621A27FDF80}">
  <dimension ref="A1:C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150</v>
      </c>
      <c r="C3" s="256" t="s">
        <v>216</v>
      </c>
    </row>
    <row r="4" spans="1:3" x14ac:dyDescent="0.3">
      <c r="C4" s="47" t="s">
        <v>609</v>
      </c>
    </row>
    <row r="5" spans="1:3" x14ac:dyDescent="0.3">
      <c r="A5" s="4" t="s">
        <v>197</v>
      </c>
      <c r="B5" s="2">
        <f>'Total Orgs'!B143</f>
        <v>1650</v>
      </c>
      <c r="C5" s="47"/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SUM(B12:B143)</f>
        <v>0</v>
      </c>
      <c r="C8" s="47"/>
    </row>
    <row r="9" spans="1:3" x14ac:dyDescent="0.3">
      <c r="A9" s="4" t="s">
        <v>198</v>
      </c>
      <c r="B9" s="2">
        <f>SUM(B5+B6-B8)</f>
        <v>1650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s="9"/>
    </row>
    <row r="13" spans="1:3" x14ac:dyDescent="0.3">
      <c r="C13" s="15"/>
    </row>
    <row r="14" spans="1:3" x14ac:dyDescent="0.3">
      <c r="C14" s="9"/>
    </row>
    <row r="16" spans="1:3" x14ac:dyDescent="0.3">
      <c r="C16" s="125"/>
    </row>
    <row r="18" spans="1:3" s="17" customFormat="1" x14ac:dyDescent="0.3">
      <c r="A18" s="213"/>
      <c r="B18" s="214"/>
      <c r="C18" s="9"/>
    </row>
    <row r="19" spans="1:3" x14ac:dyDescent="0.3">
      <c r="C19" s="8"/>
    </row>
    <row r="23" spans="1:3" s="17" customFormat="1" x14ac:dyDescent="0.3">
      <c r="A23" s="213"/>
      <c r="B23" s="214"/>
      <c r="C23" s="9"/>
    </row>
    <row r="24" spans="1:3" s="17" customFormat="1" x14ac:dyDescent="0.3">
      <c r="A24" s="213"/>
      <c r="B24" s="214"/>
      <c r="C24" s="8"/>
    </row>
    <row r="25" spans="1:3" s="17" customFormat="1" x14ac:dyDescent="0.3">
      <c r="A25" s="213"/>
      <c r="B25" s="214"/>
      <c r="C25" s="8"/>
    </row>
    <row r="26" spans="1:3" s="17" customFormat="1" x14ac:dyDescent="0.3">
      <c r="A26" s="213"/>
      <c r="B26" s="214"/>
      <c r="C26" s="8"/>
    </row>
    <row r="27" spans="1:3" s="17" customFormat="1" x14ac:dyDescent="0.3">
      <c r="A27" s="213"/>
      <c r="B27" s="214"/>
      <c r="C27" s="8"/>
    </row>
    <row r="28" spans="1:3" s="17" customFormat="1" x14ac:dyDescent="0.3">
      <c r="A28" s="213"/>
      <c r="B28" s="214"/>
      <c r="C28" s="8"/>
    </row>
    <row r="29" spans="1:3" s="17" customFormat="1" x14ac:dyDescent="0.3">
      <c r="A29" s="213"/>
      <c r="B29" s="214"/>
      <c r="C29" s="8"/>
    </row>
    <row r="30" spans="1:3" s="17" customFormat="1" x14ac:dyDescent="0.3">
      <c r="A30" s="213"/>
      <c r="B30" s="214"/>
      <c r="C30" s="9"/>
    </row>
    <row r="31" spans="1:3" s="17" customFormat="1" x14ac:dyDescent="0.3">
      <c r="A31" s="213"/>
      <c r="B31" s="214"/>
      <c r="C31" s="8"/>
    </row>
    <row r="32" spans="1:3" s="17" customFormat="1" x14ac:dyDescent="0.3">
      <c r="A32" s="213"/>
      <c r="B32" s="214"/>
      <c r="C32" s="8"/>
    </row>
    <row r="33" spans="1:3" x14ac:dyDescent="0.3">
      <c r="C33" s="8"/>
    </row>
    <row r="34" spans="1:3" x14ac:dyDescent="0.3">
      <c r="C34" s="8"/>
    </row>
    <row r="35" spans="1:3" x14ac:dyDescent="0.3">
      <c r="C35" s="9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1FFD4B7A-A053-4ED9-AFEB-6CD0FEECF155}"/>
  </hyperlinks>
  <pageMargins left="0.75" right="0.75" top="1" bottom="1" header="0.5" footer="0.5"/>
  <pageSetup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0590-4897-4DD3-9D70-3A2DB174B0ED}">
  <dimension ref="A1:C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378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Orgs'!B143</f>
        <v>1650</v>
      </c>
      <c r="C5" s="47" t="s">
        <v>577</v>
      </c>
    </row>
    <row r="6" spans="1:3" x14ac:dyDescent="0.3">
      <c r="A6" s="4" t="s">
        <v>4</v>
      </c>
      <c r="C6" s="47" t="s">
        <v>578</v>
      </c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SUM(B12:B143)</f>
        <v>0</v>
      </c>
      <c r="C8" s="47"/>
    </row>
    <row r="9" spans="1:3" x14ac:dyDescent="0.3">
      <c r="A9" s="4" t="s">
        <v>198</v>
      </c>
      <c r="B9" s="2">
        <f>SUM(B5+B6-B8)</f>
        <v>1650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s="9"/>
    </row>
    <row r="13" spans="1:3" x14ac:dyDescent="0.3">
      <c r="C13" s="15"/>
    </row>
    <row r="14" spans="1:3" x14ac:dyDescent="0.3">
      <c r="C14" s="9"/>
    </row>
    <row r="16" spans="1:3" x14ac:dyDescent="0.3">
      <c r="C16" s="125"/>
    </row>
    <row r="18" spans="1:3" s="17" customFormat="1" x14ac:dyDescent="0.3">
      <c r="A18" s="213"/>
      <c r="B18" s="214"/>
      <c r="C18" s="9"/>
    </row>
    <row r="19" spans="1:3" x14ac:dyDescent="0.3">
      <c r="C19" s="8"/>
    </row>
    <row r="23" spans="1:3" s="17" customFormat="1" x14ac:dyDescent="0.3">
      <c r="A23" s="213"/>
      <c r="B23" s="214"/>
      <c r="C23" s="9"/>
    </row>
    <row r="24" spans="1:3" s="17" customFormat="1" x14ac:dyDescent="0.3">
      <c r="A24" s="213"/>
      <c r="B24" s="214"/>
      <c r="C24" s="8"/>
    </row>
    <row r="25" spans="1:3" s="17" customFormat="1" x14ac:dyDescent="0.3">
      <c r="A25" s="213"/>
      <c r="B25" s="214"/>
      <c r="C25" s="8"/>
    </row>
    <row r="26" spans="1:3" s="17" customFormat="1" x14ac:dyDescent="0.3">
      <c r="A26" s="213"/>
      <c r="B26" s="214"/>
      <c r="C26" s="8"/>
    </row>
    <row r="27" spans="1:3" s="17" customFormat="1" x14ac:dyDescent="0.3">
      <c r="A27" s="213"/>
      <c r="B27" s="214"/>
      <c r="C27" s="8"/>
    </row>
    <row r="28" spans="1:3" s="17" customFormat="1" x14ac:dyDescent="0.3">
      <c r="A28" s="213"/>
      <c r="B28" s="214"/>
      <c r="C28" s="8"/>
    </row>
    <row r="29" spans="1:3" s="17" customFormat="1" x14ac:dyDescent="0.3">
      <c r="A29" s="213"/>
      <c r="B29" s="214"/>
      <c r="C29" s="8"/>
    </row>
    <row r="30" spans="1:3" s="17" customFormat="1" x14ac:dyDescent="0.3">
      <c r="A30" s="213"/>
      <c r="B30" s="214"/>
      <c r="C30" s="9"/>
    </row>
    <row r="31" spans="1:3" s="17" customFormat="1" x14ac:dyDescent="0.3">
      <c r="A31" s="213"/>
      <c r="B31" s="214"/>
      <c r="C31" s="8"/>
    </row>
    <row r="32" spans="1:3" s="17" customFormat="1" x14ac:dyDescent="0.3">
      <c r="A32" s="213"/>
      <c r="B32" s="214"/>
      <c r="C32" s="8"/>
    </row>
    <row r="33" spans="1:3" x14ac:dyDescent="0.3">
      <c r="C33" s="8"/>
    </row>
    <row r="34" spans="1:3" x14ac:dyDescent="0.3">
      <c r="C34" s="8"/>
    </row>
    <row r="35" spans="1:3" x14ac:dyDescent="0.3">
      <c r="C35" s="9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EAEEF13C-AFB2-4265-9670-122BFDD64402}"/>
  </hyperlinks>
  <pageMargins left="0.75" right="0.75" top="1" bottom="1" header="0.5" footer="0.5"/>
  <pageSetup orientation="portrait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sheetPr>
    <tabColor rgb="FFC0000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152</v>
      </c>
    </row>
    <row r="5" spans="1:3" x14ac:dyDescent="0.3">
      <c r="A5" s="4" t="s">
        <v>197</v>
      </c>
      <c r="B5" s="2">
        <f>'Total Orgs'!B144</f>
        <v>0</v>
      </c>
    </row>
    <row r="6" spans="1:3" x14ac:dyDescent="0.3">
      <c r="A6" s="4" t="s">
        <v>4</v>
      </c>
    </row>
    <row r="7" spans="1:3" s="15" customFormat="1" x14ac:dyDescent="0.3">
      <c r="A7" s="20" t="s">
        <v>379</v>
      </c>
      <c r="B7" s="32"/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B400-000000000000}"/>
  </hyperlinks>
  <pageMargins left="0.75" right="0.75" top="1" bottom="1" header="0.5" footer="0.5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1C16F-07B9-4172-8649-497BF61E7685}">
  <sheetPr>
    <tabColor theme="1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153</v>
      </c>
    </row>
    <row r="5" spans="1:3" x14ac:dyDescent="0.3">
      <c r="A5" s="4" t="s">
        <v>197</v>
      </c>
      <c r="B5" s="2">
        <f>'Total Orgs'!B145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37210B0A-A3A3-4C32-93B0-3DBAED69465E}"/>
  </hyperlinks>
  <pageMargins left="0.75" right="0.75" top="1" bottom="1" header="0.5" footer="0.5"/>
  <pageSetup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sheetPr>
    <tabColor theme="1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  <c r="C2" s="256" t="s">
        <v>216</v>
      </c>
    </row>
    <row r="3" spans="1:3" x14ac:dyDescent="0.3">
      <c r="A3" s="6" t="s">
        <v>154</v>
      </c>
      <c r="C3" s="47" t="s">
        <v>643</v>
      </c>
    </row>
    <row r="4" spans="1:3" x14ac:dyDescent="0.3">
      <c r="C4" s="47" t="s">
        <v>644</v>
      </c>
    </row>
    <row r="5" spans="1:3" x14ac:dyDescent="0.3">
      <c r="A5" s="4" t="s">
        <v>197</v>
      </c>
      <c r="B5" s="2">
        <f>'Total Orgs'!B146</f>
        <v>0</v>
      </c>
      <c r="C5" s="47"/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B500-000000000000}"/>
  </hyperlinks>
  <pageMargins left="0.75" right="0.75" top="1" bottom="1" header="0.5" footer="0.5"/>
  <pageSetup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sheetPr>
    <tabColor rgb="FFC00000"/>
  </sheetPr>
  <dimension ref="A1:C16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155</v>
      </c>
      <c r="C3" s="47" t="s">
        <v>216</v>
      </c>
    </row>
    <row r="4" spans="1:3" x14ac:dyDescent="0.3">
      <c r="C4" s="47" t="s">
        <v>1554</v>
      </c>
    </row>
    <row r="5" spans="1:3" x14ac:dyDescent="0.3">
      <c r="A5" s="4" t="s">
        <v>197</v>
      </c>
      <c r="B5" s="2">
        <f>'Total Orgs'!B147</f>
        <v>500</v>
      </c>
      <c r="C5" s="47"/>
    </row>
    <row r="6" spans="1:3" x14ac:dyDescent="0.3">
      <c r="A6" s="4" t="s">
        <v>4</v>
      </c>
      <c r="C6" s="47"/>
    </row>
    <row r="7" spans="1:3" s="21" customFormat="1" x14ac:dyDescent="0.3">
      <c r="A7" s="13" t="s">
        <v>5</v>
      </c>
      <c r="B7" s="14"/>
      <c r="C7" s="15"/>
    </row>
    <row r="8" spans="1:3" x14ac:dyDescent="0.3">
      <c r="A8" s="4" t="s">
        <v>6</v>
      </c>
      <c r="B8" s="2">
        <f>SUM(B12:B101)</f>
        <v>500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1279</v>
      </c>
      <c r="B12" s="2">
        <v>268.77</v>
      </c>
      <c r="C12" t="s">
        <v>1280</v>
      </c>
    </row>
    <row r="13" spans="1:3" x14ac:dyDescent="0.3">
      <c r="C13" t="s">
        <v>1281</v>
      </c>
    </row>
    <row r="15" spans="1:3" x14ac:dyDescent="0.3">
      <c r="A15" s="4" t="s">
        <v>1550</v>
      </c>
      <c r="B15" s="2">
        <v>231.23</v>
      </c>
      <c r="C15" t="s">
        <v>1460</v>
      </c>
    </row>
    <row r="16" spans="1:3" x14ac:dyDescent="0.3">
      <c r="C16" t="s">
        <v>1553</v>
      </c>
    </row>
  </sheetData>
  <hyperlinks>
    <hyperlink ref="A1" location="'Total Orgs'!A1" display="Total Organizations" xr:uid="{00000000-0004-0000-B800-000000000000}"/>
  </hyperlinks>
  <pageMargins left="0.75" right="0.75" top="1" bottom="1" header="0.5" footer="0.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9A522-10CD-4122-8D73-D68E121D7A2E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158</v>
      </c>
    </row>
    <row r="5" spans="1:3" x14ac:dyDescent="0.3">
      <c r="A5" s="4" t="s">
        <v>197</v>
      </c>
      <c r="B5" s="2">
        <f>'Total Orgs'!B150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0</v>
      </c>
      <c r="C8" s="10"/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9A73FBD2-846F-4A7B-BA97-651EFF22A905}"/>
  </hyperlinks>
  <pageMargins left="0.75" right="0.75" top="1" bottom="1" header="0.5" footer="0.5"/>
  <pageSetup orientation="portrait" horizontalDpi="4294967292" verticalDpi="4294967292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9D6EB-9D91-4DCB-BA99-43CF02D9E88A}">
  <sheetPr>
    <tabColor theme="0"/>
  </sheetPr>
  <dimension ref="A1:C23"/>
  <sheetViews>
    <sheetView workbookViewId="0"/>
  </sheetViews>
  <sheetFormatPr defaultColWidth="9" defaultRowHeight="15.6" x14ac:dyDescent="0.3"/>
  <cols>
    <col min="1" max="1" width="16.5" style="19" customWidth="1"/>
    <col min="2" max="2" width="13.19921875" style="19" customWidth="1"/>
    <col min="3" max="3" width="30.09765625" style="19" customWidth="1"/>
    <col min="4" max="4" width="9" style="19" customWidth="1"/>
    <col min="5" max="16384" width="9" style="19"/>
  </cols>
  <sheetData>
    <row r="1" spans="1:3" x14ac:dyDescent="0.3">
      <c r="A1" s="5" t="s">
        <v>196</v>
      </c>
      <c r="B1" s="214"/>
      <c r="C1" s="1" t="e">
        <f>'Total Orgs'!#REF!</f>
        <v>#REF!</v>
      </c>
    </row>
    <row r="2" spans="1:3" x14ac:dyDescent="0.3">
      <c r="A2" s="5"/>
      <c r="B2" s="214"/>
      <c r="C2" s="8"/>
    </row>
    <row r="3" spans="1:3" x14ac:dyDescent="0.3">
      <c r="A3" s="8" t="s">
        <v>27</v>
      </c>
      <c r="B3" s="214"/>
      <c r="C3" s="8"/>
    </row>
    <row r="4" spans="1:3" x14ac:dyDescent="0.3">
      <c r="A4" s="213"/>
      <c r="B4" s="214"/>
      <c r="C4" s="256" t="s">
        <v>211</v>
      </c>
    </row>
    <row r="5" spans="1:3" x14ac:dyDescent="0.3">
      <c r="A5" s="213" t="s">
        <v>197</v>
      </c>
      <c r="B5" s="214">
        <f>'Total Orgs'!B18</f>
        <v>600</v>
      </c>
      <c r="C5" s="256" t="s">
        <v>235</v>
      </c>
    </row>
    <row r="6" spans="1:3" x14ac:dyDescent="0.3">
      <c r="A6" s="213" t="s">
        <v>4</v>
      </c>
      <c r="B6" s="214"/>
      <c r="C6" s="256" t="s">
        <v>760</v>
      </c>
    </row>
    <row r="7" spans="1:3" s="44" customFormat="1" x14ac:dyDescent="0.3">
      <c r="A7" s="228" t="s">
        <v>5</v>
      </c>
      <c r="B7" s="229"/>
      <c r="C7" s="257" t="s">
        <v>761</v>
      </c>
    </row>
    <row r="8" spans="1:3" x14ac:dyDescent="0.3">
      <c r="A8" s="213" t="s">
        <v>6</v>
      </c>
      <c r="B8" s="214">
        <f>SUM(B12:B101)</f>
        <v>0</v>
      </c>
      <c r="C8" s="256"/>
    </row>
    <row r="9" spans="1:3" x14ac:dyDescent="0.3">
      <c r="A9" s="213" t="s">
        <v>198</v>
      </c>
      <c r="B9" s="214">
        <f>SUM(B5+B6-B7-B8)</f>
        <v>600</v>
      </c>
      <c r="C9" s="8"/>
    </row>
    <row r="10" spans="1:3" x14ac:dyDescent="0.3">
      <c r="A10" s="213"/>
      <c r="B10" s="214"/>
      <c r="C10" s="8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213"/>
      <c r="B12" s="8"/>
      <c r="C12"/>
    </row>
    <row r="13" spans="1:3" x14ac:dyDescent="0.3">
      <c r="A13" s="8"/>
      <c r="B13" s="8"/>
      <c r="C13"/>
    </row>
    <row r="14" spans="1:3" x14ac:dyDescent="0.3">
      <c r="A14" s="230"/>
      <c r="B14" s="8"/>
      <c r="C14"/>
    </row>
    <row r="15" spans="1:3" x14ac:dyDescent="0.3">
      <c r="A15" s="213"/>
      <c r="B15" s="8"/>
      <c r="C15"/>
    </row>
    <row r="16" spans="1:3" x14ac:dyDescent="0.3">
      <c r="A16" s="230"/>
      <c r="B16" s="8"/>
      <c r="C16"/>
    </row>
    <row r="17" spans="1:3" x14ac:dyDescent="0.3">
      <c r="A17" s="213"/>
      <c r="B17" s="8"/>
      <c r="C17"/>
    </row>
    <row r="18" spans="1:3" x14ac:dyDescent="0.3">
      <c r="A18" s="8"/>
      <c r="B18" s="8"/>
      <c r="C18" s="10"/>
    </row>
    <row r="19" spans="1:3" x14ac:dyDescent="0.3">
      <c r="A19" s="230"/>
      <c r="B19" s="8"/>
      <c r="C19"/>
    </row>
    <row r="20" spans="1:3" s="44" customFormat="1" x14ac:dyDescent="0.3">
      <c r="A20" s="228"/>
      <c r="B20" s="226"/>
      <c r="C20" s="15"/>
    </row>
    <row r="21" spans="1:3" x14ac:dyDescent="0.3">
      <c r="A21" s="8"/>
      <c r="B21" s="8"/>
      <c r="C21"/>
    </row>
    <row r="22" spans="1:3" x14ac:dyDescent="0.3">
      <c r="A22" s="8"/>
      <c r="B22" s="8"/>
      <c r="C22"/>
    </row>
    <row r="23" spans="1:3" x14ac:dyDescent="0.3">
      <c r="A23" s="8"/>
      <c r="B23" s="8"/>
      <c r="C23"/>
    </row>
  </sheetData>
  <hyperlinks>
    <hyperlink ref="A1" location="'Total Orgs'!A1" display="Total Organizations" xr:uid="{EAD5FF9E-A617-4BAE-82B0-1A25C0044254}"/>
  </hyperlinks>
  <pageMargins left="0.7" right="0.7" top="0.75" bottom="0.75" header="0.3" footer="0.3"/>
  <pageSetup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80A6-871C-40D2-9F1E-135F886F169D}">
  <sheetPr>
    <tabColor theme="0"/>
  </sheetPr>
  <dimension ref="A1:C14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380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Orgs'!B151</f>
        <v>575</v>
      </c>
      <c r="C5" s="47" t="s">
        <v>495</v>
      </c>
    </row>
    <row r="6" spans="1:3" x14ac:dyDescent="0.3">
      <c r="A6" s="4" t="s">
        <v>4</v>
      </c>
      <c r="C6" s="47" t="s">
        <v>513</v>
      </c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SUM(B12:B101)</f>
        <v>557.17999999999995</v>
      </c>
      <c r="C8" s="265"/>
    </row>
    <row r="9" spans="1:3" x14ac:dyDescent="0.3">
      <c r="A9" s="4" t="s">
        <v>198</v>
      </c>
      <c r="B9" s="2">
        <f>SUM(B5+B6-B7-B8)</f>
        <v>17.82000000000005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1189</v>
      </c>
      <c r="B12" s="2">
        <v>557.17999999999995</v>
      </c>
      <c r="C12" t="s">
        <v>1193</v>
      </c>
    </row>
    <row r="13" spans="1:3" x14ac:dyDescent="0.3">
      <c r="C13" t="s">
        <v>1194</v>
      </c>
    </row>
    <row r="14" spans="1:3" x14ac:dyDescent="0.3">
      <c r="C14" t="s">
        <v>1195</v>
      </c>
    </row>
  </sheetData>
  <hyperlinks>
    <hyperlink ref="A1" location="'Total Orgs'!A1" display="Total Organizations" xr:uid="{14184B2A-76DB-4FF7-81BA-A5CACF38462C}"/>
  </hyperlinks>
  <pageMargins left="0.75" right="0.75" top="1" bottom="1" header="0.5" footer="0.5"/>
  <pageSetup orientation="portrait" horizontalDpi="4294967292" verticalDpi="4294967292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32EC-B399-4C59-AD9D-D5199F1D39AF}">
  <dimension ref="A1:M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160</v>
      </c>
      <c r="C3" s="47" t="s">
        <v>216</v>
      </c>
    </row>
    <row r="4" spans="1:3" x14ac:dyDescent="0.3">
      <c r="C4" s="47" t="s">
        <v>766</v>
      </c>
    </row>
    <row r="5" spans="1:3" x14ac:dyDescent="0.3">
      <c r="A5" s="4" t="s">
        <v>197</v>
      </c>
      <c r="B5" s="2">
        <f>'Total Orgs'!B152</f>
        <v>750</v>
      </c>
      <c r="C5" s="47" t="s">
        <v>767</v>
      </c>
    </row>
    <row r="6" spans="1:3" x14ac:dyDescent="0.3">
      <c r="A6" s="4" t="s">
        <v>4</v>
      </c>
      <c r="B6" s="2">
        <v>500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SUM(B12:B143)</f>
        <v>748</v>
      </c>
    </row>
    <row r="9" spans="1:3" x14ac:dyDescent="0.3">
      <c r="A9" s="4" t="s">
        <v>198</v>
      </c>
      <c r="B9" s="2">
        <f>SUM(B5+B6-B7-B8)</f>
        <v>502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958</v>
      </c>
      <c r="B12" s="2">
        <v>748</v>
      </c>
      <c r="C12" s="125" t="s">
        <v>822</v>
      </c>
    </row>
    <row r="13" spans="1:3" x14ac:dyDescent="0.3">
      <c r="C13" s="15" t="s">
        <v>959</v>
      </c>
    </row>
    <row r="14" spans="1:3" x14ac:dyDescent="0.3">
      <c r="C14" s="125" t="s">
        <v>960</v>
      </c>
    </row>
    <row r="16" spans="1:3" x14ac:dyDescent="0.3">
      <c r="C16" s="9"/>
    </row>
    <row r="17" spans="1:13" x14ac:dyDescent="0.3">
      <c r="A17"/>
      <c r="B17"/>
    </row>
    <row r="18" spans="1:13" s="17" customForma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</row>
    <row r="19" spans="1:13" x14ac:dyDescent="0.3">
      <c r="A19"/>
      <c r="B19"/>
    </row>
    <row r="20" spans="1:13" x14ac:dyDescent="0.3">
      <c r="A20"/>
      <c r="B20"/>
    </row>
    <row r="21" spans="1:13" x14ac:dyDescent="0.3">
      <c r="A21"/>
      <c r="B21"/>
    </row>
    <row r="22" spans="1:13" x14ac:dyDescent="0.3">
      <c r="A22"/>
      <c r="B22"/>
    </row>
    <row r="23" spans="1:13" s="17" customFormat="1" x14ac:dyDescent="0.3">
      <c r="A23"/>
      <c r="B23"/>
      <c r="C23"/>
      <c r="D23"/>
      <c r="E23"/>
      <c r="F23"/>
      <c r="G23"/>
      <c r="H23"/>
      <c r="I23"/>
      <c r="J23"/>
      <c r="K23"/>
      <c r="L23"/>
      <c r="M23"/>
    </row>
    <row r="24" spans="1:13" s="17" customFormat="1" x14ac:dyDescent="0.3">
      <c r="A24"/>
      <c r="B24"/>
      <c r="C24"/>
      <c r="D24"/>
      <c r="E24"/>
      <c r="F24"/>
      <c r="G24"/>
      <c r="H24"/>
      <c r="I24"/>
      <c r="J24"/>
      <c r="K24"/>
      <c r="L24"/>
      <c r="M24"/>
    </row>
    <row r="25" spans="1:13" s="17" customFormat="1" x14ac:dyDescent="0.3">
      <c r="A25"/>
      <c r="B25"/>
      <c r="C25"/>
      <c r="D25"/>
      <c r="E25"/>
      <c r="F25"/>
      <c r="G25"/>
      <c r="H25"/>
      <c r="I25"/>
      <c r="J25"/>
      <c r="K25"/>
      <c r="L25"/>
      <c r="M25"/>
    </row>
    <row r="26" spans="1:13" s="17" customFormat="1" x14ac:dyDescent="0.3">
      <c r="A26"/>
      <c r="B26"/>
      <c r="C26"/>
      <c r="D26"/>
      <c r="E26"/>
      <c r="F26"/>
      <c r="G26"/>
      <c r="H26"/>
      <c r="I26"/>
      <c r="J26"/>
      <c r="K26"/>
      <c r="L26"/>
      <c r="M26"/>
    </row>
    <row r="27" spans="1:13" s="17" customFormat="1" x14ac:dyDescent="0.3">
      <c r="A27"/>
      <c r="B27"/>
      <c r="C27"/>
      <c r="D27"/>
      <c r="E27"/>
      <c r="F27"/>
      <c r="G27"/>
      <c r="H27"/>
      <c r="I27"/>
      <c r="J27"/>
      <c r="K27"/>
      <c r="L27"/>
      <c r="M27"/>
    </row>
    <row r="28" spans="1:13" s="17" customFormat="1" x14ac:dyDescent="0.3">
      <c r="A28"/>
      <c r="B28"/>
      <c r="C28"/>
      <c r="D28"/>
      <c r="E28"/>
      <c r="F28"/>
      <c r="G28"/>
      <c r="H28"/>
      <c r="I28"/>
      <c r="J28"/>
      <c r="K28"/>
      <c r="L28"/>
      <c r="M28"/>
    </row>
    <row r="29" spans="1:13" s="17" customFormat="1" x14ac:dyDescent="0.3">
      <c r="A29"/>
      <c r="B29"/>
      <c r="C29"/>
      <c r="D29"/>
      <c r="E29"/>
      <c r="F29"/>
      <c r="G29"/>
      <c r="H29"/>
      <c r="I29"/>
      <c r="J29"/>
      <c r="K29"/>
      <c r="L29"/>
      <c r="M29"/>
    </row>
    <row r="30" spans="1:13" s="17" customFormat="1" x14ac:dyDescent="0.3">
      <c r="A30"/>
      <c r="B30"/>
      <c r="C30"/>
      <c r="D30"/>
      <c r="E30"/>
      <c r="F30"/>
      <c r="G30"/>
      <c r="H30"/>
      <c r="I30"/>
      <c r="J30"/>
      <c r="K30"/>
      <c r="L30"/>
      <c r="M30"/>
    </row>
    <row r="31" spans="1:13" s="17" customFormat="1" x14ac:dyDescent="0.3">
      <c r="A31"/>
      <c r="B31"/>
      <c r="C31"/>
      <c r="D31"/>
      <c r="E31"/>
      <c r="F31"/>
      <c r="G31"/>
      <c r="H31"/>
      <c r="I31"/>
      <c r="J31"/>
      <c r="K31"/>
      <c r="L31"/>
      <c r="M31"/>
    </row>
    <row r="32" spans="1:13" s="17" customFormat="1" x14ac:dyDescent="0.3">
      <c r="A32"/>
      <c r="B32"/>
      <c r="C32"/>
      <c r="D32"/>
      <c r="E32"/>
      <c r="F32"/>
      <c r="G32"/>
      <c r="H32"/>
      <c r="I32"/>
      <c r="J32"/>
      <c r="K32"/>
      <c r="L32"/>
      <c r="M32"/>
    </row>
    <row r="33" spans="1:3" x14ac:dyDescent="0.3">
      <c r="A33"/>
      <c r="B33"/>
    </row>
    <row r="34" spans="1:3" x14ac:dyDescent="0.3">
      <c r="A34"/>
      <c r="B34"/>
    </row>
    <row r="35" spans="1:3" x14ac:dyDescent="0.3">
      <c r="A35"/>
      <c r="B35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6F48DE7D-8F60-46A1-B59E-4F0EC6EF7E71}"/>
  </hyperlinks>
  <pageMargins left="0.75" right="0.75" top="1" bottom="1" header="0.5" footer="0.5"/>
  <pageSetup orientation="portrait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sheetPr>
    <tabColor theme="1"/>
  </sheetPr>
  <dimension ref="A1:C20"/>
  <sheetViews>
    <sheetView workbookViewId="0"/>
  </sheetViews>
  <sheetFormatPr defaultColWidth="11" defaultRowHeight="15.6" x14ac:dyDescent="0.3"/>
  <cols>
    <col min="1" max="1" width="20.398437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93" t="s">
        <v>381</v>
      </c>
      <c r="C3" t="s">
        <v>382</v>
      </c>
    </row>
    <row r="4" spans="1:3" x14ac:dyDescent="0.3">
      <c r="C4" t="s">
        <v>383</v>
      </c>
    </row>
    <row r="5" spans="1:3" x14ac:dyDescent="0.3">
      <c r="A5" s="4" t="s">
        <v>197</v>
      </c>
      <c r="B5" s="2">
        <f>'Total Orgs'!B153</f>
        <v>15000</v>
      </c>
      <c r="C5" t="s">
        <v>384</v>
      </c>
    </row>
    <row r="6" spans="1:3" x14ac:dyDescent="0.3">
      <c r="A6" s="4" t="s">
        <v>4</v>
      </c>
    </row>
    <row r="7" spans="1:3" x14ac:dyDescent="0.3">
      <c r="A7" s="4" t="s">
        <v>5</v>
      </c>
      <c r="B7" s="2">
        <v>15000</v>
      </c>
    </row>
    <row r="8" spans="1:3" x14ac:dyDescent="0.3">
      <c r="A8" s="4" t="s">
        <v>6</v>
      </c>
      <c r="B8" s="2">
        <f>SUM(B12:B99)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s="10" t="s">
        <v>1080</v>
      </c>
    </row>
    <row r="13" spans="1:3" x14ac:dyDescent="0.3">
      <c r="C13" s="10" t="s">
        <v>1081</v>
      </c>
    </row>
    <row r="14" spans="1:3" x14ac:dyDescent="0.3">
      <c r="C14" s="10"/>
    </row>
    <row r="15" spans="1:3" x14ac:dyDescent="0.3">
      <c r="C15" s="10"/>
    </row>
    <row r="16" spans="1:3" x14ac:dyDescent="0.3">
      <c r="C16" s="10"/>
    </row>
    <row r="17" spans="3:3" x14ac:dyDescent="0.3">
      <c r="C17" s="10"/>
    </row>
    <row r="18" spans="3:3" x14ac:dyDescent="0.3">
      <c r="C18" s="10"/>
    </row>
    <row r="19" spans="3:3" x14ac:dyDescent="0.3">
      <c r="C19" s="10"/>
    </row>
    <row r="20" spans="3:3" x14ac:dyDescent="0.3">
      <c r="C20" s="10"/>
    </row>
  </sheetData>
  <hyperlinks>
    <hyperlink ref="A1" location="'Total Orgs'!A1" display="Total Organizations" xr:uid="{00000000-0004-0000-BB00-000000000000}"/>
  </hyperlinks>
  <pageMargins left="0.75" right="0.75" top="1" bottom="1" header="0.5" footer="0.5"/>
  <pageSetup orientation="portrait" horizontalDpi="4294967292" verticalDpi="4294967292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54D05-1B75-4BF3-BDA5-EFEC9C433592}">
  <sheetPr>
    <tabColor theme="1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385</v>
      </c>
      <c r="C3" t="s">
        <v>322</v>
      </c>
    </row>
    <row r="5" spans="1:3" x14ac:dyDescent="0.3">
      <c r="A5" s="4" t="s">
        <v>197</v>
      </c>
      <c r="B5" s="2">
        <f>'Total Orgs'!B154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88992F8-6ABF-4153-B3EE-7C4827310BA8}"/>
  </hyperlinks>
  <pageMargins left="0.75" right="0.75" top="1" bottom="1" header="0.5" footer="0.5"/>
  <pageSetup orientation="portrait" horizontalDpi="4294967292" verticalDpi="4294967292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5495-2B6D-447E-A51A-C2B23B7A67C7}">
  <sheetPr>
    <tabColor theme="1"/>
  </sheetPr>
  <dimension ref="A1:C14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163</v>
      </c>
      <c r="C3" s="256" t="s">
        <v>216</v>
      </c>
    </row>
    <row r="4" spans="1:3" x14ac:dyDescent="0.3">
      <c r="C4" s="47" t="s">
        <v>785</v>
      </c>
    </row>
    <row r="5" spans="1:3" x14ac:dyDescent="0.3">
      <c r="A5" s="4" t="s">
        <v>197</v>
      </c>
      <c r="B5" s="2">
        <f>'Total Orgs'!B155</f>
        <v>575</v>
      </c>
      <c r="C5" s="47" t="s">
        <v>786</v>
      </c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SUM(B12:B101)</f>
        <v>478.73</v>
      </c>
      <c r="C8" s="47"/>
    </row>
    <row r="9" spans="1:3" x14ac:dyDescent="0.3">
      <c r="A9" s="4" t="s">
        <v>198</v>
      </c>
      <c r="B9" s="2">
        <f>SUM(B5+B6-B7-B8)</f>
        <v>96.269999999999982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1141</v>
      </c>
      <c r="B12" s="2">
        <v>478.73</v>
      </c>
      <c r="C12" t="s">
        <v>948</v>
      </c>
    </row>
    <row r="13" spans="1:3" x14ac:dyDescent="0.3">
      <c r="C13" t="s">
        <v>1144</v>
      </c>
    </row>
    <row r="14" spans="1:3" x14ac:dyDescent="0.3">
      <c r="C14" t="s">
        <v>1145</v>
      </c>
    </row>
  </sheetData>
  <hyperlinks>
    <hyperlink ref="A1" location="'Total Orgs'!A1" display="Total Organizations" xr:uid="{BA61B40A-F566-402C-961F-BBA30A702B41}"/>
  </hyperlinks>
  <pageMargins left="0.75" right="0.75" top="1" bottom="1" header="0.5" footer="0.5"/>
  <pageSetup orientation="portrait" horizontalDpi="4294967292" verticalDpi="4294967292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130ED-F66D-4304-85CE-A448C4AAE9C3}">
  <sheetPr>
    <tabColor theme="1"/>
  </sheetPr>
  <dimension ref="A1:C17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386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Orgs'!B156</f>
        <v>390</v>
      </c>
      <c r="C5" s="47" t="s">
        <v>387</v>
      </c>
    </row>
    <row r="6" spans="1:3" x14ac:dyDescent="0.3">
      <c r="A6" s="4" t="s">
        <v>4</v>
      </c>
      <c r="C6" s="47" t="s">
        <v>388</v>
      </c>
    </row>
    <row r="7" spans="1:3" x14ac:dyDescent="0.3">
      <c r="A7" s="4" t="s">
        <v>5</v>
      </c>
      <c r="C7" s="47" t="s">
        <v>593</v>
      </c>
    </row>
    <row r="8" spans="1:3" x14ac:dyDescent="0.3">
      <c r="A8" s="4" t="s">
        <v>6</v>
      </c>
      <c r="B8" s="2">
        <f>SUM(B12:B101)</f>
        <v>390</v>
      </c>
      <c r="C8" s="47"/>
    </row>
    <row r="9" spans="1:3" x14ac:dyDescent="0.3">
      <c r="A9" s="4" t="s">
        <v>198</v>
      </c>
      <c r="B9" s="2">
        <f>SUM(B5+B6-B7-B8)</f>
        <v>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1215</v>
      </c>
      <c r="B12" s="2">
        <v>157.69</v>
      </c>
      <c r="C12" t="s">
        <v>1216</v>
      </c>
    </row>
    <row r="13" spans="1:3" x14ac:dyDescent="0.3">
      <c r="C13" t="s">
        <v>1217</v>
      </c>
    </row>
    <row r="14" spans="1:3" x14ac:dyDescent="0.3">
      <c r="C14" t="s">
        <v>1218</v>
      </c>
    </row>
    <row r="16" spans="1:3" x14ac:dyDescent="0.3">
      <c r="B16" s="2">
        <v>232.31</v>
      </c>
      <c r="C16" t="s">
        <v>1308</v>
      </c>
    </row>
    <row r="17" spans="3:3" x14ac:dyDescent="0.3">
      <c r="C17" t="s">
        <v>1309</v>
      </c>
    </row>
  </sheetData>
  <hyperlinks>
    <hyperlink ref="A1" location="'Total Orgs'!A1" display="Total Organizations" xr:uid="{3B929ECE-2F35-48E0-9012-11E002010999}"/>
  </hyperlinks>
  <pageMargins left="0.75" right="0.75" top="1" bottom="1" header="0.5" footer="0.5"/>
  <pageSetup orientation="portrait" horizontalDpi="4294967292" verticalDpi="4294967292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A414F-463F-4DA9-8881-9FE7F0397BF6}">
  <sheetPr>
    <tabColor theme="1"/>
  </sheetPr>
  <dimension ref="A1:I16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9" x14ac:dyDescent="0.3">
      <c r="A1" s="5" t="s">
        <v>196</v>
      </c>
      <c r="C1" s="1" t="e">
        <f>'Total Orgs'!#REF!</f>
        <v>#REF!</v>
      </c>
    </row>
    <row r="2" spans="1:9" x14ac:dyDescent="0.3">
      <c r="A2" s="5"/>
    </row>
    <row r="3" spans="1:9" x14ac:dyDescent="0.3">
      <c r="A3" s="6" t="s">
        <v>389</v>
      </c>
      <c r="C3" s="256" t="s">
        <v>216</v>
      </c>
    </row>
    <row r="4" spans="1:9" x14ac:dyDescent="0.3">
      <c r="C4" s="47" t="s">
        <v>567</v>
      </c>
    </row>
    <row r="5" spans="1:9" x14ac:dyDescent="0.3">
      <c r="A5" s="4" t="s">
        <v>197</v>
      </c>
      <c r="B5" s="2">
        <f>'Total Orgs'!B157</f>
        <v>0</v>
      </c>
      <c r="C5" s="47"/>
    </row>
    <row r="6" spans="1:9" x14ac:dyDescent="0.3">
      <c r="A6" s="4" t="s">
        <v>4</v>
      </c>
      <c r="C6" s="47"/>
    </row>
    <row r="7" spans="1:9" x14ac:dyDescent="0.3">
      <c r="A7" s="4" t="s">
        <v>5</v>
      </c>
      <c r="C7" s="47"/>
    </row>
    <row r="8" spans="1:9" x14ac:dyDescent="0.3">
      <c r="A8" s="4" t="s">
        <v>6</v>
      </c>
      <c r="B8" s="2">
        <f>SUM(B12:B101)</f>
        <v>0</v>
      </c>
      <c r="C8" s="47"/>
    </row>
    <row r="9" spans="1:9" x14ac:dyDescent="0.3">
      <c r="A9" s="4" t="s">
        <v>198</v>
      </c>
      <c r="B9" s="2">
        <f>SUM(B5+B6-B7-B8)</f>
        <v>0</v>
      </c>
    </row>
    <row r="11" spans="1:9" s="1" customFormat="1" x14ac:dyDescent="0.3">
      <c r="A11" s="7" t="s">
        <v>199</v>
      </c>
      <c r="B11" s="3" t="s">
        <v>200</v>
      </c>
      <c r="C11" s="1" t="s">
        <v>201</v>
      </c>
    </row>
    <row r="13" spans="1:9" x14ac:dyDescent="0.3">
      <c r="C13" s="188"/>
      <c r="F13" s="99"/>
      <c r="H13" s="99"/>
    </row>
    <row r="14" spans="1:9" x14ac:dyDescent="0.3">
      <c r="F14" s="100"/>
      <c r="H14" s="99"/>
    </row>
    <row r="15" spans="1:9" x14ac:dyDescent="0.3">
      <c r="H15" s="100"/>
    </row>
    <row r="16" spans="1:9" x14ac:dyDescent="0.3">
      <c r="F16" s="99"/>
      <c r="H16" s="99"/>
      <c r="I16" s="127"/>
    </row>
  </sheetData>
  <hyperlinks>
    <hyperlink ref="A1" location="'Total Orgs'!A1" display="Total Organizations" xr:uid="{46D414CF-BF5D-4F1E-B968-EF3697F479CC}"/>
  </hyperlinks>
  <pageMargins left="0.75" right="0.75" top="1" bottom="1" header="0.5" footer="0.5"/>
  <pageSetup orientation="portrait" horizontalDpi="4294967292" verticalDpi="4294967292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2377A-4CFC-4701-8D97-A2A4E13DE405}">
  <dimension ref="A1:J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166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Orgs'!B158</f>
        <v>900</v>
      </c>
      <c r="C5" s="47" t="s">
        <v>390</v>
      </c>
    </row>
    <row r="6" spans="1:3" x14ac:dyDescent="0.3">
      <c r="A6" s="4" t="s">
        <v>4</v>
      </c>
      <c r="C6" s="47" t="s">
        <v>553</v>
      </c>
    </row>
    <row r="7" spans="1:3" x14ac:dyDescent="0.3">
      <c r="A7" s="4" t="s">
        <v>5</v>
      </c>
      <c r="C7" s="47" t="s">
        <v>559</v>
      </c>
    </row>
    <row r="8" spans="1:3" x14ac:dyDescent="0.3">
      <c r="A8" s="4" t="s">
        <v>6</v>
      </c>
      <c r="B8" s="2">
        <f>SUM(B12:B143)</f>
        <v>0</v>
      </c>
      <c r="C8" s="256"/>
    </row>
    <row r="9" spans="1:3" x14ac:dyDescent="0.3">
      <c r="A9" s="4" t="s">
        <v>198</v>
      </c>
      <c r="B9" s="2">
        <f>SUM(B5+B6-B7-B8)</f>
        <v>900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s="125"/>
    </row>
    <row r="13" spans="1:3" x14ac:dyDescent="0.3">
      <c r="C13" s="15"/>
    </row>
    <row r="14" spans="1:3" x14ac:dyDescent="0.3">
      <c r="C14" s="125"/>
    </row>
    <row r="16" spans="1:3" x14ac:dyDescent="0.3">
      <c r="C16" s="125"/>
    </row>
    <row r="17" spans="1:10" x14ac:dyDescent="0.3">
      <c r="D17" s="134"/>
    </row>
    <row r="18" spans="1:10" s="17" customFormat="1" x14ac:dyDescent="0.3">
      <c r="A18"/>
      <c r="B18"/>
      <c r="C18"/>
      <c r="D18"/>
      <c r="E18"/>
      <c r="F18"/>
      <c r="G18"/>
      <c r="H18"/>
      <c r="I18"/>
      <c r="J18"/>
    </row>
    <row r="19" spans="1:10" x14ac:dyDescent="0.3">
      <c r="A19"/>
      <c r="B19"/>
    </row>
    <row r="20" spans="1:10" x14ac:dyDescent="0.3">
      <c r="A20"/>
      <c r="B20"/>
    </row>
    <row r="21" spans="1:10" x14ac:dyDescent="0.3">
      <c r="A21"/>
      <c r="B21"/>
    </row>
    <row r="22" spans="1:10" x14ac:dyDescent="0.3">
      <c r="A22"/>
      <c r="B22"/>
    </row>
    <row r="23" spans="1:10" s="17" customFormat="1" x14ac:dyDescent="0.3">
      <c r="A23"/>
      <c r="B23"/>
      <c r="C23"/>
      <c r="D23"/>
      <c r="E23"/>
      <c r="F23"/>
      <c r="G23"/>
      <c r="H23"/>
      <c r="I23"/>
      <c r="J23"/>
    </row>
    <row r="24" spans="1:10" s="17" customFormat="1" x14ac:dyDescent="0.3">
      <c r="A24"/>
      <c r="B24"/>
      <c r="C24"/>
      <c r="D24"/>
      <c r="E24"/>
      <c r="F24"/>
      <c r="G24"/>
      <c r="H24"/>
      <c r="I24"/>
      <c r="J24"/>
    </row>
    <row r="25" spans="1:10" s="17" customFormat="1" x14ac:dyDescent="0.3">
      <c r="A25"/>
      <c r="B25"/>
      <c r="C25"/>
      <c r="D25"/>
      <c r="E25"/>
      <c r="F25"/>
      <c r="G25"/>
      <c r="H25"/>
      <c r="I25"/>
      <c r="J25"/>
    </row>
    <row r="26" spans="1:10" s="17" customFormat="1" x14ac:dyDescent="0.3">
      <c r="A26"/>
      <c r="B26"/>
      <c r="C26"/>
      <c r="D26"/>
      <c r="E26"/>
      <c r="F26"/>
      <c r="G26"/>
      <c r="H26"/>
      <c r="I26"/>
      <c r="J26"/>
    </row>
    <row r="27" spans="1:10" s="17" customFormat="1" x14ac:dyDescent="0.3">
      <c r="A27"/>
      <c r="B27"/>
      <c r="C27"/>
      <c r="D27"/>
      <c r="E27"/>
      <c r="F27"/>
      <c r="G27"/>
      <c r="H27"/>
      <c r="I27"/>
      <c r="J27"/>
    </row>
    <row r="28" spans="1:10" s="17" customFormat="1" x14ac:dyDescent="0.3">
      <c r="A28"/>
      <c r="B28"/>
      <c r="C28"/>
      <c r="D28"/>
      <c r="E28"/>
      <c r="F28"/>
      <c r="G28"/>
      <c r="H28"/>
      <c r="I28"/>
      <c r="J28"/>
    </row>
    <row r="29" spans="1:10" s="17" customFormat="1" x14ac:dyDescent="0.3">
      <c r="A29"/>
      <c r="B29"/>
      <c r="C29"/>
      <c r="D29"/>
      <c r="E29"/>
      <c r="F29"/>
      <c r="G29"/>
      <c r="H29"/>
      <c r="I29"/>
      <c r="J29"/>
    </row>
    <row r="30" spans="1:10" s="17" customFormat="1" x14ac:dyDescent="0.3">
      <c r="A30"/>
      <c r="B30"/>
      <c r="C30"/>
      <c r="D30"/>
      <c r="E30"/>
      <c r="F30"/>
      <c r="G30"/>
      <c r="H30"/>
      <c r="I30"/>
      <c r="J30"/>
    </row>
    <row r="31" spans="1:10" s="17" customFormat="1" x14ac:dyDescent="0.3">
      <c r="A31"/>
      <c r="B31"/>
      <c r="C31"/>
      <c r="D31"/>
      <c r="E31"/>
      <c r="F31"/>
      <c r="G31"/>
      <c r="H31"/>
      <c r="I31"/>
      <c r="J31"/>
    </row>
    <row r="32" spans="1:10" s="17" customFormat="1" x14ac:dyDescent="0.3">
      <c r="A32"/>
      <c r="B32"/>
      <c r="C32"/>
      <c r="D32"/>
      <c r="E32"/>
      <c r="F32"/>
      <c r="G32"/>
      <c r="H32"/>
      <c r="I32"/>
      <c r="J32"/>
    </row>
    <row r="33" spans="1:3" x14ac:dyDescent="0.3">
      <c r="A33"/>
      <c r="B33"/>
    </row>
    <row r="34" spans="1:3" x14ac:dyDescent="0.3">
      <c r="A34"/>
      <c r="B34"/>
    </row>
    <row r="35" spans="1:3" x14ac:dyDescent="0.3">
      <c r="A35"/>
      <c r="B35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D21ECBC5-9F59-4B28-A3D2-FCF6737AE5B1}"/>
  </hyperlinks>
  <pageMargins left="0.75" right="0.75" top="1" bottom="1" header="0.5" footer="0.5"/>
  <pageSetup orientation="portrait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9C1F8-2F1E-4BB7-9FB5-0CB712EB554A}">
  <dimension ref="A1:J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167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Orgs'!B159</f>
        <v>500</v>
      </c>
      <c r="C5" s="256" t="s">
        <v>496</v>
      </c>
    </row>
    <row r="6" spans="1:3" x14ac:dyDescent="0.3">
      <c r="A6" s="4" t="s">
        <v>4</v>
      </c>
      <c r="C6" s="256"/>
    </row>
    <row r="7" spans="1:3" x14ac:dyDescent="0.3">
      <c r="A7" s="4" t="s">
        <v>5</v>
      </c>
      <c r="C7" s="256"/>
    </row>
    <row r="8" spans="1:3" x14ac:dyDescent="0.3">
      <c r="A8" s="4" t="s">
        <v>6</v>
      </c>
      <c r="B8" s="2">
        <f>SUM(B12:B143)</f>
        <v>0</v>
      </c>
      <c r="C8" s="256"/>
    </row>
    <row r="9" spans="1:3" x14ac:dyDescent="0.3">
      <c r="A9" s="4" t="s">
        <v>198</v>
      </c>
      <c r="B9" s="2">
        <f>SUM(B5+B6-B7- B8)</f>
        <v>500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s="125"/>
    </row>
    <row r="13" spans="1:3" x14ac:dyDescent="0.3">
      <c r="C13" s="15"/>
    </row>
    <row r="14" spans="1:3" x14ac:dyDescent="0.3">
      <c r="C14" s="125"/>
    </row>
    <row r="16" spans="1:3" x14ac:dyDescent="0.3">
      <c r="C16" s="125"/>
    </row>
    <row r="17" spans="1:10" x14ac:dyDescent="0.3">
      <c r="D17" s="134"/>
    </row>
    <row r="18" spans="1:10" s="17" customFormat="1" x14ac:dyDescent="0.3">
      <c r="A18"/>
      <c r="B18"/>
      <c r="C18"/>
      <c r="D18"/>
      <c r="E18"/>
      <c r="F18"/>
      <c r="G18"/>
      <c r="H18"/>
      <c r="I18"/>
      <c r="J18"/>
    </row>
    <row r="19" spans="1:10" x14ac:dyDescent="0.3">
      <c r="A19"/>
      <c r="B19"/>
    </row>
    <row r="20" spans="1:10" x14ac:dyDescent="0.3">
      <c r="A20"/>
      <c r="B20"/>
    </row>
    <row r="21" spans="1:10" x14ac:dyDescent="0.3">
      <c r="A21"/>
      <c r="B21"/>
    </row>
    <row r="22" spans="1:10" x14ac:dyDescent="0.3">
      <c r="A22"/>
      <c r="B22"/>
    </row>
    <row r="23" spans="1:10" s="17" customFormat="1" x14ac:dyDescent="0.3">
      <c r="A23"/>
      <c r="B23"/>
      <c r="C23"/>
      <c r="D23"/>
      <c r="E23"/>
      <c r="F23"/>
      <c r="G23"/>
      <c r="H23"/>
      <c r="I23"/>
      <c r="J23"/>
    </row>
    <row r="24" spans="1:10" s="17" customFormat="1" x14ac:dyDescent="0.3">
      <c r="A24"/>
      <c r="B24"/>
      <c r="C24"/>
      <c r="D24"/>
      <c r="E24"/>
      <c r="F24"/>
      <c r="G24"/>
      <c r="H24"/>
      <c r="I24"/>
      <c r="J24"/>
    </row>
    <row r="25" spans="1:10" s="17" customFormat="1" x14ac:dyDescent="0.3">
      <c r="A25"/>
      <c r="B25"/>
      <c r="C25"/>
      <c r="D25"/>
      <c r="E25"/>
      <c r="F25"/>
      <c r="G25"/>
      <c r="H25"/>
      <c r="I25"/>
      <c r="J25"/>
    </row>
    <row r="26" spans="1:10" s="17" customFormat="1" x14ac:dyDescent="0.3">
      <c r="A26"/>
      <c r="B26"/>
      <c r="C26"/>
      <c r="D26"/>
      <c r="E26"/>
      <c r="F26"/>
      <c r="G26"/>
      <c r="H26"/>
      <c r="I26"/>
      <c r="J26"/>
    </row>
    <row r="27" spans="1:10" s="17" customFormat="1" x14ac:dyDescent="0.3">
      <c r="A27"/>
      <c r="B27"/>
      <c r="C27"/>
      <c r="D27"/>
      <c r="E27"/>
      <c r="F27"/>
      <c r="G27"/>
      <c r="H27"/>
      <c r="I27"/>
      <c r="J27"/>
    </row>
    <row r="28" spans="1:10" s="17" customFormat="1" x14ac:dyDescent="0.3">
      <c r="A28"/>
      <c r="B28"/>
      <c r="C28"/>
      <c r="D28"/>
      <c r="E28"/>
      <c r="F28"/>
      <c r="G28"/>
      <c r="H28"/>
      <c r="I28"/>
      <c r="J28"/>
    </row>
    <row r="29" spans="1:10" s="17" customFormat="1" x14ac:dyDescent="0.3">
      <c r="A29"/>
      <c r="B29"/>
      <c r="C29"/>
      <c r="D29"/>
      <c r="E29"/>
      <c r="F29"/>
      <c r="G29"/>
      <c r="H29"/>
      <c r="I29"/>
      <c r="J29"/>
    </row>
    <row r="30" spans="1:10" s="17" customFormat="1" x14ac:dyDescent="0.3">
      <c r="A30"/>
      <c r="B30"/>
      <c r="C30"/>
      <c r="D30"/>
      <c r="E30"/>
      <c r="F30"/>
      <c r="G30"/>
      <c r="H30"/>
      <c r="I30"/>
      <c r="J30"/>
    </row>
    <row r="31" spans="1:10" s="17" customFormat="1" x14ac:dyDescent="0.3">
      <c r="A31"/>
      <c r="B31"/>
      <c r="C31"/>
      <c r="D31"/>
      <c r="E31"/>
      <c r="F31"/>
      <c r="G31"/>
      <c r="H31"/>
      <c r="I31"/>
      <c r="J31"/>
    </row>
    <row r="32" spans="1:10" s="17" customFormat="1" x14ac:dyDescent="0.3">
      <c r="A32"/>
      <c r="B32"/>
      <c r="C32"/>
      <c r="D32"/>
      <c r="E32"/>
      <c r="F32"/>
      <c r="G32"/>
      <c r="H32"/>
      <c r="I32"/>
      <c r="J32"/>
    </row>
    <row r="33" spans="1:3" x14ac:dyDescent="0.3">
      <c r="A33"/>
      <c r="B33"/>
    </row>
    <row r="34" spans="1:3" x14ac:dyDescent="0.3">
      <c r="A34"/>
      <c r="B34"/>
    </row>
    <row r="35" spans="1:3" x14ac:dyDescent="0.3">
      <c r="A35"/>
      <c r="B35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B5A7291B-0832-4178-A97C-754F0C4CAF4E}"/>
  </hyperlinks>
  <pageMargins left="0.75" right="0.75" top="1" bottom="1" header="0.5" footer="0.5"/>
  <pageSetup orientation="portrait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212A-A585-46A2-9820-67316955319A}">
  <sheetPr>
    <tabColor rgb="FFC0000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391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Orgs'!B160</f>
        <v>300</v>
      </c>
      <c r="C5" s="47" t="s">
        <v>392</v>
      </c>
    </row>
    <row r="6" spans="1:3" x14ac:dyDescent="0.3">
      <c r="A6" s="4" t="s">
        <v>4</v>
      </c>
      <c r="C6" s="47" t="s">
        <v>393</v>
      </c>
    </row>
    <row r="7" spans="1:3" x14ac:dyDescent="0.3">
      <c r="A7" s="4" t="s">
        <v>5</v>
      </c>
      <c r="C7" s="138"/>
    </row>
    <row r="8" spans="1:3" x14ac:dyDescent="0.3">
      <c r="A8" s="4" t="s">
        <v>6</v>
      </c>
      <c r="B8" s="2">
        <f>SUM(B12:B99)</f>
        <v>0</v>
      </c>
      <c r="C8" s="47"/>
    </row>
    <row r="9" spans="1:3" x14ac:dyDescent="0.3">
      <c r="A9" s="4" t="s">
        <v>198</v>
      </c>
      <c r="B9" s="2">
        <f>SUM(B5+B6+B7-B8)</f>
        <v>300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BE1EF69-19B6-410E-9DEE-7C53142540AD}"/>
  </hyperlinks>
  <pageMargins left="0.75" right="0.75" top="1" bottom="1" header="0.5" footer="0.5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93ADB-395F-41CE-AFD1-CB8200AC5388}">
  <sheetPr>
    <tabColor theme="0"/>
  </sheetPr>
  <dimension ref="A1:C23"/>
  <sheetViews>
    <sheetView workbookViewId="0"/>
  </sheetViews>
  <sheetFormatPr defaultColWidth="9" defaultRowHeight="15.6" x14ac:dyDescent="0.3"/>
  <cols>
    <col min="1" max="1" width="16.5" style="19" customWidth="1"/>
    <col min="2" max="2" width="13.19921875" style="19" customWidth="1"/>
    <col min="3" max="3" width="34.5" style="19" customWidth="1"/>
    <col min="4" max="4" width="9" style="19" customWidth="1"/>
    <col min="5" max="16384" width="9" style="19"/>
  </cols>
  <sheetData>
    <row r="1" spans="1:3" x14ac:dyDescent="0.3">
      <c r="A1" s="5" t="s">
        <v>196</v>
      </c>
      <c r="B1" s="214"/>
      <c r="C1" s="1" t="e">
        <f>'Total Orgs'!#REF!</f>
        <v>#REF!</v>
      </c>
    </row>
    <row r="2" spans="1:3" x14ac:dyDescent="0.3">
      <c r="A2" s="5"/>
      <c r="B2" s="214"/>
      <c r="C2" s="8"/>
    </row>
    <row r="3" spans="1:3" x14ac:dyDescent="0.3">
      <c r="A3" s="8" t="s">
        <v>28</v>
      </c>
      <c r="B3" s="214"/>
      <c r="C3" s="256" t="s">
        <v>216</v>
      </c>
    </row>
    <row r="4" spans="1:3" x14ac:dyDescent="0.3">
      <c r="A4" s="213"/>
      <c r="B4" s="214"/>
      <c r="C4" s="366" t="s">
        <v>564</v>
      </c>
    </row>
    <row r="5" spans="1:3" x14ac:dyDescent="0.3">
      <c r="A5" s="213" t="s">
        <v>197</v>
      </c>
      <c r="B5" s="214">
        <f>'Total Orgs'!B19</f>
        <v>350</v>
      </c>
      <c r="C5" s="366" t="s">
        <v>570</v>
      </c>
    </row>
    <row r="6" spans="1:3" x14ac:dyDescent="0.3">
      <c r="A6" s="213" t="s">
        <v>4</v>
      </c>
      <c r="B6" s="214"/>
      <c r="C6" s="366"/>
    </row>
    <row r="7" spans="1:3" s="44" customFormat="1" x14ac:dyDescent="0.3">
      <c r="A7" s="228" t="s">
        <v>5</v>
      </c>
      <c r="B7" s="229"/>
      <c r="C7" s="138"/>
    </row>
    <row r="8" spans="1:3" x14ac:dyDescent="0.3">
      <c r="A8" s="213" t="s">
        <v>6</v>
      </c>
      <c r="B8" s="214">
        <f>SUM(B12:B101)</f>
        <v>343.2</v>
      </c>
      <c r="C8" s="366"/>
    </row>
    <row r="9" spans="1:3" x14ac:dyDescent="0.3">
      <c r="A9" s="213" t="s">
        <v>198</v>
      </c>
      <c r="B9" s="214">
        <f>SUM(B5+B6-B7-B8)</f>
        <v>6.8000000000000114</v>
      </c>
      <c r="C9" s="366"/>
    </row>
    <row r="10" spans="1:3" x14ac:dyDescent="0.3">
      <c r="A10" s="213"/>
      <c r="B10" s="214"/>
      <c r="C10" s="8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213" t="s">
        <v>697</v>
      </c>
      <c r="B12" s="8">
        <v>343.2</v>
      </c>
      <c r="C12" t="s">
        <v>700</v>
      </c>
    </row>
    <row r="13" spans="1:3" x14ac:dyDescent="0.3">
      <c r="A13" s="8"/>
      <c r="B13" s="8"/>
      <c r="C13" t="s">
        <v>701</v>
      </c>
    </row>
    <row r="14" spans="1:3" x14ac:dyDescent="0.3">
      <c r="A14" s="230"/>
      <c r="B14" s="8"/>
      <c r="C14" t="s">
        <v>702</v>
      </c>
    </row>
    <row r="15" spans="1:3" x14ac:dyDescent="0.3">
      <c r="A15" s="213"/>
      <c r="B15" s="8"/>
      <c r="C15"/>
    </row>
    <row r="16" spans="1:3" x14ac:dyDescent="0.3">
      <c r="A16" s="230"/>
      <c r="B16" s="8"/>
      <c r="C16"/>
    </row>
    <row r="17" spans="1:3" x14ac:dyDescent="0.3">
      <c r="A17" s="213"/>
      <c r="B17" s="8"/>
      <c r="C17"/>
    </row>
    <row r="18" spans="1:3" x14ac:dyDescent="0.3">
      <c r="A18" s="8"/>
      <c r="B18" s="8"/>
      <c r="C18" s="10"/>
    </row>
    <row r="19" spans="1:3" x14ac:dyDescent="0.3">
      <c r="A19" s="230"/>
      <c r="B19" s="8"/>
      <c r="C19"/>
    </row>
    <row r="20" spans="1:3" s="44" customFormat="1" x14ac:dyDescent="0.3">
      <c r="A20" s="228"/>
      <c r="B20" s="226"/>
      <c r="C20" s="15"/>
    </row>
    <row r="21" spans="1:3" x14ac:dyDescent="0.3">
      <c r="A21" s="8"/>
      <c r="B21" s="8"/>
      <c r="C21"/>
    </row>
    <row r="22" spans="1:3" x14ac:dyDescent="0.3">
      <c r="A22" s="8"/>
      <c r="B22" s="8"/>
      <c r="C22"/>
    </row>
    <row r="23" spans="1:3" x14ac:dyDescent="0.3">
      <c r="A23" s="8"/>
      <c r="B23" s="8"/>
      <c r="C23"/>
    </row>
  </sheetData>
  <hyperlinks>
    <hyperlink ref="A1" location="'Total Orgs'!A1" display="Total Organizations" xr:uid="{28CDEA1D-F0AD-4CE4-A3DA-282C858B1233}"/>
  </hyperlinks>
  <pageMargins left="0.7" right="0.7" top="0.75" bottom="0.75" header="0.3" footer="0.3"/>
  <pageSetup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sheetPr>
    <tabColor rgb="FFC0000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169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Orgs'!B161</f>
        <v>0</v>
      </c>
      <c r="C5" s="256" t="s">
        <v>394</v>
      </c>
    </row>
    <row r="6" spans="1:3" x14ac:dyDescent="0.3">
      <c r="A6" s="4" t="s">
        <v>4</v>
      </c>
      <c r="C6" s="256" t="s">
        <v>395</v>
      </c>
    </row>
    <row r="7" spans="1:3" x14ac:dyDescent="0.3">
      <c r="A7" s="4" t="s">
        <v>5</v>
      </c>
      <c r="C7" s="138" t="s">
        <v>586</v>
      </c>
    </row>
    <row r="8" spans="1:3" x14ac:dyDescent="0.3">
      <c r="A8" s="4" t="s">
        <v>6</v>
      </c>
      <c r="B8" s="2">
        <f>SUM(B12:B99)</f>
        <v>0</v>
      </c>
      <c r="C8" s="256"/>
    </row>
    <row r="9" spans="1:3" x14ac:dyDescent="0.3">
      <c r="A9" s="4" t="s">
        <v>198</v>
      </c>
      <c r="B9" s="2">
        <f>SUM(B5+B6+B7-B8)</f>
        <v>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BE00-000000000000}"/>
  </hyperlinks>
  <pageMargins left="0.75" right="0.75" top="1" bottom="1" header="0.5" footer="0.5"/>
  <pageSetup orientation="portrait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022FD-9FA7-4700-BD22-759BB7E30F74}">
  <sheetPr>
    <tabColor rgb="FFC00000"/>
  </sheetPr>
  <dimension ref="A1:C13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170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Orgs'!B162</f>
        <v>500</v>
      </c>
      <c r="C5" s="256"/>
    </row>
    <row r="6" spans="1:3" x14ac:dyDescent="0.3">
      <c r="A6" s="4" t="s">
        <v>4</v>
      </c>
      <c r="C6" s="256"/>
    </row>
    <row r="7" spans="1:3" x14ac:dyDescent="0.3">
      <c r="A7" s="4" t="s">
        <v>5</v>
      </c>
      <c r="B7" s="2">
        <v>500</v>
      </c>
      <c r="C7" s="138"/>
    </row>
    <row r="8" spans="1:3" x14ac:dyDescent="0.3">
      <c r="A8" s="4" t="s">
        <v>6</v>
      </c>
      <c r="B8" s="2">
        <f>SUM(B12:B99)</f>
        <v>0</v>
      </c>
      <c r="C8" s="256"/>
    </row>
    <row r="9" spans="1:3" x14ac:dyDescent="0.3">
      <c r="A9" s="4" t="s">
        <v>198</v>
      </c>
      <c r="B9" s="2">
        <f>SUM(B5+B6-B7-B8)</f>
        <v>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t="s">
        <v>1082</v>
      </c>
    </row>
    <row r="13" spans="1:3" x14ac:dyDescent="0.3">
      <c r="C13" t="s">
        <v>1083</v>
      </c>
    </row>
  </sheetData>
  <hyperlinks>
    <hyperlink ref="A1" location="'Total Orgs'!A1" display="Total Organizations" xr:uid="{23DDB724-46EB-4D33-9793-D9B6182C7F42}"/>
  </hyperlinks>
  <pageMargins left="0.75" right="0.75" top="1" bottom="1" header="0.5" footer="0.5"/>
  <pageSetup orientation="portrait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235C-3B7F-4DBF-BAD2-7FF615704584}">
  <sheetPr>
    <tabColor theme="1"/>
  </sheetPr>
  <dimension ref="A1:C54"/>
  <sheetViews>
    <sheetView workbookViewId="0"/>
  </sheetViews>
  <sheetFormatPr defaultRowHeight="15.6" x14ac:dyDescent="0.3"/>
  <cols>
    <col min="1" max="1" width="18.69921875" customWidth="1"/>
    <col min="2" max="2" width="12.5" customWidth="1"/>
    <col min="3" max="3" width="32.69921875" customWidth="1"/>
  </cols>
  <sheetData>
    <row r="1" spans="1:3" x14ac:dyDescent="0.3">
      <c r="A1" s="5" t="s">
        <v>196</v>
      </c>
      <c r="B1" s="2"/>
      <c r="C1" s="1" t="e">
        <f>'Total Orgs'!#REF!</f>
        <v>#REF!</v>
      </c>
    </row>
    <row r="2" spans="1:3" x14ac:dyDescent="0.3">
      <c r="A2" s="5"/>
      <c r="B2" s="2"/>
    </row>
    <row r="3" spans="1:3" x14ac:dyDescent="0.3">
      <c r="A3" s="6" t="s">
        <v>173</v>
      </c>
      <c r="B3" s="2"/>
      <c r="C3" s="256" t="s">
        <v>216</v>
      </c>
    </row>
    <row r="4" spans="1:3" x14ac:dyDescent="0.3">
      <c r="A4" s="4"/>
      <c r="B4" s="2"/>
      <c r="C4" s="256" t="s">
        <v>396</v>
      </c>
    </row>
    <row r="5" spans="1:3" x14ac:dyDescent="0.3">
      <c r="A5" s="4" t="s">
        <v>197</v>
      </c>
      <c r="B5" s="2">
        <f>'Total Orgs'!B165</f>
        <v>780</v>
      </c>
      <c r="C5" s="256" t="s">
        <v>397</v>
      </c>
    </row>
    <row r="6" spans="1:3" x14ac:dyDescent="0.3">
      <c r="A6" s="4" t="s">
        <v>4</v>
      </c>
      <c r="B6" s="2"/>
      <c r="C6" s="256" t="s">
        <v>848</v>
      </c>
    </row>
    <row r="7" spans="1:3" x14ac:dyDescent="0.3">
      <c r="A7" s="4" t="s">
        <v>5</v>
      </c>
      <c r="B7" s="2"/>
      <c r="C7" s="256"/>
    </row>
    <row r="8" spans="1:3" x14ac:dyDescent="0.3">
      <c r="A8" s="4" t="s">
        <v>6</v>
      </c>
      <c r="B8" s="2">
        <f>SUM(B12:B112)</f>
        <v>729.01</v>
      </c>
      <c r="C8" s="256"/>
    </row>
    <row r="9" spans="1:3" x14ac:dyDescent="0.3">
      <c r="A9" s="4" t="s">
        <v>198</v>
      </c>
      <c r="B9" s="2">
        <f>SUM(B5+B6-B7-B8)</f>
        <v>50.990000000000009</v>
      </c>
      <c r="C9" s="256"/>
    </row>
    <row r="10" spans="1:3" x14ac:dyDescent="0.3">
      <c r="A10" s="4"/>
      <c r="B10" s="2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27" t="s">
        <v>707</v>
      </c>
      <c r="B12">
        <v>178.58</v>
      </c>
      <c r="C12" t="s">
        <v>704</v>
      </c>
    </row>
    <row r="13" spans="1:3" x14ac:dyDescent="0.3">
      <c r="A13" s="27"/>
      <c r="C13" t="s">
        <v>705</v>
      </c>
    </row>
    <row r="14" spans="1:3" x14ac:dyDescent="0.3">
      <c r="A14" s="27"/>
      <c r="C14" t="s">
        <v>706</v>
      </c>
    </row>
    <row r="15" spans="1:3" x14ac:dyDescent="0.3">
      <c r="A15" s="27"/>
    </row>
    <row r="16" spans="1:3" x14ac:dyDescent="0.3">
      <c r="A16" s="27" t="s">
        <v>849</v>
      </c>
      <c r="B16">
        <v>189.51</v>
      </c>
      <c r="C16" t="s">
        <v>850</v>
      </c>
    </row>
    <row r="17" spans="1:3" x14ac:dyDescent="0.3">
      <c r="A17" s="27"/>
      <c r="C17" t="s">
        <v>705</v>
      </c>
    </row>
    <row r="18" spans="1:3" x14ac:dyDescent="0.3">
      <c r="A18" s="27"/>
      <c r="C18" t="s">
        <v>851</v>
      </c>
    </row>
    <row r="19" spans="1:3" x14ac:dyDescent="0.3">
      <c r="A19" s="27"/>
    </row>
    <row r="20" spans="1:3" x14ac:dyDescent="0.3">
      <c r="A20" s="27" t="s">
        <v>967</v>
      </c>
      <c r="B20">
        <v>78.459999999999994</v>
      </c>
      <c r="C20" t="s">
        <v>704</v>
      </c>
    </row>
    <row r="21" spans="1:3" x14ac:dyDescent="0.3">
      <c r="A21" s="27"/>
      <c r="C21" t="s">
        <v>705</v>
      </c>
    </row>
    <row r="22" spans="1:3" x14ac:dyDescent="0.3">
      <c r="A22" s="27"/>
      <c r="B22">
        <v>74.239999999999995</v>
      </c>
      <c r="C22" t="s">
        <v>968</v>
      </c>
    </row>
    <row r="23" spans="1:3" x14ac:dyDescent="0.3">
      <c r="A23" s="27"/>
    </row>
    <row r="24" spans="1:3" x14ac:dyDescent="0.3">
      <c r="A24" s="27" t="s">
        <v>1192</v>
      </c>
      <c r="B24">
        <v>208.22</v>
      </c>
      <c r="C24" t="s">
        <v>704</v>
      </c>
    </row>
    <row r="25" spans="1:3" x14ac:dyDescent="0.3">
      <c r="A25" s="27"/>
      <c r="C25" t="s">
        <v>705</v>
      </c>
    </row>
    <row r="26" spans="1:3" x14ac:dyDescent="0.3">
      <c r="A26" s="27"/>
    </row>
    <row r="27" spans="1:3" x14ac:dyDescent="0.3">
      <c r="A27" s="27"/>
    </row>
    <row r="28" spans="1:3" x14ac:dyDescent="0.3">
      <c r="A28" s="27"/>
    </row>
    <row r="29" spans="1:3" x14ac:dyDescent="0.3">
      <c r="A29" s="27"/>
    </row>
    <row r="30" spans="1:3" x14ac:dyDescent="0.3">
      <c r="A30" s="27"/>
    </row>
    <row r="31" spans="1:3" x14ac:dyDescent="0.3">
      <c r="A31" s="27"/>
    </row>
    <row r="32" spans="1:3" x14ac:dyDescent="0.3">
      <c r="A32" s="27"/>
    </row>
    <row r="33" spans="1:1" x14ac:dyDescent="0.3">
      <c r="A33" s="27"/>
    </row>
    <row r="34" spans="1:1" x14ac:dyDescent="0.3">
      <c r="A34" s="27"/>
    </row>
    <row r="35" spans="1:1" x14ac:dyDescent="0.3">
      <c r="A35" s="27"/>
    </row>
    <row r="36" spans="1:1" x14ac:dyDescent="0.3">
      <c r="A36" s="27"/>
    </row>
    <row r="37" spans="1:1" x14ac:dyDescent="0.3">
      <c r="A37" s="27"/>
    </row>
    <row r="38" spans="1:1" x14ac:dyDescent="0.3">
      <c r="A38" s="27"/>
    </row>
    <row r="39" spans="1:1" x14ac:dyDescent="0.3">
      <c r="A39" s="27"/>
    </row>
    <row r="40" spans="1:1" x14ac:dyDescent="0.3">
      <c r="A40" s="27"/>
    </row>
    <row r="41" spans="1:1" x14ac:dyDescent="0.3">
      <c r="A41" s="27"/>
    </row>
    <row r="42" spans="1:1" x14ac:dyDescent="0.3">
      <c r="A42" s="27"/>
    </row>
    <row r="43" spans="1:1" x14ac:dyDescent="0.3">
      <c r="A43" s="27"/>
    </row>
    <row r="44" spans="1:1" x14ac:dyDescent="0.3">
      <c r="A44" s="27"/>
    </row>
    <row r="45" spans="1:1" x14ac:dyDescent="0.3">
      <c r="A45" s="27"/>
    </row>
    <row r="46" spans="1:1" x14ac:dyDescent="0.3">
      <c r="A46" s="27"/>
    </row>
    <row r="47" spans="1:1" x14ac:dyDescent="0.3">
      <c r="A47" s="27"/>
    </row>
    <row r="48" spans="1:1" x14ac:dyDescent="0.3">
      <c r="A48" s="27"/>
    </row>
    <row r="49" spans="1:1" x14ac:dyDescent="0.3">
      <c r="A49" s="27"/>
    </row>
    <row r="50" spans="1:1" x14ac:dyDescent="0.3">
      <c r="A50" s="27"/>
    </row>
    <row r="51" spans="1:1" x14ac:dyDescent="0.3">
      <c r="A51" s="27"/>
    </row>
    <row r="52" spans="1:1" x14ac:dyDescent="0.3">
      <c r="A52" s="27"/>
    </row>
    <row r="53" spans="1:1" x14ac:dyDescent="0.3">
      <c r="A53" s="27"/>
    </row>
    <row r="54" spans="1:1" x14ac:dyDescent="0.3">
      <c r="A54" s="27"/>
    </row>
  </sheetData>
  <hyperlinks>
    <hyperlink ref="A1" location="'Total Orgs'!A1" display="Total Organizations" xr:uid="{BDC7D4C2-6BCF-4E16-AEAC-B359EC69DD99}"/>
  </hyperlinks>
  <pageMargins left="0.7" right="0.7" top="0.75" bottom="0.75" header="0.3" footer="0.3"/>
  <pageSetup orientation="portrait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58C8D-DD55-4F5E-868D-0804065BEDE7}">
  <sheetPr>
    <tabColor theme="1"/>
  </sheetPr>
  <dimension ref="A1:C54"/>
  <sheetViews>
    <sheetView workbookViewId="0"/>
  </sheetViews>
  <sheetFormatPr defaultRowHeight="15.6" x14ac:dyDescent="0.3"/>
  <cols>
    <col min="1" max="1" width="18.69921875" customWidth="1"/>
    <col min="2" max="2" width="12.5" customWidth="1"/>
    <col min="3" max="3" width="32.69921875" customWidth="1"/>
  </cols>
  <sheetData>
    <row r="1" spans="1:3" x14ac:dyDescent="0.3">
      <c r="A1" s="5" t="s">
        <v>196</v>
      </c>
      <c r="B1" s="2"/>
      <c r="C1" s="1" t="e">
        <f>'Total Orgs'!#REF!</f>
        <v>#REF!</v>
      </c>
    </row>
    <row r="2" spans="1:3" x14ac:dyDescent="0.3">
      <c r="A2" s="5"/>
      <c r="B2" s="2"/>
    </row>
    <row r="3" spans="1:3" x14ac:dyDescent="0.3">
      <c r="A3" s="6" t="s">
        <v>619</v>
      </c>
      <c r="B3" s="2"/>
      <c r="C3" s="256" t="s">
        <v>216</v>
      </c>
    </row>
    <row r="4" spans="1:3" x14ac:dyDescent="0.3">
      <c r="A4" s="4"/>
      <c r="B4" s="2"/>
      <c r="C4" s="256" t="s">
        <v>620</v>
      </c>
    </row>
    <row r="5" spans="1:3" x14ac:dyDescent="0.3">
      <c r="A5" s="4" t="s">
        <v>197</v>
      </c>
      <c r="B5" s="2">
        <f>'Total Orgs'!B166</f>
        <v>500</v>
      </c>
      <c r="C5" s="256" t="s">
        <v>627</v>
      </c>
    </row>
    <row r="6" spans="1:3" x14ac:dyDescent="0.3">
      <c r="A6" s="4" t="s">
        <v>4</v>
      </c>
      <c r="B6" s="2"/>
      <c r="C6" s="256"/>
    </row>
    <row r="7" spans="1:3" x14ac:dyDescent="0.3">
      <c r="A7" s="4" t="s">
        <v>5</v>
      </c>
      <c r="B7" s="2"/>
      <c r="C7" s="256"/>
    </row>
    <row r="8" spans="1:3" x14ac:dyDescent="0.3">
      <c r="A8" s="4" t="s">
        <v>6</v>
      </c>
      <c r="B8" s="2">
        <f>SUM(B12:B112)</f>
        <v>498.75</v>
      </c>
      <c r="C8" s="256"/>
    </row>
    <row r="9" spans="1:3" x14ac:dyDescent="0.3">
      <c r="A9" s="4" t="s">
        <v>198</v>
      </c>
      <c r="B9" s="2">
        <f>SUM(B5+B6+B7-B8)</f>
        <v>1.25</v>
      </c>
      <c r="C9" s="256"/>
    </row>
    <row r="10" spans="1:3" x14ac:dyDescent="0.3">
      <c r="A10" s="4"/>
      <c r="B10" s="2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27" t="s">
        <v>1185</v>
      </c>
      <c r="B12">
        <v>498.75</v>
      </c>
      <c r="C12" t="s">
        <v>700</v>
      </c>
    </row>
    <row r="13" spans="1:3" x14ac:dyDescent="0.3">
      <c r="A13" s="27"/>
      <c r="C13" t="s">
        <v>1188</v>
      </c>
    </row>
    <row r="14" spans="1:3" x14ac:dyDescent="0.3">
      <c r="A14" s="27"/>
    </row>
    <row r="15" spans="1:3" x14ac:dyDescent="0.3">
      <c r="A15" s="27"/>
    </row>
    <row r="16" spans="1:3" x14ac:dyDescent="0.3">
      <c r="A16" s="27"/>
    </row>
    <row r="17" spans="1:1" x14ac:dyDescent="0.3">
      <c r="A17" s="27"/>
    </row>
    <row r="18" spans="1:1" x14ac:dyDescent="0.3">
      <c r="A18" s="27"/>
    </row>
    <row r="19" spans="1:1" x14ac:dyDescent="0.3">
      <c r="A19" s="27"/>
    </row>
    <row r="20" spans="1:1" x14ac:dyDescent="0.3">
      <c r="A20" s="27"/>
    </row>
    <row r="21" spans="1:1" x14ac:dyDescent="0.3">
      <c r="A21" s="27"/>
    </row>
    <row r="22" spans="1:1" x14ac:dyDescent="0.3">
      <c r="A22" s="27"/>
    </row>
    <row r="23" spans="1:1" x14ac:dyDescent="0.3">
      <c r="A23" s="27"/>
    </row>
    <row r="24" spans="1:1" x14ac:dyDescent="0.3">
      <c r="A24" s="27"/>
    </row>
    <row r="25" spans="1:1" x14ac:dyDescent="0.3">
      <c r="A25" s="27"/>
    </row>
    <row r="26" spans="1:1" x14ac:dyDescent="0.3">
      <c r="A26" s="27"/>
    </row>
    <row r="27" spans="1:1" x14ac:dyDescent="0.3">
      <c r="A27" s="27"/>
    </row>
    <row r="28" spans="1:1" x14ac:dyDescent="0.3">
      <c r="A28" s="27"/>
    </row>
    <row r="29" spans="1:1" x14ac:dyDescent="0.3">
      <c r="A29" s="27"/>
    </row>
    <row r="30" spans="1:1" x14ac:dyDescent="0.3">
      <c r="A30" s="27"/>
    </row>
    <row r="31" spans="1:1" x14ac:dyDescent="0.3">
      <c r="A31" s="27"/>
    </row>
    <row r="32" spans="1:1" x14ac:dyDescent="0.3">
      <c r="A32" s="27"/>
    </row>
    <row r="33" spans="1:1" x14ac:dyDescent="0.3">
      <c r="A33" s="27"/>
    </row>
    <row r="34" spans="1:1" x14ac:dyDescent="0.3">
      <c r="A34" s="27"/>
    </row>
    <row r="35" spans="1:1" x14ac:dyDescent="0.3">
      <c r="A35" s="27"/>
    </row>
    <row r="36" spans="1:1" x14ac:dyDescent="0.3">
      <c r="A36" s="27"/>
    </row>
    <row r="37" spans="1:1" x14ac:dyDescent="0.3">
      <c r="A37" s="27"/>
    </row>
    <row r="38" spans="1:1" x14ac:dyDescent="0.3">
      <c r="A38" s="27"/>
    </row>
    <row r="39" spans="1:1" x14ac:dyDescent="0.3">
      <c r="A39" s="27"/>
    </row>
    <row r="40" spans="1:1" x14ac:dyDescent="0.3">
      <c r="A40" s="27"/>
    </row>
    <row r="41" spans="1:1" x14ac:dyDescent="0.3">
      <c r="A41" s="27"/>
    </row>
    <row r="42" spans="1:1" x14ac:dyDescent="0.3">
      <c r="A42" s="27"/>
    </row>
    <row r="43" spans="1:1" x14ac:dyDescent="0.3">
      <c r="A43" s="27"/>
    </row>
    <row r="44" spans="1:1" x14ac:dyDescent="0.3">
      <c r="A44" s="27"/>
    </row>
    <row r="45" spans="1:1" x14ac:dyDescent="0.3">
      <c r="A45" s="27"/>
    </row>
    <row r="46" spans="1:1" x14ac:dyDescent="0.3">
      <c r="A46" s="27"/>
    </row>
    <row r="47" spans="1:1" x14ac:dyDescent="0.3">
      <c r="A47" s="27"/>
    </row>
    <row r="48" spans="1:1" x14ac:dyDescent="0.3">
      <c r="A48" s="27"/>
    </row>
    <row r="49" spans="1:1" x14ac:dyDescent="0.3">
      <c r="A49" s="27"/>
    </row>
    <row r="50" spans="1:1" x14ac:dyDescent="0.3">
      <c r="A50" s="27"/>
    </row>
    <row r="51" spans="1:1" x14ac:dyDescent="0.3">
      <c r="A51" s="27"/>
    </row>
    <row r="52" spans="1:1" x14ac:dyDescent="0.3">
      <c r="A52" s="27"/>
    </row>
    <row r="53" spans="1:1" x14ac:dyDescent="0.3">
      <c r="A53" s="27"/>
    </row>
    <row r="54" spans="1:1" x14ac:dyDescent="0.3">
      <c r="A54" s="27"/>
    </row>
  </sheetData>
  <hyperlinks>
    <hyperlink ref="A1" location="'Total Orgs'!A1" display="Total Organizations" xr:uid="{2C006743-312D-47A4-AA16-61E19A84F52F}"/>
  </hyperlinks>
  <pageMargins left="0.7" right="0.7" top="0.75" bottom="0.75" header="0.3" footer="0.3"/>
  <pageSetup orientation="portrait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18D73-D0E0-42A8-A278-E8138C7CC75A}">
  <dimension ref="A1:J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172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Orgs'!B164</f>
        <v>0</v>
      </c>
      <c r="C5" s="47" t="s">
        <v>628</v>
      </c>
    </row>
    <row r="6" spans="1:3" x14ac:dyDescent="0.3">
      <c r="A6" s="4" t="s">
        <v>4</v>
      </c>
      <c r="C6" s="47" t="s">
        <v>629</v>
      </c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SUM(B12:B143)</f>
        <v>0</v>
      </c>
      <c r="C8" s="47"/>
    </row>
    <row r="9" spans="1:3" x14ac:dyDescent="0.3">
      <c r="A9" s="4" t="s">
        <v>198</v>
      </c>
      <c r="B9" s="2">
        <f>SUM(B5+B6-B7-B8)</f>
        <v>0</v>
      </c>
      <c r="C9" s="256"/>
    </row>
    <row r="10" spans="1:3" x14ac:dyDescent="0.3">
      <c r="C10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s="125"/>
    </row>
    <row r="13" spans="1:3" x14ac:dyDescent="0.3">
      <c r="C13" s="15"/>
    </row>
    <row r="14" spans="1:3" x14ac:dyDescent="0.3">
      <c r="C14" s="9"/>
    </row>
    <row r="16" spans="1:3" x14ac:dyDescent="0.3">
      <c r="C16" s="9"/>
    </row>
    <row r="17" spans="1:10" x14ac:dyDescent="0.3">
      <c r="C17" s="8"/>
    </row>
    <row r="18" spans="1:10" s="17" customFormat="1" x14ac:dyDescent="0.3">
      <c r="A18" s="213"/>
      <c r="B18" s="214"/>
      <c r="C18" s="9"/>
      <c r="D18" s="8"/>
      <c r="E18" s="8"/>
      <c r="F18" s="8"/>
      <c r="G18" s="8"/>
      <c r="H18" s="8"/>
      <c r="I18" s="8"/>
      <c r="J18" s="8"/>
    </row>
    <row r="19" spans="1:10" x14ac:dyDescent="0.3">
      <c r="C19" s="8"/>
    </row>
    <row r="23" spans="1:10" s="17" customFormat="1" x14ac:dyDescent="0.3">
      <c r="A23" s="213"/>
      <c r="B23" s="214"/>
      <c r="C23" s="9"/>
      <c r="D23" s="8"/>
      <c r="E23" s="8"/>
      <c r="F23" s="8"/>
      <c r="G23" s="8"/>
      <c r="H23" s="8"/>
      <c r="I23" s="8"/>
      <c r="J23" s="8"/>
    </row>
    <row r="24" spans="1:10" s="17" customFormat="1" x14ac:dyDescent="0.3">
      <c r="A24" s="213"/>
      <c r="B24" s="214"/>
      <c r="C24" s="8"/>
      <c r="D24" s="8"/>
      <c r="E24" s="8"/>
      <c r="F24" s="8"/>
      <c r="G24" s="8"/>
      <c r="H24" s="8"/>
      <c r="I24" s="8"/>
      <c r="J24" s="8"/>
    </row>
    <row r="25" spans="1:10" s="17" customFormat="1" x14ac:dyDescent="0.3">
      <c r="A25" s="213"/>
      <c r="B25" s="214"/>
      <c r="C25" s="8"/>
      <c r="D25" s="8"/>
      <c r="E25" s="8"/>
      <c r="F25" s="8"/>
      <c r="G25" s="8"/>
      <c r="H25" s="8"/>
      <c r="I25" s="8"/>
      <c r="J25" s="8"/>
    </row>
    <row r="26" spans="1:10" s="17" customFormat="1" x14ac:dyDescent="0.3">
      <c r="A26" s="213"/>
      <c r="B26" s="214"/>
      <c r="C26" s="8"/>
      <c r="D26" s="8"/>
      <c r="E26" s="8"/>
      <c r="F26" s="8"/>
      <c r="G26" s="8"/>
      <c r="H26" s="8"/>
      <c r="I26" s="8"/>
      <c r="J26" s="8"/>
    </row>
    <row r="27" spans="1:10" s="17" customFormat="1" x14ac:dyDescent="0.3">
      <c r="A27" s="213"/>
      <c r="B27" s="214"/>
      <c r="C27" s="8"/>
      <c r="D27" s="8"/>
      <c r="E27" s="8"/>
      <c r="F27" s="8"/>
      <c r="G27" s="8"/>
      <c r="H27" s="8"/>
      <c r="I27" s="8"/>
      <c r="J27" s="8"/>
    </row>
    <row r="28" spans="1:10" s="17" customFormat="1" x14ac:dyDescent="0.3">
      <c r="A28" s="213"/>
      <c r="B28" s="214"/>
      <c r="C28" s="8"/>
      <c r="D28" s="8"/>
      <c r="E28" s="8"/>
      <c r="F28" s="8"/>
      <c r="G28" s="8"/>
      <c r="H28" s="8"/>
      <c r="I28" s="8"/>
      <c r="J28" s="8"/>
    </row>
    <row r="29" spans="1:10" s="17" customFormat="1" x14ac:dyDescent="0.3">
      <c r="A29" s="213"/>
      <c r="B29" s="214"/>
      <c r="C29" s="8"/>
      <c r="D29" s="8"/>
      <c r="E29" s="8"/>
      <c r="F29" s="8"/>
      <c r="G29" s="8"/>
      <c r="H29" s="8"/>
      <c r="I29" s="8"/>
      <c r="J29" s="8"/>
    </row>
    <row r="30" spans="1:10" s="17" customFormat="1" x14ac:dyDescent="0.3">
      <c r="A30" s="213"/>
      <c r="B30" s="214"/>
      <c r="C30" s="9"/>
      <c r="D30" s="8"/>
      <c r="E30" s="8"/>
      <c r="F30" s="8"/>
      <c r="G30" s="8"/>
      <c r="H30" s="8"/>
      <c r="I30" s="8"/>
      <c r="J30" s="8"/>
    </row>
    <row r="31" spans="1:10" s="17" customFormat="1" x14ac:dyDescent="0.3">
      <c r="A31" s="213"/>
      <c r="B31" s="214"/>
      <c r="C31" s="8"/>
      <c r="D31" s="8"/>
      <c r="E31" s="8"/>
      <c r="F31" s="8"/>
      <c r="G31" s="8"/>
      <c r="H31" s="8"/>
      <c r="I31" s="8"/>
      <c r="J31" s="8"/>
    </row>
    <row r="32" spans="1:10" s="17" customFormat="1" x14ac:dyDescent="0.3">
      <c r="A32" s="213"/>
      <c r="B32" s="214"/>
      <c r="C32" s="8"/>
      <c r="D32" s="8"/>
      <c r="E32" s="8"/>
      <c r="F32" s="8"/>
      <c r="G32" s="8"/>
      <c r="H32" s="8"/>
      <c r="I32" s="8"/>
      <c r="J32" s="8"/>
    </row>
    <row r="33" spans="1:3" x14ac:dyDescent="0.3">
      <c r="C33" s="8"/>
    </row>
    <row r="34" spans="1:3" x14ac:dyDescent="0.3">
      <c r="C34" s="8"/>
    </row>
    <row r="35" spans="1:3" x14ac:dyDescent="0.3">
      <c r="C35" s="9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972F6243-796E-47FD-A28E-FD4A7CFC736B}"/>
  </hyperlinks>
  <pageMargins left="0.75" right="0.75" top="1" bottom="1" header="0.5" footer="0.5"/>
  <pageSetup orientation="portrait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5A8FC-10E7-48D3-B507-4A4DBBB9455F}">
  <dimension ref="A1:J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171</v>
      </c>
    </row>
    <row r="4" spans="1:3" x14ac:dyDescent="0.3">
      <c r="C4" s="256" t="s">
        <v>231</v>
      </c>
    </row>
    <row r="5" spans="1:3" x14ac:dyDescent="0.3">
      <c r="A5" s="4" t="s">
        <v>197</v>
      </c>
      <c r="B5" s="2">
        <f>'Total Orgs'!B163</f>
        <v>0</v>
      </c>
      <c r="C5" s="256" t="s">
        <v>398</v>
      </c>
    </row>
    <row r="6" spans="1:3" x14ac:dyDescent="0.3">
      <c r="A6" s="4" t="s">
        <v>4</v>
      </c>
      <c r="C6" s="256"/>
    </row>
    <row r="7" spans="1:3" x14ac:dyDescent="0.3">
      <c r="A7" s="4" t="s">
        <v>5</v>
      </c>
      <c r="C7" s="256"/>
    </row>
    <row r="8" spans="1:3" x14ac:dyDescent="0.3">
      <c r="A8" s="4" t="s">
        <v>6</v>
      </c>
      <c r="B8" s="2">
        <f>SUM(B12:B143)</f>
        <v>0</v>
      </c>
      <c r="C8" s="256"/>
    </row>
    <row r="9" spans="1:3" x14ac:dyDescent="0.3">
      <c r="A9" s="4" t="s">
        <v>198</v>
      </c>
      <c r="B9" s="2">
        <f>SUM(B5+B6-B7-B8)</f>
        <v>0</v>
      </c>
      <c r="C9" s="256"/>
    </row>
    <row r="10" spans="1:3" x14ac:dyDescent="0.3">
      <c r="C10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s="125"/>
    </row>
    <row r="13" spans="1:3" x14ac:dyDescent="0.3">
      <c r="C13" s="15"/>
    </row>
    <row r="14" spans="1:3" x14ac:dyDescent="0.3">
      <c r="C14" s="9"/>
    </row>
    <row r="16" spans="1:3" x14ac:dyDescent="0.3">
      <c r="C16" s="9"/>
    </row>
    <row r="17" spans="1:10" x14ac:dyDescent="0.3">
      <c r="C17" s="8"/>
    </row>
    <row r="18" spans="1:10" s="17" customFormat="1" x14ac:dyDescent="0.3">
      <c r="A18" s="213"/>
      <c r="B18" s="214"/>
      <c r="C18" s="9"/>
      <c r="D18" s="8"/>
      <c r="E18" s="8"/>
      <c r="F18" s="8"/>
      <c r="G18" s="8"/>
      <c r="H18" s="8"/>
      <c r="I18" s="8"/>
      <c r="J18" s="8"/>
    </row>
    <row r="19" spans="1:10" x14ac:dyDescent="0.3">
      <c r="C19" s="8"/>
    </row>
    <row r="23" spans="1:10" s="17" customFormat="1" x14ac:dyDescent="0.3">
      <c r="A23" s="213"/>
      <c r="B23" s="214"/>
      <c r="C23" s="9"/>
      <c r="D23" s="215"/>
      <c r="E23" s="215"/>
      <c r="F23" s="215"/>
      <c r="G23" s="215"/>
      <c r="H23" s="215"/>
      <c r="I23" s="215"/>
      <c r="J23" s="215"/>
    </row>
    <row r="24" spans="1:10" s="17" customFormat="1" x14ac:dyDescent="0.3">
      <c r="A24" s="213"/>
      <c r="B24" s="214"/>
      <c r="C24" s="8"/>
      <c r="D24" s="8"/>
      <c r="E24" s="8"/>
      <c r="F24" s="8"/>
      <c r="G24" s="8"/>
      <c r="H24" s="8"/>
      <c r="I24" s="8"/>
      <c r="J24" s="8"/>
    </row>
    <row r="25" spans="1:10" s="17" customFormat="1" x14ac:dyDescent="0.3">
      <c r="A25" s="213"/>
      <c r="B25" s="214"/>
      <c r="C25" s="8"/>
      <c r="D25" s="8"/>
      <c r="E25" s="8"/>
      <c r="F25" s="8"/>
      <c r="G25" s="8"/>
      <c r="H25" s="8"/>
      <c r="I25" s="8"/>
      <c r="J25" s="8"/>
    </row>
    <row r="26" spans="1:10" s="17" customFormat="1" x14ac:dyDescent="0.3">
      <c r="A26" s="213"/>
      <c r="B26" s="214"/>
      <c r="C26" s="8"/>
      <c r="D26" s="8"/>
      <c r="E26" s="8"/>
      <c r="F26" s="8"/>
      <c r="G26" s="8"/>
      <c r="H26" s="8"/>
      <c r="I26" s="8"/>
      <c r="J26" s="8"/>
    </row>
    <row r="27" spans="1:10" s="17" customFormat="1" x14ac:dyDescent="0.3">
      <c r="A27" s="213"/>
      <c r="B27" s="214"/>
      <c r="C27" s="8"/>
      <c r="D27" s="8"/>
      <c r="E27" s="8"/>
      <c r="F27" s="8"/>
      <c r="G27" s="8"/>
      <c r="H27" s="8"/>
      <c r="I27" s="8"/>
      <c r="J27" s="8"/>
    </row>
    <row r="28" spans="1:10" s="17" customFormat="1" x14ac:dyDescent="0.3">
      <c r="A28" s="213"/>
      <c r="B28" s="214"/>
      <c r="C28" s="8"/>
      <c r="D28" s="8"/>
      <c r="E28" s="8"/>
      <c r="F28" s="8"/>
      <c r="G28" s="8"/>
      <c r="H28" s="8"/>
      <c r="I28" s="8"/>
      <c r="J28" s="8"/>
    </row>
    <row r="29" spans="1:10" s="17" customFormat="1" x14ac:dyDescent="0.3">
      <c r="A29" s="213"/>
      <c r="B29" s="214"/>
      <c r="C29" s="8"/>
      <c r="D29" s="8"/>
      <c r="E29" s="8"/>
      <c r="F29" s="8"/>
      <c r="G29" s="8"/>
      <c r="H29" s="8"/>
      <c r="I29" s="8"/>
      <c r="J29" s="8"/>
    </row>
    <row r="30" spans="1:10" s="17" customFormat="1" x14ac:dyDescent="0.3">
      <c r="A30" s="213"/>
      <c r="B30" s="214"/>
      <c r="C30" s="9"/>
      <c r="D30" s="8"/>
      <c r="E30" s="8"/>
      <c r="F30" s="8"/>
      <c r="G30" s="8"/>
      <c r="H30" s="8"/>
      <c r="I30" s="8"/>
      <c r="J30" s="8"/>
    </row>
    <row r="31" spans="1:10" s="17" customFormat="1" x14ac:dyDescent="0.3">
      <c r="A31" s="213"/>
      <c r="B31" s="214"/>
      <c r="C31" s="8"/>
      <c r="D31" s="8"/>
      <c r="E31" s="8"/>
      <c r="F31" s="8"/>
      <c r="G31" s="8"/>
      <c r="H31" s="8"/>
      <c r="I31" s="8"/>
      <c r="J31" s="8"/>
    </row>
    <row r="32" spans="1:10" s="17" customFormat="1" x14ac:dyDescent="0.3">
      <c r="A32" s="213"/>
      <c r="B32" s="214"/>
      <c r="C32" s="8"/>
      <c r="D32" s="8"/>
      <c r="E32" s="8"/>
      <c r="F32" s="8"/>
      <c r="G32" s="8"/>
      <c r="H32" s="8"/>
      <c r="I32" s="8"/>
      <c r="J32" s="8"/>
    </row>
    <row r="33" spans="1:3" x14ac:dyDescent="0.3">
      <c r="C33" s="8"/>
    </row>
    <row r="34" spans="1:3" x14ac:dyDescent="0.3">
      <c r="C34" s="8"/>
    </row>
    <row r="35" spans="1:3" x14ac:dyDescent="0.3">
      <c r="C35" s="9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C9843CF4-E06E-46D4-9EC0-9DF81EC9FD1F}"/>
  </hyperlinks>
  <pageMargins left="0.75" right="0.75" top="1" bottom="1" header="0.5" footer="0.5"/>
  <pageSetup orientation="portrait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D49A-F9FC-430F-BD2F-63A775A03661}">
  <dimension ref="A1:N14"/>
  <sheetViews>
    <sheetView workbookViewId="0"/>
  </sheetViews>
  <sheetFormatPr defaultRowHeight="15.6" x14ac:dyDescent="0.3"/>
  <cols>
    <col min="1" max="1" width="15.19921875" customWidth="1"/>
    <col min="3" max="3" width="26.8984375" customWidth="1"/>
    <col min="14" max="14" width="47.19921875" customWidth="1"/>
  </cols>
  <sheetData>
    <row r="1" spans="1:14" x14ac:dyDescent="0.3">
      <c r="A1" s="5" t="s">
        <v>196</v>
      </c>
      <c r="B1" s="2"/>
      <c r="C1" s="1" t="e">
        <f>'Total Orgs'!#REF!</f>
        <v>#REF!</v>
      </c>
    </row>
    <row r="2" spans="1:14" x14ac:dyDescent="0.3">
      <c r="A2" s="5"/>
      <c r="B2" s="2"/>
    </row>
    <row r="3" spans="1:14" x14ac:dyDescent="0.3">
      <c r="A3" s="6" t="s">
        <v>176</v>
      </c>
      <c r="B3" s="2"/>
      <c r="C3" s="256" t="s">
        <v>216</v>
      </c>
    </row>
    <row r="4" spans="1:14" x14ac:dyDescent="0.3">
      <c r="A4" s="4"/>
      <c r="B4" s="2"/>
      <c r="C4" s="47" t="s">
        <v>683</v>
      </c>
    </row>
    <row r="5" spans="1:14" x14ac:dyDescent="0.3">
      <c r="A5" s="4" t="s">
        <v>197</v>
      </c>
      <c r="B5" s="2">
        <f>'Total Orgs'!B168</f>
        <v>575</v>
      </c>
      <c r="C5" s="47" t="s">
        <v>684</v>
      </c>
    </row>
    <row r="6" spans="1:14" x14ac:dyDescent="0.3">
      <c r="A6" s="4" t="s">
        <v>4</v>
      </c>
      <c r="B6" s="2"/>
      <c r="C6" s="47"/>
    </row>
    <row r="7" spans="1:14" x14ac:dyDescent="0.3">
      <c r="A7" s="20" t="s">
        <v>5</v>
      </c>
      <c r="B7" s="32"/>
      <c r="C7" s="138"/>
      <c r="N7" s="93"/>
    </row>
    <row r="8" spans="1:14" x14ac:dyDescent="0.3">
      <c r="A8" s="4" t="s">
        <v>6</v>
      </c>
      <c r="B8" s="2">
        <f>SUM(B12:B101)</f>
        <v>0</v>
      </c>
      <c r="C8" s="47"/>
    </row>
    <row r="9" spans="1:14" x14ac:dyDescent="0.3">
      <c r="A9" s="4" t="s">
        <v>198</v>
      </c>
      <c r="B9" s="2">
        <f>SUM(B5+B6-B7-B8)</f>
        <v>575</v>
      </c>
    </row>
    <row r="10" spans="1:14" x14ac:dyDescent="0.3">
      <c r="A10" s="4"/>
      <c r="B10" s="2"/>
    </row>
    <row r="11" spans="1:14" x14ac:dyDescent="0.3">
      <c r="A11" s="7" t="s">
        <v>199</v>
      </c>
      <c r="B11" s="3" t="s">
        <v>200</v>
      </c>
      <c r="C11" s="1" t="s">
        <v>201</v>
      </c>
    </row>
    <row r="12" spans="1:14" x14ac:dyDescent="0.3">
      <c r="A12" s="13"/>
      <c r="B12" s="14"/>
      <c r="C12" s="15"/>
    </row>
    <row r="13" spans="1:14" x14ac:dyDescent="0.3">
      <c r="A13" s="4"/>
      <c r="B13" s="2"/>
    </row>
    <row r="14" spans="1:14" x14ac:dyDescent="0.3">
      <c r="A14" s="4"/>
      <c r="B14" s="2"/>
    </row>
  </sheetData>
  <hyperlinks>
    <hyperlink ref="A1" location="'Total Orgs'!A1" display="Total Organizations" xr:uid="{A2171BB3-6773-4503-AB5A-D2A43A275829}"/>
  </hyperlinks>
  <pageMargins left="0.7" right="0.7" top="0.75" bottom="0.75" header="0.3" footer="0.3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4CA78-DE8F-4CB8-AC0E-D8F2FF58F0D8}">
  <dimension ref="A1:N14"/>
  <sheetViews>
    <sheetView workbookViewId="0"/>
  </sheetViews>
  <sheetFormatPr defaultRowHeight="15.6" x14ac:dyDescent="0.3"/>
  <cols>
    <col min="1" max="1" width="15.19921875" customWidth="1"/>
    <col min="14" max="14" width="47.19921875" customWidth="1"/>
  </cols>
  <sheetData>
    <row r="1" spans="1:14" x14ac:dyDescent="0.3">
      <c r="A1" s="5" t="s">
        <v>196</v>
      </c>
      <c r="B1" s="2"/>
      <c r="C1" s="1" t="e">
        <f>'Total Orgs'!#REF!</f>
        <v>#REF!</v>
      </c>
    </row>
    <row r="2" spans="1:14" x14ac:dyDescent="0.3">
      <c r="A2" s="5"/>
      <c r="B2" s="2"/>
    </row>
    <row r="3" spans="1:14" x14ac:dyDescent="0.3">
      <c r="A3" s="6" t="s">
        <v>175</v>
      </c>
      <c r="B3" s="2"/>
    </row>
    <row r="4" spans="1:14" x14ac:dyDescent="0.3">
      <c r="A4" s="4"/>
      <c r="B4" s="2"/>
    </row>
    <row r="5" spans="1:14" x14ac:dyDescent="0.3">
      <c r="A5" s="4" t="s">
        <v>197</v>
      </c>
      <c r="B5" s="2">
        <f>'Total Orgs'!B167</f>
        <v>0</v>
      </c>
    </row>
    <row r="6" spans="1:14" x14ac:dyDescent="0.3">
      <c r="A6" s="4" t="s">
        <v>4</v>
      </c>
      <c r="B6" s="2"/>
    </row>
    <row r="7" spans="1:14" x14ac:dyDescent="0.3">
      <c r="A7" s="20" t="s">
        <v>5</v>
      </c>
      <c r="B7" s="32"/>
      <c r="C7" s="15"/>
      <c r="N7" s="93"/>
    </row>
    <row r="8" spans="1:14" x14ac:dyDescent="0.3">
      <c r="A8" s="4" t="s">
        <v>6</v>
      </c>
      <c r="B8" s="2">
        <f>SUM(B12:B101)</f>
        <v>0</v>
      </c>
    </row>
    <row r="9" spans="1:14" x14ac:dyDescent="0.3">
      <c r="A9" s="4" t="s">
        <v>198</v>
      </c>
      <c r="B9" s="2">
        <f>SUM(B5+B6-B7-B8)</f>
        <v>0</v>
      </c>
    </row>
    <row r="10" spans="1:14" x14ac:dyDescent="0.3">
      <c r="A10" s="4"/>
      <c r="B10" s="2"/>
    </row>
    <row r="11" spans="1:14" x14ac:dyDescent="0.3">
      <c r="A11" s="7" t="s">
        <v>199</v>
      </c>
      <c r="B11" s="3" t="s">
        <v>200</v>
      </c>
      <c r="C11" s="1" t="s">
        <v>201</v>
      </c>
    </row>
    <row r="12" spans="1:14" x14ac:dyDescent="0.3">
      <c r="A12" s="13"/>
      <c r="B12" s="14"/>
      <c r="C12" s="15"/>
    </row>
    <row r="13" spans="1:14" x14ac:dyDescent="0.3">
      <c r="A13" s="4"/>
      <c r="B13" s="2"/>
    </row>
    <row r="14" spans="1:14" x14ac:dyDescent="0.3">
      <c r="A14" s="4"/>
      <c r="B14" s="2"/>
    </row>
  </sheetData>
  <hyperlinks>
    <hyperlink ref="A1" location="'Total Orgs'!A1" display="Total Organizations" xr:uid="{2BEAB362-4D47-48E1-A201-E6DCDFC77DDA}"/>
  </hyperlinks>
  <pageMargins left="0.7" right="0.7" top="0.75" bottom="0.75" header="0.3" footer="0.3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sheetPr>
    <tabColor rgb="FFC00000"/>
  </sheetPr>
  <dimension ref="A1:C13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 cm="1">
        <f t="array" ref="C1">'Total Orgs'!Techtones</f>
        <v>#NAME?</v>
      </c>
    </row>
    <row r="2" spans="1:3" x14ac:dyDescent="0.3">
      <c r="A2" s="5"/>
      <c r="C2" t="s">
        <v>399</v>
      </c>
    </row>
    <row r="3" spans="1:3" x14ac:dyDescent="0.3">
      <c r="A3" s="6" t="s">
        <v>400</v>
      </c>
      <c r="C3" t="s">
        <v>401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Orgs'!B50</f>
        <v>750</v>
      </c>
      <c r="C5" s="263" t="s">
        <v>402</v>
      </c>
    </row>
    <row r="6" spans="1:3" x14ac:dyDescent="0.3">
      <c r="A6" s="4" t="s">
        <v>4</v>
      </c>
      <c r="C6" s="47" t="s">
        <v>696</v>
      </c>
    </row>
    <row r="7" spans="1:3" s="21" customFormat="1" x14ac:dyDescent="0.3">
      <c r="A7" s="13" t="s">
        <v>5</v>
      </c>
      <c r="B7" s="14"/>
      <c r="C7" s="138" t="s">
        <v>748</v>
      </c>
    </row>
    <row r="8" spans="1:3" x14ac:dyDescent="0.3">
      <c r="A8" s="4" t="s">
        <v>6</v>
      </c>
      <c r="B8" s="2">
        <f>SUM(B12:B101)</f>
        <v>750</v>
      </c>
      <c r="C8" s="47" t="s">
        <v>1501</v>
      </c>
    </row>
    <row r="9" spans="1:3" x14ac:dyDescent="0.3">
      <c r="A9" s="4" t="s">
        <v>198</v>
      </c>
      <c r="B9" s="2">
        <f>SUM(B5+B6-B7-B8)</f>
        <v>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1494</v>
      </c>
      <c r="B12" s="2">
        <v>750</v>
      </c>
      <c r="C12" t="s">
        <v>1499</v>
      </c>
    </row>
    <row r="13" spans="1:3" x14ac:dyDescent="0.3">
      <c r="C13" t="s">
        <v>1500</v>
      </c>
    </row>
  </sheetData>
  <hyperlinks>
    <hyperlink ref="A1" location="'Total Orgs'!A1" display="Total Organizations" xr:uid="{00000000-0004-0000-C400-000000000000}"/>
    <hyperlink ref="C5" r:id="rId1" xr:uid="{C0B2994F-AEC9-42AE-979C-43509D373866}"/>
  </hyperlinks>
  <pageMargins left="0.75" right="0.75" top="1" bottom="1" header="0.5" footer="0.5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sheetPr>
    <tabColor rgb="FFC00000"/>
  </sheetPr>
  <dimension ref="A1:C11"/>
  <sheetViews>
    <sheetView zoomScale="125" zoomScaleNormal="125" workbookViewId="0"/>
  </sheetViews>
  <sheetFormatPr defaultRowHeight="15.6" x14ac:dyDescent="0.3"/>
  <cols>
    <col min="1" max="1" width="19.5" style="40" customWidth="1"/>
    <col min="2" max="2" width="9" style="2" customWidth="1"/>
    <col min="3" max="3" width="41.19921875" customWidth="1"/>
  </cols>
  <sheetData>
    <row r="1" spans="1:3" x14ac:dyDescent="0.3">
      <c r="A1" s="38" t="s">
        <v>196</v>
      </c>
      <c r="C1" s="1"/>
    </row>
    <row r="2" spans="1:3" x14ac:dyDescent="0.3">
      <c r="A2" s="38"/>
    </row>
    <row r="3" spans="1:3" x14ac:dyDescent="0.3">
      <c r="A3" s="39" t="s">
        <v>403</v>
      </c>
      <c r="C3" t="s">
        <v>404</v>
      </c>
    </row>
    <row r="5" spans="1:3" x14ac:dyDescent="0.3">
      <c r="A5" s="40" t="s">
        <v>197</v>
      </c>
      <c r="B5" s="2">
        <f>'Total Orgs'!B169</f>
        <v>0</v>
      </c>
    </row>
    <row r="6" spans="1:3" x14ac:dyDescent="0.3">
      <c r="A6" s="40" t="s">
        <v>4</v>
      </c>
    </row>
    <row r="7" spans="1:3" x14ac:dyDescent="0.3">
      <c r="A7" s="40" t="s">
        <v>5</v>
      </c>
    </row>
    <row r="8" spans="1:3" x14ac:dyDescent="0.3">
      <c r="A8" s="40" t="s">
        <v>6</v>
      </c>
      <c r="B8" s="2">
        <f>SUM(B12:B101)</f>
        <v>0</v>
      </c>
    </row>
    <row r="9" spans="1:3" x14ac:dyDescent="0.3">
      <c r="A9" s="40" t="s">
        <v>198</v>
      </c>
      <c r="B9" s="2">
        <f>SUM(B5+B6-B7-B8)</f>
        <v>0</v>
      </c>
    </row>
    <row r="11" spans="1:3" x14ac:dyDescent="0.3">
      <c r="A11" s="41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C700-000000000000}"/>
  </hyperlink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A948-3047-4890-B5A4-7558119B5442}">
  <sheetPr>
    <tabColor theme="0"/>
  </sheetPr>
  <dimension ref="A1:C23"/>
  <sheetViews>
    <sheetView workbookViewId="0"/>
  </sheetViews>
  <sheetFormatPr defaultColWidth="9" defaultRowHeight="15.6" x14ac:dyDescent="0.3"/>
  <cols>
    <col min="1" max="1" width="16.5" style="19" customWidth="1"/>
    <col min="2" max="2" width="13.19921875" style="19" customWidth="1"/>
    <col min="3" max="3" width="34.5" style="19" customWidth="1"/>
    <col min="4" max="4" width="9" style="19" customWidth="1"/>
    <col min="5" max="16384" width="9" style="19"/>
  </cols>
  <sheetData>
    <row r="1" spans="1:3" x14ac:dyDescent="0.3">
      <c r="A1" s="5" t="s">
        <v>196</v>
      </c>
      <c r="B1" s="214"/>
      <c r="C1" s="1" t="e">
        <f>'Total Orgs'!#REF!</f>
        <v>#REF!</v>
      </c>
    </row>
    <row r="2" spans="1:3" x14ac:dyDescent="0.3">
      <c r="A2" s="5"/>
      <c r="B2" s="214"/>
      <c r="C2" s="8"/>
    </row>
    <row r="3" spans="1:3" x14ac:dyDescent="0.3">
      <c r="A3" s="8" t="s">
        <v>29</v>
      </c>
      <c r="B3" s="214"/>
      <c r="C3" s="256" t="s">
        <v>216</v>
      </c>
    </row>
    <row r="4" spans="1:3" x14ac:dyDescent="0.3">
      <c r="A4" s="213"/>
      <c r="B4" s="214"/>
      <c r="C4" s="366" t="s">
        <v>641</v>
      </c>
    </row>
    <row r="5" spans="1:3" x14ac:dyDescent="0.3">
      <c r="A5" s="213" t="s">
        <v>197</v>
      </c>
      <c r="B5" s="214">
        <f>'Total Orgs'!B20</f>
        <v>500</v>
      </c>
      <c r="C5" s="366" t="s">
        <v>642</v>
      </c>
    </row>
    <row r="6" spans="1:3" x14ac:dyDescent="0.3">
      <c r="A6" s="213" t="s">
        <v>4</v>
      </c>
      <c r="B6" s="214"/>
      <c r="C6" s="366"/>
    </row>
    <row r="7" spans="1:3" s="44" customFormat="1" x14ac:dyDescent="0.3">
      <c r="A7" s="228" t="s">
        <v>5</v>
      </c>
      <c r="B7" s="229"/>
      <c r="C7" s="138"/>
    </row>
    <row r="8" spans="1:3" x14ac:dyDescent="0.3">
      <c r="A8" s="213" t="s">
        <v>6</v>
      </c>
      <c r="B8" s="214">
        <f>SUM(B12:B101)</f>
        <v>482</v>
      </c>
      <c r="C8" s="366"/>
    </row>
    <row r="9" spans="1:3" x14ac:dyDescent="0.3">
      <c r="A9" s="213" t="s">
        <v>198</v>
      </c>
      <c r="B9" s="214">
        <f>SUM(B5+B6-B7-B8)</f>
        <v>18</v>
      </c>
      <c r="C9" s="8"/>
    </row>
    <row r="10" spans="1:3" x14ac:dyDescent="0.3">
      <c r="A10" s="213"/>
      <c r="B10" s="214"/>
      <c r="C10" s="8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213" t="s">
        <v>1215</v>
      </c>
      <c r="B12" s="8">
        <v>482</v>
      </c>
      <c r="C12" t="s">
        <v>700</v>
      </c>
    </row>
    <row r="13" spans="1:3" x14ac:dyDescent="0.3">
      <c r="A13" s="8"/>
      <c r="B13" s="8"/>
      <c r="C13" t="s">
        <v>1219</v>
      </c>
    </row>
    <row r="14" spans="1:3" x14ac:dyDescent="0.3">
      <c r="A14" s="230"/>
      <c r="B14" s="8"/>
      <c r="C14"/>
    </row>
    <row r="15" spans="1:3" x14ac:dyDescent="0.3">
      <c r="A15" s="213"/>
      <c r="B15" s="8"/>
      <c r="C15"/>
    </row>
    <row r="16" spans="1:3" x14ac:dyDescent="0.3">
      <c r="A16" s="230"/>
      <c r="B16" s="8"/>
      <c r="C16"/>
    </row>
    <row r="17" spans="1:3" x14ac:dyDescent="0.3">
      <c r="A17" s="213"/>
      <c r="B17" s="8"/>
      <c r="C17"/>
    </row>
    <row r="18" spans="1:3" x14ac:dyDescent="0.3">
      <c r="A18" s="8"/>
      <c r="B18" s="8"/>
      <c r="C18" s="10"/>
    </row>
    <row r="19" spans="1:3" x14ac:dyDescent="0.3">
      <c r="A19" s="230"/>
      <c r="B19" s="8"/>
      <c r="C19"/>
    </row>
    <row r="20" spans="1:3" s="44" customFormat="1" x14ac:dyDescent="0.3">
      <c r="A20" s="228"/>
      <c r="B20" s="226"/>
      <c r="C20" s="15"/>
    </row>
    <row r="21" spans="1:3" x14ac:dyDescent="0.3">
      <c r="A21" s="8"/>
      <c r="B21" s="8"/>
      <c r="C21"/>
    </row>
    <row r="22" spans="1:3" x14ac:dyDescent="0.3">
      <c r="A22" s="8"/>
      <c r="B22" s="8"/>
      <c r="C22"/>
    </row>
    <row r="23" spans="1:3" x14ac:dyDescent="0.3">
      <c r="A23" s="8"/>
      <c r="B23" s="8"/>
      <c r="C23"/>
    </row>
  </sheetData>
  <hyperlinks>
    <hyperlink ref="A1" location="'Total Orgs'!A1" display="Total Organizations" xr:uid="{0E97FF69-AF54-4CBC-8BC1-5F9AA3ADF698}"/>
  </hyperlinks>
  <pageMargins left="0.7" right="0.7" top="0.75" bottom="0.75" header="0.3" footer="0.3"/>
  <pageSetup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1BE16-6F48-4890-9DB7-82C104C3C4C3}">
  <dimension ref="A1:C15"/>
  <sheetViews>
    <sheetView zoomScale="115" zoomScaleNormal="115" workbookViewId="0"/>
  </sheetViews>
  <sheetFormatPr defaultRowHeight="15.6" x14ac:dyDescent="0.3"/>
  <cols>
    <col min="1" max="1" width="13.8984375" customWidth="1"/>
    <col min="2" max="2" width="14.5" customWidth="1"/>
    <col min="3" max="3" width="33.09765625" customWidth="1"/>
  </cols>
  <sheetData>
    <row r="1" spans="1:3" x14ac:dyDescent="0.3">
      <c r="A1" s="38" t="s">
        <v>196</v>
      </c>
      <c r="B1" s="2"/>
      <c r="C1" s="1" t="e">
        <f>'Total Orgs'!#REF!</f>
        <v>#REF!</v>
      </c>
    </row>
    <row r="2" spans="1:3" x14ac:dyDescent="0.3">
      <c r="A2" s="38"/>
      <c r="B2" s="2"/>
    </row>
    <row r="3" spans="1:3" x14ac:dyDescent="0.3">
      <c r="A3" s="39" t="s">
        <v>178</v>
      </c>
      <c r="B3" s="2"/>
    </row>
    <row r="4" spans="1:3" x14ac:dyDescent="0.3">
      <c r="A4" s="40"/>
      <c r="B4" s="2"/>
    </row>
    <row r="5" spans="1:3" x14ac:dyDescent="0.3">
      <c r="A5" s="40" t="s">
        <v>197</v>
      </c>
      <c r="B5" s="2">
        <f>'Total Orgs'!B170</f>
        <v>500</v>
      </c>
    </row>
    <row r="6" spans="1:3" x14ac:dyDescent="0.3">
      <c r="A6" s="40" t="s">
        <v>4</v>
      </c>
      <c r="B6" s="2"/>
    </row>
    <row r="7" spans="1:3" x14ac:dyDescent="0.3">
      <c r="A7" s="40" t="s">
        <v>5</v>
      </c>
      <c r="B7" s="2">
        <v>500</v>
      </c>
    </row>
    <row r="8" spans="1:3" x14ac:dyDescent="0.3">
      <c r="A8" s="40" t="s">
        <v>6</v>
      </c>
      <c r="B8" s="2">
        <f>SUM(B12:B101)</f>
        <v>0</v>
      </c>
    </row>
    <row r="9" spans="1:3" x14ac:dyDescent="0.3">
      <c r="A9" s="40" t="s">
        <v>198</v>
      </c>
      <c r="B9" s="2">
        <f>SUM(B5+B6-B7-B8)</f>
        <v>0</v>
      </c>
    </row>
    <row r="10" spans="1:3" x14ac:dyDescent="0.3">
      <c r="A10" s="40"/>
      <c r="B10" s="2"/>
    </row>
    <row r="11" spans="1:3" x14ac:dyDescent="0.3">
      <c r="A11" s="41" t="s">
        <v>199</v>
      </c>
      <c r="B11" s="3" t="s">
        <v>200</v>
      </c>
      <c r="C11" s="1" t="s">
        <v>201</v>
      </c>
    </row>
    <row r="12" spans="1:3" x14ac:dyDescent="0.3">
      <c r="A12" s="40"/>
      <c r="B12" s="2"/>
      <c r="C12" t="s">
        <v>1084</v>
      </c>
    </row>
    <row r="13" spans="1:3" x14ac:dyDescent="0.3">
      <c r="A13" s="40"/>
      <c r="B13" s="2"/>
      <c r="C13" t="s">
        <v>1078</v>
      </c>
    </row>
    <row r="14" spans="1:3" x14ac:dyDescent="0.3">
      <c r="A14" s="40"/>
      <c r="B14" s="2"/>
    </row>
    <row r="15" spans="1:3" x14ac:dyDescent="0.3">
      <c r="A15" s="40"/>
      <c r="B15" s="2"/>
    </row>
  </sheetData>
  <hyperlinks>
    <hyperlink ref="A1" location="'Total Orgs'!A1" display="Total Organizations" xr:uid="{AA240B37-DC86-4928-A012-F751D6A55B74}"/>
  </hyperlinks>
  <pageMargins left="0.7" right="0.7" top="0.75" bottom="0.75" header="0.3" footer="0.3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E7989-089E-404A-BA02-51E84D516D35}">
  <sheetPr>
    <tabColor theme="1"/>
  </sheetPr>
  <dimension ref="A1:C30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405</v>
      </c>
    </row>
    <row r="5" spans="1:3" x14ac:dyDescent="0.3">
      <c r="A5" s="4" t="s">
        <v>197</v>
      </c>
      <c r="B5" s="2">
        <f>'Total Orgs'!B171</f>
        <v>575</v>
      </c>
    </row>
    <row r="6" spans="1:3" x14ac:dyDescent="0.3">
      <c r="A6" s="4" t="s">
        <v>4</v>
      </c>
    </row>
    <row r="7" spans="1:3" x14ac:dyDescent="0.3">
      <c r="A7" s="4" t="s">
        <v>5</v>
      </c>
      <c r="B7" s="2">
        <v>575</v>
      </c>
    </row>
    <row r="8" spans="1:3" x14ac:dyDescent="0.3">
      <c r="A8" s="4" t="s">
        <v>6</v>
      </c>
      <c r="B8" s="2">
        <f>SUM(B12:B106)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t="s">
        <v>1085</v>
      </c>
    </row>
    <row r="13" spans="1:3" x14ac:dyDescent="0.3">
      <c r="C13" t="s">
        <v>1078</v>
      </c>
    </row>
    <row r="18" spans="1:3" s="21" customFormat="1" x14ac:dyDescent="0.3">
      <c r="A18" s="13"/>
      <c r="B18" s="14"/>
      <c r="C18"/>
    </row>
    <row r="19" spans="1:3" s="21" customFormat="1" x14ac:dyDescent="0.3">
      <c r="A19" s="13"/>
      <c r="B19" s="14"/>
      <c r="C19"/>
    </row>
    <row r="21" spans="1:3" x14ac:dyDescent="0.3">
      <c r="A21" s="13"/>
      <c r="B21" s="14"/>
    </row>
    <row r="22" spans="1:3" x14ac:dyDescent="0.3">
      <c r="A22" s="13"/>
      <c r="B22" s="14"/>
    </row>
    <row r="30" spans="1:3" s="21" customFormat="1" x14ac:dyDescent="0.3">
      <c r="A30" s="13"/>
      <c r="B30" s="14"/>
      <c r="C30" s="15"/>
    </row>
  </sheetData>
  <hyperlinks>
    <hyperlink ref="A1" location="'Total Orgs'!A1" display="Total Organizations" xr:uid="{84DA0548-5BE9-4B9F-B0E7-85CFB4B30680}"/>
  </hyperlinks>
  <pageMargins left="0.75" right="0.75" top="1" bottom="1" header="0.5" footer="0.5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EAB38-9E6C-4325-921C-B23478D02F37}">
  <sheetPr>
    <tabColor theme="1"/>
  </sheetPr>
  <dimension ref="A1:C30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406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Orgs'!B172</f>
        <v>500</v>
      </c>
      <c r="C5" s="47" t="s">
        <v>527</v>
      </c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SUM(B12:B106)</f>
        <v>500</v>
      </c>
      <c r="C8" s="47"/>
    </row>
    <row r="9" spans="1:3" x14ac:dyDescent="0.3">
      <c r="A9" s="4" t="s">
        <v>198</v>
      </c>
      <c r="B9" s="2">
        <f>SUM(B5+B6-B7-B8)</f>
        <v>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912</v>
      </c>
      <c r="C12" t="s">
        <v>951</v>
      </c>
    </row>
    <row r="13" spans="1:3" x14ac:dyDescent="0.3">
      <c r="C13" t="s">
        <v>913</v>
      </c>
    </row>
    <row r="15" spans="1:3" x14ac:dyDescent="0.3">
      <c r="A15" s="4" t="s">
        <v>1502</v>
      </c>
      <c r="B15" s="2">
        <v>500</v>
      </c>
      <c r="C15" t="s">
        <v>1231</v>
      </c>
    </row>
    <row r="16" spans="1:3" x14ac:dyDescent="0.3">
      <c r="C16" t="s">
        <v>1503</v>
      </c>
    </row>
    <row r="17" spans="1:3" x14ac:dyDescent="0.3">
      <c r="C17" t="s">
        <v>1504</v>
      </c>
    </row>
    <row r="18" spans="1:3" s="21" customFormat="1" x14ac:dyDescent="0.3">
      <c r="A18" s="13"/>
      <c r="B18" s="14"/>
      <c r="C18"/>
    </row>
    <row r="19" spans="1:3" s="21" customFormat="1" x14ac:dyDescent="0.3">
      <c r="A19" s="13"/>
      <c r="B19" s="14"/>
      <c r="C19"/>
    </row>
    <row r="21" spans="1:3" x14ac:dyDescent="0.3">
      <c r="A21" s="13"/>
      <c r="B21" s="14"/>
    </row>
    <row r="22" spans="1:3" x14ac:dyDescent="0.3">
      <c r="A22" s="13"/>
      <c r="B22" s="14"/>
    </row>
    <row r="30" spans="1:3" s="21" customFormat="1" x14ac:dyDescent="0.3">
      <c r="A30" s="13"/>
      <c r="B30" s="14"/>
      <c r="C30" s="15"/>
    </row>
  </sheetData>
  <hyperlinks>
    <hyperlink ref="A1" location="'Total Orgs'!A1" display="Total Organizations" xr:uid="{5DD1711F-4284-4DBF-8E62-633C425EA0BA}"/>
  </hyperlinks>
  <pageMargins left="0.75" right="0.75" top="1" bottom="1" header="0.5" footer="0.5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F575C-5A28-40EE-BB48-2EB5756D51ED}">
  <sheetPr>
    <tabColor theme="1"/>
  </sheetPr>
  <dimension ref="A1:C11"/>
  <sheetViews>
    <sheetView workbookViewId="0">
      <selection activeCell="A12" sqref="A12:C17"/>
    </sheetView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407</v>
      </c>
    </row>
    <row r="5" spans="1:3" x14ac:dyDescent="0.3">
      <c r="A5" s="4" t="s">
        <v>197</v>
      </c>
      <c r="B5" s="2">
        <f>'[1]Total Orgs'!B38</f>
        <v>650</v>
      </c>
    </row>
    <row r="6" spans="1:3" x14ac:dyDescent="0.3">
      <c r="A6" s="4" t="s">
        <v>4</v>
      </c>
    </row>
    <row r="7" spans="1:3" s="15" customFormat="1" x14ac:dyDescent="0.3">
      <c r="A7" s="20" t="s">
        <v>5</v>
      </c>
      <c r="B7" s="32"/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650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3E0CAEC8-843B-4AB5-92C9-BA49399150A0}"/>
  </hyperlinks>
  <pageMargins left="0.75" right="0.75" top="1" bottom="1" header="0.5" footer="0.5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sheetPr>
    <tabColor rgb="FFC00000"/>
  </sheetPr>
  <dimension ref="A1:C13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180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Orgs'!B173</f>
        <v>250</v>
      </c>
      <c r="C5" s="256" t="s">
        <v>408</v>
      </c>
    </row>
    <row r="6" spans="1:3" x14ac:dyDescent="0.3">
      <c r="A6" s="4" t="s">
        <v>4</v>
      </c>
      <c r="C6" s="256" t="s">
        <v>409</v>
      </c>
    </row>
    <row r="7" spans="1:3" x14ac:dyDescent="0.3">
      <c r="A7" s="4" t="s">
        <v>5</v>
      </c>
      <c r="B7" s="2">
        <v>0</v>
      </c>
      <c r="C7" s="256"/>
    </row>
    <row r="8" spans="1:3" x14ac:dyDescent="0.3">
      <c r="A8" s="4" t="s">
        <v>6</v>
      </c>
      <c r="B8" s="2">
        <f>SUM(B12:B104)</f>
        <v>250</v>
      </c>
      <c r="C8" s="256"/>
    </row>
    <row r="9" spans="1:3" x14ac:dyDescent="0.3">
      <c r="A9" s="4" t="s">
        <v>198</v>
      </c>
      <c r="B9" s="2">
        <f>SUM(B5+B6-B7-B8)</f>
        <v>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975</v>
      </c>
      <c r="B12" s="2">
        <v>250</v>
      </c>
      <c r="C12" t="s">
        <v>700</v>
      </c>
    </row>
    <row r="13" spans="1:3" x14ac:dyDescent="0.3">
      <c r="C13" t="s">
        <v>976</v>
      </c>
    </row>
  </sheetData>
  <hyperlinks>
    <hyperlink ref="A1" location="'Total Orgs'!A1" display="Total Organizations" xr:uid="{00000000-0004-0000-CB00-000000000000}"/>
  </hyperlinks>
  <pageMargins left="0.75" right="0.75" top="1" bottom="1" header="0.5" footer="0.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sheetPr>
    <tabColor rgb="FFC0000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410</v>
      </c>
    </row>
    <row r="5" spans="1:3" x14ac:dyDescent="0.3">
      <c r="A5" s="4" t="s">
        <v>197</v>
      </c>
      <c r="B5" s="2">
        <f>'Total Orgs'!B174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SUM(B12:B104)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CC00-000000000000}"/>
  </hyperlinks>
  <pageMargins left="0.75" right="0.75" top="1" bottom="1" header="0.5" footer="0.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sheetPr>
    <tabColor theme="1"/>
  </sheetPr>
  <dimension ref="A1:C13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182</v>
      </c>
      <c r="C3" s="256" t="s">
        <v>216</v>
      </c>
    </row>
    <row r="4" spans="1:3" x14ac:dyDescent="0.3">
      <c r="C4" s="47" t="s">
        <v>543</v>
      </c>
    </row>
    <row r="5" spans="1:3" x14ac:dyDescent="0.3">
      <c r="A5" s="4" t="s">
        <v>197</v>
      </c>
      <c r="B5" s="2">
        <f>'Total Orgs'!B175</f>
        <v>600</v>
      </c>
      <c r="C5" s="47" t="s">
        <v>417</v>
      </c>
    </row>
    <row r="6" spans="1:3" x14ac:dyDescent="0.3">
      <c r="A6" s="4" t="s">
        <v>4</v>
      </c>
      <c r="C6" s="47" t="s">
        <v>556</v>
      </c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SUM(B12:B102)</f>
        <v>595.08000000000004</v>
      </c>
      <c r="C8" s="47"/>
    </row>
    <row r="9" spans="1:3" x14ac:dyDescent="0.3">
      <c r="A9" s="4" t="s">
        <v>198</v>
      </c>
      <c r="B9" s="2">
        <f>SUM(B5+B6-B8)</f>
        <v>4.9199999999999591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1170</v>
      </c>
      <c r="B12" s="2">
        <v>595.08000000000004</v>
      </c>
      <c r="C12" t="s">
        <v>1171</v>
      </c>
    </row>
    <row r="13" spans="1:3" x14ac:dyDescent="0.3">
      <c r="C13" t="s">
        <v>1172</v>
      </c>
    </row>
  </sheetData>
  <hyperlinks>
    <hyperlink ref="A1" location="'Total Orgs'!A1" display="Total Organizations" xr:uid="{00000000-0004-0000-CE00-000000000000}"/>
  </hyperlinks>
  <pageMargins left="0.75" right="0.75" top="1" bottom="1" header="0.5" footer="0.5"/>
  <pageSetup orientation="portrait" horizontalDpi="4294967292" verticalDpi="4294967292"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C9D70-F91B-40A0-8BDD-8FB6634C7694}">
  <dimension ref="A1:J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183</v>
      </c>
    </row>
    <row r="5" spans="1:3" x14ac:dyDescent="0.3">
      <c r="A5" s="4" t="s">
        <v>197</v>
      </c>
      <c r="B5" s="2">
        <f>'Total Orgs'!B176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SUM(B12:B143)</f>
        <v>0</v>
      </c>
    </row>
    <row r="9" spans="1:3" x14ac:dyDescent="0.3">
      <c r="A9" s="4" t="s">
        <v>198</v>
      </c>
      <c r="B9" s="2">
        <f>SUM(B5+B6-B8)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s="9"/>
    </row>
    <row r="13" spans="1:3" x14ac:dyDescent="0.3">
      <c r="C13" s="15"/>
    </row>
    <row r="14" spans="1:3" x14ac:dyDescent="0.3">
      <c r="C14" s="9"/>
    </row>
    <row r="16" spans="1:3" x14ac:dyDescent="0.3">
      <c r="C16" s="9"/>
    </row>
    <row r="17" spans="1:10" x14ac:dyDescent="0.3">
      <c r="C17" s="8"/>
    </row>
    <row r="18" spans="1:10" s="17" customFormat="1" x14ac:dyDescent="0.3">
      <c r="A18" s="219"/>
      <c r="B18" s="220"/>
      <c r="C18" s="88"/>
      <c r="D18" s="8"/>
      <c r="E18" s="8"/>
      <c r="F18" s="8"/>
      <c r="G18" s="8"/>
      <c r="H18" s="8"/>
      <c r="I18" s="8"/>
      <c r="J18" s="8"/>
    </row>
    <row r="19" spans="1:10" x14ac:dyDescent="0.3">
      <c r="A19" s="75"/>
      <c r="C19" s="217"/>
    </row>
    <row r="20" spans="1:10" x14ac:dyDescent="0.3">
      <c r="A20" s="75"/>
      <c r="C20" s="76"/>
    </row>
    <row r="21" spans="1:10" x14ac:dyDescent="0.3">
      <c r="A21" s="75"/>
      <c r="C21" s="76"/>
    </row>
    <row r="22" spans="1:10" x14ac:dyDescent="0.3">
      <c r="A22" s="78"/>
      <c r="B22" s="79"/>
      <c r="C22" s="56"/>
    </row>
    <row r="23" spans="1:10" s="17" customFormat="1" x14ac:dyDescent="0.3">
      <c r="A23" s="219"/>
      <c r="B23" s="220"/>
      <c r="C23" s="88"/>
      <c r="D23" s="215"/>
      <c r="E23" s="215"/>
      <c r="F23" s="215"/>
      <c r="G23" s="215"/>
      <c r="H23" s="215"/>
      <c r="I23" s="215"/>
      <c r="J23" s="215"/>
    </row>
    <row r="24" spans="1:10" s="17" customFormat="1" x14ac:dyDescent="0.3">
      <c r="A24" s="221"/>
      <c r="B24" s="214"/>
      <c r="C24" s="217"/>
      <c r="D24" s="8"/>
      <c r="E24" s="8"/>
      <c r="F24" s="8"/>
      <c r="G24" s="8"/>
      <c r="H24" s="8"/>
      <c r="I24" s="8"/>
      <c r="J24" s="8"/>
    </row>
    <row r="25" spans="1:10" s="17" customFormat="1" x14ac:dyDescent="0.3">
      <c r="A25" s="221"/>
      <c r="B25" s="214"/>
      <c r="C25" s="217"/>
      <c r="D25" s="8"/>
      <c r="E25" s="8"/>
      <c r="F25" s="8"/>
      <c r="G25" s="8"/>
      <c r="H25" s="8"/>
      <c r="I25" s="8"/>
      <c r="J25" s="8"/>
    </row>
    <row r="26" spans="1:10" s="17" customFormat="1" x14ac:dyDescent="0.3">
      <c r="A26" s="221"/>
      <c r="B26" s="214"/>
      <c r="C26" s="217"/>
      <c r="D26" s="8"/>
      <c r="E26" s="8"/>
      <c r="F26" s="8"/>
      <c r="G26" s="8"/>
      <c r="H26" s="8"/>
      <c r="I26" s="8"/>
      <c r="J26" s="8"/>
    </row>
    <row r="27" spans="1:10" s="17" customFormat="1" x14ac:dyDescent="0.3">
      <c r="A27" s="221"/>
      <c r="B27" s="214"/>
      <c r="C27" s="217"/>
      <c r="D27" s="8"/>
      <c r="E27" s="8"/>
      <c r="F27" s="8"/>
      <c r="G27" s="8"/>
      <c r="H27" s="8"/>
      <c r="I27" s="8"/>
      <c r="J27" s="8"/>
    </row>
    <row r="28" spans="1:10" s="17" customFormat="1" x14ac:dyDescent="0.3">
      <c r="A28" s="221"/>
      <c r="B28" s="214"/>
      <c r="C28" s="217"/>
      <c r="D28" s="8"/>
      <c r="E28" s="8"/>
      <c r="F28" s="8"/>
      <c r="G28" s="8"/>
      <c r="H28" s="8"/>
      <c r="I28" s="8"/>
      <c r="J28" s="8"/>
    </row>
    <row r="29" spans="1:10" s="17" customFormat="1" x14ac:dyDescent="0.3">
      <c r="A29" s="222"/>
      <c r="B29" s="223"/>
      <c r="C29" s="218"/>
      <c r="D29" s="8"/>
      <c r="E29" s="8"/>
      <c r="F29" s="8"/>
      <c r="G29" s="8"/>
      <c r="H29" s="8"/>
      <c r="I29" s="8"/>
      <c r="J29" s="8"/>
    </row>
    <row r="30" spans="1:10" s="17" customFormat="1" x14ac:dyDescent="0.3">
      <c r="A30" s="219"/>
      <c r="B30" s="220"/>
      <c r="C30" s="88"/>
      <c r="D30" s="8"/>
      <c r="E30" s="8"/>
      <c r="F30" s="8"/>
      <c r="G30" s="8"/>
      <c r="H30" s="8"/>
      <c r="I30" s="8"/>
      <c r="J30" s="8"/>
    </row>
    <row r="31" spans="1:10" s="17" customFormat="1" x14ac:dyDescent="0.3">
      <c r="A31" s="221"/>
      <c r="B31" s="214"/>
      <c r="C31" s="217"/>
      <c r="D31" s="8"/>
      <c r="E31" s="8"/>
      <c r="F31" s="8"/>
      <c r="G31" s="8"/>
      <c r="H31" s="8"/>
      <c r="I31" s="8"/>
      <c r="J31" s="8"/>
    </row>
    <row r="32" spans="1:10" s="17" customFormat="1" x14ac:dyDescent="0.3">
      <c r="A32" s="221"/>
      <c r="B32" s="214"/>
      <c r="C32" s="217"/>
      <c r="D32" s="8"/>
      <c r="E32" s="8"/>
      <c r="F32" s="8"/>
      <c r="G32" s="8"/>
      <c r="H32" s="8"/>
      <c r="I32" s="8"/>
      <c r="J32" s="8"/>
    </row>
    <row r="33" spans="1:3" x14ac:dyDescent="0.3">
      <c r="A33" s="75"/>
      <c r="C33" s="217"/>
    </row>
    <row r="34" spans="1:3" x14ac:dyDescent="0.3">
      <c r="A34" s="78"/>
      <c r="B34" s="79"/>
      <c r="C34" s="218"/>
    </row>
    <row r="35" spans="1:3" x14ac:dyDescent="0.3">
      <c r="C35" s="9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1C0A21E3-CA11-4E30-9D33-8D34DC764D97}"/>
  </hyperlinks>
  <pageMargins left="0.75" right="0.75" top="1" bottom="1" header="0.5" footer="0.5"/>
  <pageSetup orientation="portrait"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9AAD3-B79A-4AD4-A948-CC18905D23B8}">
  <dimension ref="A1:D20"/>
  <sheetViews>
    <sheetView zoomScaleNormal="100" workbookViewId="0"/>
  </sheetViews>
  <sheetFormatPr defaultRowHeight="15.6" x14ac:dyDescent="0.3"/>
  <cols>
    <col min="1" max="1" width="14.09765625" customWidth="1"/>
    <col min="3" max="3" width="38.3984375" customWidth="1"/>
  </cols>
  <sheetData>
    <row r="1" spans="1:4" x14ac:dyDescent="0.3">
      <c r="A1" s="5" t="s">
        <v>196</v>
      </c>
      <c r="B1" s="2"/>
      <c r="C1" s="1"/>
    </row>
    <row r="2" spans="1:4" x14ac:dyDescent="0.3">
      <c r="A2" s="5"/>
      <c r="B2" s="2"/>
    </row>
    <row r="3" spans="1:4" x14ac:dyDescent="0.3">
      <c r="A3" s="6" t="s">
        <v>184</v>
      </c>
      <c r="B3" s="2"/>
    </row>
    <row r="4" spans="1:4" x14ac:dyDescent="0.3">
      <c r="A4" s="4"/>
      <c r="B4" s="2"/>
      <c r="C4" s="256" t="s">
        <v>211</v>
      </c>
    </row>
    <row r="5" spans="1:4" x14ac:dyDescent="0.3">
      <c r="A5" s="4" t="s">
        <v>197</v>
      </c>
      <c r="B5" s="2">
        <f>'Total Orgs'!B177</f>
        <v>1150</v>
      </c>
      <c r="C5" s="47" t="s">
        <v>411</v>
      </c>
    </row>
    <row r="6" spans="1:4" x14ac:dyDescent="0.3">
      <c r="A6" s="4" t="s">
        <v>4</v>
      </c>
      <c r="B6" s="2">
        <v>143.30000000000001</v>
      </c>
      <c r="C6" s="47" t="s">
        <v>494</v>
      </c>
    </row>
    <row r="7" spans="1:4" x14ac:dyDescent="0.3">
      <c r="A7" s="4" t="s">
        <v>5</v>
      </c>
      <c r="B7" s="2"/>
      <c r="C7" s="47" t="s">
        <v>512</v>
      </c>
    </row>
    <row r="8" spans="1:4" x14ac:dyDescent="0.3">
      <c r="A8" s="4" t="s">
        <v>6</v>
      </c>
      <c r="B8" s="2">
        <f>SUM(B12:B144)</f>
        <v>1293.3</v>
      </c>
      <c r="C8" s="47"/>
    </row>
    <row r="9" spans="1:4" x14ac:dyDescent="0.3">
      <c r="A9" s="4" t="s">
        <v>198</v>
      </c>
      <c r="B9" s="2">
        <f>SUM(B5+B6-B7-B8)</f>
        <v>0</v>
      </c>
    </row>
    <row r="10" spans="1:4" x14ac:dyDescent="0.3">
      <c r="A10" s="4"/>
      <c r="B10" s="2"/>
    </row>
    <row r="11" spans="1:4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4" t="s">
        <v>1049</v>
      </c>
      <c r="B12" s="2">
        <v>420.3</v>
      </c>
      <c r="C12" s="125" t="s">
        <v>1050</v>
      </c>
    </row>
    <row r="13" spans="1:4" x14ac:dyDescent="0.3">
      <c r="A13" s="4"/>
      <c r="B13" s="2"/>
      <c r="C13" s="15" t="s">
        <v>1051</v>
      </c>
    </row>
    <row r="14" spans="1:4" x14ac:dyDescent="0.3">
      <c r="A14" s="4"/>
      <c r="B14" s="2"/>
      <c r="C14" s="125"/>
      <c r="D14" s="99"/>
    </row>
    <row r="15" spans="1:4" x14ac:dyDescent="0.3">
      <c r="A15" s="4" t="s">
        <v>1202</v>
      </c>
      <c r="B15" s="2">
        <v>523</v>
      </c>
      <c r="C15" t="s">
        <v>1203</v>
      </c>
      <c r="D15" s="100"/>
    </row>
    <row r="16" spans="1:4" x14ac:dyDescent="0.3">
      <c r="A16" s="4"/>
      <c r="B16" s="2"/>
      <c r="C16" s="123" t="s">
        <v>1204</v>
      </c>
      <c r="D16" s="99"/>
    </row>
    <row r="17" spans="1:4" x14ac:dyDescent="0.3">
      <c r="A17" s="4"/>
      <c r="B17" s="2"/>
      <c r="C17" s="123" t="s">
        <v>1205</v>
      </c>
      <c r="D17" s="99"/>
    </row>
    <row r="19" spans="1:4" x14ac:dyDescent="0.3">
      <c r="A19" t="s">
        <v>1356</v>
      </c>
      <c r="B19">
        <v>350</v>
      </c>
      <c r="C19" t="s">
        <v>1354</v>
      </c>
    </row>
    <row r="20" spans="1:4" x14ac:dyDescent="0.3">
      <c r="C20" t="s">
        <v>1355</v>
      </c>
    </row>
  </sheetData>
  <hyperlinks>
    <hyperlink ref="A1" location="'Total Orgs'!A1" display="Total Organizations" xr:uid="{38D642EF-2082-454E-A0DA-F46F477D8131}"/>
  </hyperlinks>
  <pageMargins left="0.7" right="0.7" top="0.75" bottom="0.75" header="0.3" footer="0.3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A40A9-04DF-461B-9F9A-231686ACE1B7}">
  <dimension ref="A1:C17"/>
  <sheetViews>
    <sheetView zoomScaleNormal="100" workbookViewId="0"/>
  </sheetViews>
  <sheetFormatPr defaultRowHeight="15.6" x14ac:dyDescent="0.3"/>
  <cols>
    <col min="1" max="1" width="14.09765625" customWidth="1"/>
    <col min="3" max="3" width="33.59765625" customWidth="1"/>
  </cols>
  <sheetData>
    <row r="1" spans="1:3" x14ac:dyDescent="0.3">
      <c r="A1" s="5" t="s">
        <v>508</v>
      </c>
      <c r="B1" s="2"/>
      <c r="C1" s="1"/>
    </row>
    <row r="2" spans="1:3" x14ac:dyDescent="0.3">
      <c r="A2" s="5"/>
      <c r="B2" s="2"/>
    </row>
    <row r="3" spans="1:3" x14ac:dyDescent="0.3">
      <c r="A3" s="6" t="s">
        <v>185</v>
      </c>
      <c r="B3" s="2"/>
    </row>
    <row r="4" spans="1:3" x14ac:dyDescent="0.3">
      <c r="A4" s="4"/>
      <c r="B4" s="2"/>
      <c r="C4" s="256" t="s">
        <v>211</v>
      </c>
    </row>
    <row r="5" spans="1:3" x14ac:dyDescent="0.3">
      <c r="A5" s="4" t="s">
        <v>197</v>
      </c>
      <c r="B5" s="2">
        <f>'Total Orgs'!B178</f>
        <v>650</v>
      </c>
      <c r="C5" s="47" t="s">
        <v>412</v>
      </c>
    </row>
    <row r="6" spans="1:3" x14ac:dyDescent="0.3">
      <c r="A6" s="4" t="s">
        <v>4</v>
      </c>
      <c r="B6" s="2"/>
      <c r="C6" s="47" t="s">
        <v>413</v>
      </c>
    </row>
    <row r="7" spans="1:3" x14ac:dyDescent="0.3">
      <c r="A7" s="4" t="s">
        <v>5</v>
      </c>
      <c r="B7" s="2"/>
      <c r="C7" s="47" t="s">
        <v>507</v>
      </c>
    </row>
    <row r="8" spans="1:3" x14ac:dyDescent="0.3">
      <c r="A8" s="4" t="s">
        <v>6</v>
      </c>
      <c r="B8" s="2">
        <f>SUM(B12:B142)</f>
        <v>399.43</v>
      </c>
      <c r="C8" s="47" t="s">
        <v>512</v>
      </c>
    </row>
    <row r="9" spans="1:3" x14ac:dyDescent="0.3">
      <c r="A9" s="4" t="s">
        <v>198</v>
      </c>
      <c r="B9" s="2">
        <f>SUM(B5+B6-B8)</f>
        <v>250.57</v>
      </c>
      <c r="C9" s="256"/>
    </row>
    <row r="10" spans="1:3" x14ac:dyDescent="0.3">
      <c r="A10" s="4"/>
      <c r="B10" s="2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851</v>
      </c>
      <c r="B12" s="2">
        <v>399.43</v>
      </c>
      <c r="C12" s="125" t="s">
        <v>700</v>
      </c>
    </row>
    <row r="13" spans="1:3" x14ac:dyDescent="0.3">
      <c r="A13" s="4"/>
      <c r="B13" s="2"/>
      <c r="C13" s="15" t="s">
        <v>869</v>
      </c>
    </row>
    <row r="14" spans="1:3" x14ac:dyDescent="0.3">
      <c r="A14" s="4"/>
      <c r="B14" s="2"/>
      <c r="C14" t="s">
        <v>868</v>
      </c>
    </row>
    <row r="15" spans="1:3" x14ac:dyDescent="0.3">
      <c r="A15" s="4"/>
      <c r="B15" s="2"/>
      <c r="C15" s="125"/>
    </row>
    <row r="16" spans="1:3" x14ac:dyDescent="0.3">
      <c r="C16" s="125"/>
    </row>
    <row r="17" spans="3:3" x14ac:dyDescent="0.3">
      <c r="C17" s="125"/>
    </row>
  </sheetData>
  <hyperlinks>
    <hyperlink ref="A1" location="'Total Orgs'!A1" display="Total Organizations" xr:uid="{104BF74C-E9E4-47FF-8027-B8F06D4A89C2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0"/>
  </sheetPr>
  <dimension ref="A1:C20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30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Orgs'!B21</f>
        <v>2300</v>
      </c>
      <c r="C5" s="256" t="s">
        <v>236</v>
      </c>
    </row>
    <row r="6" spans="1:3" x14ac:dyDescent="0.3">
      <c r="A6" s="4" t="s">
        <v>4</v>
      </c>
      <c r="C6" s="256" t="s">
        <v>237</v>
      </c>
    </row>
    <row r="7" spans="1:3" s="21" customFormat="1" x14ac:dyDescent="0.3">
      <c r="A7" s="13" t="s">
        <v>5</v>
      </c>
      <c r="B7" s="14"/>
      <c r="C7" s="257" t="s">
        <v>610</v>
      </c>
    </row>
    <row r="8" spans="1:3" x14ac:dyDescent="0.3">
      <c r="A8" s="4" t="s">
        <v>6</v>
      </c>
      <c r="B8" s="2">
        <f>SUM(B12:B101)</f>
        <v>2291</v>
      </c>
      <c r="C8" s="256"/>
    </row>
    <row r="9" spans="1:3" x14ac:dyDescent="0.3">
      <c r="A9" s="4" t="s">
        <v>198</v>
      </c>
      <c r="B9" s="2">
        <f>SUM(B5+B6-B7-B8)</f>
        <v>9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1141</v>
      </c>
      <c r="B12" s="2">
        <v>750</v>
      </c>
      <c r="C12" t="s">
        <v>1151</v>
      </c>
    </row>
    <row r="13" spans="1:3" x14ac:dyDescent="0.3">
      <c r="C13" t="s">
        <v>1152</v>
      </c>
    </row>
    <row r="15" spans="1:3" x14ac:dyDescent="0.3">
      <c r="A15" s="4" t="s">
        <v>1329</v>
      </c>
      <c r="B15" s="2">
        <v>916</v>
      </c>
      <c r="C15" t="s">
        <v>1314</v>
      </c>
    </row>
    <row r="16" spans="1:3" x14ac:dyDescent="0.3">
      <c r="C16" t="s">
        <v>1330</v>
      </c>
    </row>
    <row r="18" spans="1:3" x14ac:dyDescent="0.3">
      <c r="A18" s="4" t="s">
        <v>1478</v>
      </c>
      <c r="B18" s="2">
        <v>100</v>
      </c>
      <c r="C18" t="s">
        <v>1479</v>
      </c>
    </row>
    <row r="19" spans="1:3" x14ac:dyDescent="0.3">
      <c r="B19" s="2">
        <v>525</v>
      </c>
      <c r="C19" t="s">
        <v>700</v>
      </c>
    </row>
    <row r="20" spans="1:3" x14ac:dyDescent="0.3">
      <c r="C20" t="s">
        <v>1480</v>
      </c>
    </row>
  </sheetData>
  <hyperlinks>
    <hyperlink ref="A1" location="'Total Orgs'!A1" display="Total Organizations" xr:uid="{00000000-0004-0000-1900-000000000000}"/>
  </hyperlinks>
  <pageMargins left="0.75" right="0.75" top="1" bottom="1" header="0.5" footer="0.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sheetPr>
    <tabColor rgb="FFC00000"/>
  </sheetPr>
  <dimension ref="A1:J48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  <col min="4" max="4" width="20.69921875" customWidth="1"/>
  </cols>
  <sheetData>
    <row r="1" spans="1:10" x14ac:dyDescent="0.3">
      <c r="A1" s="5" t="s">
        <v>196</v>
      </c>
      <c r="C1" s="1" t="e">
        <f>'Total Orgs'!#REF!</f>
        <v>#REF!</v>
      </c>
    </row>
    <row r="2" spans="1:10" x14ac:dyDescent="0.3">
      <c r="A2" s="5"/>
    </row>
    <row r="3" spans="1:10" x14ac:dyDescent="0.3">
      <c r="A3" s="6" t="s">
        <v>186</v>
      </c>
      <c r="C3" s="47" t="s">
        <v>414</v>
      </c>
    </row>
    <row r="4" spans="1:10" x14ac:dyDescent="0.3">
      <c r="C4" s="47" t="s">
        <v>415</v>
      </c>
      <c r="D4" t="s">
        <v>646</v>
      </c>
    </row>
    <row r="5" spans="1:10" x14ac:dyDescent="0.3">
      <c r="A5" s="4" t="s">
        <v>197</v>
      </c>
      <c r="B5" s="2">
        <f>'Total Orgs'!B179</f>
        <v>8000</v>
      </c>
      <c r="C5" s="47"/>
    </row>
    <row r="6" spans="1:10" x14ac:dyDescent="0.3">
      <c r="A6" s="4" t="s">
        <v>4</v>
      </c>
      <c r="C6" s="47"/>
    </row>
    <row r="7" spans="1:10" x14ac:dyDescent="0.3">
      <c r="A7" s="4" t="s">
        <v>5</v>
      </c>
      <c r="C7" s="47"/>
    </row>
    <row r="8" spans="1:10" x14ac:dyDescent="0.3">
      <c r="A8" s="4" t="s">
        <v>6</v>
      </c>
      <c r="B8" s="2">
        <f>SUM(B12:B130)</f>
        <v>5413.23</v>
      </c>
      <c r="C8" s="47" t="s">
        <v>416</v>
      </c>
      <c r="D8" t="s">
        <v>1432</v>
      </c>
    </row>
    <row r="9" spans="1:10" x14ac:dyDescent="0.3">
      <c r="A9" s="4" t="s">
        <v>198</v>
      </c>
      <c r="B9" s="2">
        <f>SUM(B5+B6-B8)</f>
        <v>2586.7700000000004</v>
      </c>
      <c r="C9" s="47" t="s">
        <v>417</v>
      </c>
      <c r="D9" t="s">
        <v>1433</v>
      </c>
    </row>
    <row r="11" spans="1:10" s="1" customFormat="1" x14ac:dyDescent="0.3">
      <c r="A11" s="7" t="s">
        <v>199</v>
      </c>
      <c r="B11" s="3" t="s">
        <v>200</v>
      </c>
      <c r="C11" s="1" t="s">
        <v>201</v>
      </c>
    </row>
    <row r="12" spans="1:10" s="1" customFormat="1" x14ac:dyDescent="0.3">
      <c r="A12" s="16" t="s">
        <v>1045</v>
      </c>
      <c r="B12" s="199">
        <v>4312.12</v>
      </c>
      <c r="C12" s="97" t="s">
        <v>1046</v>
      </c>
      <c r="D12" s="97" t="s">
        <v>1176</v>
      </c>
      <c r="E12" s="267">
        <v>412.56</v>
      </c>
      <c r="F12" s="466"/>
      <c r="G12" s="466"/>
      <c r="H12" s="466"/>
      <c r="I12" s="466"/>
      <c r="J12" s="466"/>
    </row>
    <row r="13" spans="1:10" s="1" customFormat="1" x14ac:dyDescent="0.3">
      <c r="A13" s="130"/>
      <c r="B13" s="199"/>
      <c r="C13" s="97" t="s">
        <v>1047</v>
      </c>
      <c r="D13" s="97" t="s">
        <v>1177</v>
      </c>
      <c r="E13" s="267">
        <v>952.96</v>
      </c>
      <c r="F13" s="466"/>
      <c r="G13" s="466"/>
      <c r="H13" s="466"/>
      <c r="I13" s="466"/>
      <c r="J13" s="466"/>
    </row>
    <row r="14" spans="1:10" s="1" customFormat="1" x14ac:dyDescent="0.3">
      <c r="A14" s="7"/>
      <c r="B14" s="3"/>
      <c r="C14" s="97" t="s">
        <v>1428</v>
      </c>
      <c r="D14" s="97" t="s">
        <v>908</v>
      </c>
      <c r="E14" s="267">
        <f>F14+G14+H14+I14+J14</f>
        <v>139.6</v>
      </c>
      <c r="F14" s="267">
        <v>41.87</v>
      </c>
      <c r="G14" s="267">
        <v>18.649999999999999</v>
      </c>
      <c r="H14" s="267">
        <v>21.24</v>
      </c>
      <c r="I14" s="267">
        <v>22.16</v>
      </c>
      <c r="J14" s="267">
        <v>35.68</v>
      </c>
    </row>
    <row r="15" spans="1:10" s="1" customFormat="1" x14ac:dyDescent="0.3">
      <c r="A15" s="7"/>
      <c r="B15" s="3"/>
      <c r="D15" s="97" t="s">
        <v>1178</v>
      </c>
      <c r="E15" s="267">
        <f>F15+G15+H15+I15</f>
        <v>1436.2199999999998</v>
      </c>
      <c r="F15" s="267">
        <v>320.14999999999998</v>
      </c>
      <c r="G15" s="267">
        <v>361.77</v>
      </c>
      <c r="H15" s="267">
        <v>377.15</v>
      </c>
      <c r="I15" s="267">
        <v>377.15</v>
      </c>
      <c r="J15" s="267"/>
    </row>
    <row r="16" spans="1:10" x14ac:dyDescent="0.3">
      <c r="A16" s="4" t="s">
        <v>1180</v>
      </c>
      <c r="B16" s="2">
        <v>1101.1099999999999</v>
      </c>
      <c r="C16" s="97" t="s">
        <v>1181</v>
      </c>
      <c r="D16" s="97" t="s">
        <v>1179</v>
      </c>
      <c r="E16" s="467">
        <v>1412.4</v>
      </c>
      <c r="F16" s="99"/>
      <c r="G16" s="99"/>
      <c r="H16" s="99"/>
      <c r="I16" s="99"/>
      <c r="J16" s="99"/>
    </row>
    <row r="17" spans="1:10" x14ac:dyDescent="0.3">
      <c r="C17" s="97" t="s">
        <v>1182</v>
      </c>
      <c r="E17" s="267">
        <f>SUM(E12:E16)</f>
        <v>4353.74</v>
      </c>
      <c r="F17" s="99"/>
      <c r="G17" s="99"/>
      <c r="H17" s="99"/>
      <c r="I17" s="99"/>
      <c r="J17" s="99"/>
    </row>
    <row r="18" spans="1:10" x14ac:dyDescent="0.3">
      <c r="C18" s="97" t="s">
        <v>1429</v>
      </c>
      <c r="E18" s="267"/>
      <c r="F18" s="99"/>
      <c r="G18" s="99"/>
      <c r="H18" s="99"/>
      <c r="I18" s="99"/>
      <c r="J18" s="99"/>
    </row>
    <row r="20" spans="1:10" x14ac:dyDescent="0.3">
      <c r="A20" s="126" t="s">
        <v>1180</v>
      </c>
      <c r="B20" s="124"/>
      <c r="C20" s="553" t="s">
        <v>1430</v>
      </c>
      <c r="D20">
        <v>2586.77</v>
      </c>
    </row>
    <row r="21" spans="1:10" x14ac:dyDescent="0.3">
      <c r="A21" s="126"/>
      <c r="B21" s="124"/>
      <c r="C21" s="553" t="s">
        <v>1184</v>
      </c>
      <c r="E21">
        <v>706.2</v>
      </c>
      <c r="G21">
        <f>235.4*3</f>
        <v>706.2</v>
      </c>
      <c r="H21">
        <v>520</v>
      </c>
    </row>
    <row r="22" spans="1:10" x14ac:dyDescent="0.3">
      <c r="E22">
        <v>658.96</v>
      </c>
      <c r="H22">
        <v>283.25</v>
      </c>
    </row>
    <row r="23" spans="1:10" x14ac:dyDescent="0.3">
      <c r="E23">
        <v>651.82000000000005</v>
      </c>
      <c r="H23">
        <v>900</v>
      </c>
    </row>
    <row r="24" spans="1:10" x14ac:dyDescent="0.3">
      <c r="E24">
        <v>651.82000000000005</v>
      </c>
      <c r="H24">
        <v>290</v>
      </c>
    </row>
    <row r="25" spans="1:10" x14ac:dyDescent="0.3">
      <c r="E25">
        <v>655.69</v>
      </c>
      <c r="H25">
        <f>SUM(H21:H24)</f>
        <v>1993.25</v>
      </c>
    </row>
    <row r="26" spans="1:10" x14ac:dyDescent="0.3">
      <c r="E26">
        <f>SUM(E21:E25)</f>
        <v>3324.4900000000002</v>
      </c>
    </row>
    <row r="31" spans="1:10" x14ac:dyDescent="0.3">
      <c r="C31" s="10"/>
    </row>
    <row r="39" spans="1:3" s="21" customFormat="1" x14ac:dyDescent="0.3">
      <c r="A39" s="13"/>
      <c r="B39" s="14"/>
      <c r="C39" s="15"/>
    </row>
    <row r="48" spans="1:3" s="21" customFormat="1" x14ac:dyDescent="0.3">
      <c r="A48" s="13"/>
      <c r="B48" s="14"/>
      <c r="C48" s="15"/>
    </row>
  </sheetData>
  <hyperlinks>
    <hyperlink ref="A1" location="'Total Orgs'!A1" display="Total Organizations" xr:uid="{00000000-0004-0000-D200-000000000000}"/>
  </hyperlinks>
  <pageMargins left="0.75" right="0.75" top="1" bottom="1" header="0.5" footer="0.5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J144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418</v>
      </c>
    </row>
    <row r="5" spans="1:3" x14ac:dyDescent="0.3">
      <c r="A5" s="4" t="s">
        <v>197</v>
      </c>
      <c r="B5" s="2">
        <v>0</v>
      </c>
    </row>
    <row r="6" spans="1:3" x14ac:dyDescent="0.3">
      <c r="A6" s="4" t="s">
        <v>4</v>
      </c>
    </row>
    <row r="7" spans="1:3" x14ac:dyDescent="0.3">
      <c r="A7" s="4" t="s">
        <v>6</v>
      </c>
      <c r="B7" s="2">
        <f>SUM(B11:B142)</f>
        <v>0</v>
      </c>
    </row>
    <row r="8" spans="1:3" x14ac:dyDescent="0.3">
      <c r="A8" s="4" t="s">
        <v>198</v>
      </c>
      <c r="B8" s="2">
        <f>SUM(B5+B6-B7)</f>
        <v>0</v>
      </c>
    </row>
    <row r="10" spans="1:3" s="1" customFormat="1" x14ac:dyDescent="0.3">
      <c r="A10" s="7" t="s">
        <v>199</v>
      </c>
      <c r="B10" s="3" t="s">
        <v>200</v>
      </c>
      <c r="C10" s="1" t="s">
        <v>201</v>
      </c>
    </row>
    <row r="11" spans="1:3" x14ac:dyDescent="0.3">
      <c r="C11" s="9"/>
    </row>
    <row r="12" spans="1:3" x14ac:dyDescent="0.3">
      <c r="C12" s="15"/>
    </row>
    <row r="13" spans="1:3" x14ac:dyDescent="0.3">
      <c r="C13" s="9"/>
    </row>
    <row r="15" spans="1:3" x14ac:dyDescent="0.3">
      <c r="C15" s="9"/>
    </row>
    <row r="16" spans="1:3" x14ac:dyDescent="0.3">
      <c r="C16" s="8"/>
    </row>
    <row r="17" spans="1:10" s="17" customFormat="1" x14ac:dyDescent="0.3">
      <c r="A17" s="219"/>
      <c r="B17" s="220"/>
      <c r="C17" s="88"/>
      <c r="D17" s="8"/>
      <c r="E17" s="8"/>
      <c r="F17" s="8"/>
      <c r="G17" s="8"/>
      <c r="H17" s="8"/>
      <c r="I17" s="8"/>
      <c r="J17" s="8"/>
    </row>
    <row r="18" spans="1:10" x14ac:dyDescent="0.3">
      <c r="A18" s="75"/>
      <c r="C18" s="217"/>
    </row>
    <row r="19" spans="1:10" x14ac:dyDescent="0.3">
      <c r="A19" s="75"/>
      <c r="C19" s="76"/>
    </row>
    <row r="20" spans="1:10" x14ac:dyDescent="0.3">
      <c r="A20" s="75"/>
      <c r="C20" s="76"/>
    </row>
    <row r="21" spans="1:10" x14ac:dyDescent="0.3">
      <c r="A21" s="78"/>
      <c r="B21" s="79"/>
      <c r="C21" s="56"/>
    </row>
    <row r="22" spans="1:10" s="17" customFormat="1" x14ac:dyDescent="0.3">
      <c r="A22" s="219"/>
      <c r="B22" s="220"/>
      <c r="C22" s="88"/>
      <c r="D22" s="215"/>
      <c r="E22" s="215"/>
      <c r="F22" s="215"/>
      <c r="G22" s="215"/>
      <c r="H22" s="215"/>
      <c r="I22" s="215"/>
      <c r="J22" s="215"/>
    </row>
    <row r="23" spans="1:10" s="17" customFormat="1" x14ac:dyDescent="0.3">
      <c r="A23" s="221"/>
      <c r="B23" s="214"/>
      <c r="C23" s="217"/>
      <c r="D23" s="8"/>
      <c r="E23" s="8"/>
      <c r="F23" s="8"/>
      <c r="G23" s="8"/>
      <c r="H23" s="8"/>
      <c r="I23" s="8"/>
      <c r="J23" s="8"/>
    </row>
    <row r="24" spans="1:10" s="17" customFormat="1" x14ac:dyDescent="0.3">
      <c r="A24" s="221"/>
      <c r="B24" s="214"/>
      <c r="C24" s="217"/>
      <c r="D24" s="8"/>
      <c r="E24" s="8"/>
      <c r="F24" s="8"/>
      <c r="G24" s="8"/>
      <c r="H24" s="8"/>
      <c r="I24" s="8"/>
      <c r="J24" s="8"/>
    </row>
    <row r="25" spans="1:10" s="17" customFormat="1" x14ac:dyDescent="0.3">
      <c r="A25" s="221"/>
      <c r="B25" s="214"/>
      <c r="C25" s="217"/>
      <c r="D25" s="8"/>
      <c r="E25" s="8"/>
      <c r="F25" s="8"/>
      <c r="G25" s="8"/>
      <c r="H25" s="8"/>
      <c r="I25" s="8"/>
      <c r="J25" s="8"/>
    </row>
    <row r="26" spans="1:10" s="17" customFormat="1" x14ac:dyDescent="0.3">
      <c r="A26" s="221"/>
      <c r="B26" s="214"/>
      <c r="C26" s="217"/>
      <c r="D26" s="8"/>
      <c r="E26" s="8"/>
      <c r="F26" s="8"/>
      <c r="G26" s="8"/>
      <c r="H26" s="8"/>
      <c r="I26" s="8"/>
      <c r="J26" s="8"/>
    </row>
    <row r="27" spans="1:10" s="17" customFormat="1" x14ac:dyDescent="0.3">
      <c r="A27" s="221"/>
      <c r="B27" s="214"/>
      <c r="C27" s="217"/>
      <c r="D27" s="8"/>
      <c r="E27" s="8"/>
      <c r="F27" s="8"/>
      <c r="G27" s="8"/>
      <c r="H27" s="8"/>
      <c r="I27" s="8"/>
      <c r="J27" s="8"/>
    </row>
    <row r="28" spans="1:10" s="17" customFormat="1" x14ac:dyDescent="0.3">
      <c r="A28" s="222"/>
      <c r="B28" s="223"/>
      <c r="C28" s="218"/>
      <c r="D28" s="8"/>
      <c r="E28" s="8"/>
      <c r="F28" s="8"/>
      <c r="G28" s="8"/>
      <c r="H28" s="8"/>
      <c r="I28" s="8"/>
      <c r="J28" s="8"/>
    </row>
    <row r="29" spans="1:10" s="17" customFormat="1" x14ac:dyDescent="0.3">
      <c r="A29" s="219"/>
      <c r="B29" s="220"/>
      <c r="C29" s="88"/>
      <c r="D29" s="8"/>
      <c r="E29" s="8"/>
      <c r="F29" s="8"/>
      <c r="G29" s="8"/>
      <c r="H29" s="8"/>
      <c r="I29" s="8"/>
      <c r="J29" s="8"/>
    </row>
    <row r="30" spans="1:10" s="17" customFormat="1" x14ac:dyDescent="0.3">
      <c r="A30" s="221"/>
      <c r="B30" s="214"/>
      <c r="C30" s="217"/>
      <c r="D30" s="8"/>
      <c r="E30" s="8"/>
      <c r="F30" s="8"/>
      <c r="G30" s="8"/>
      <c r="H30" s="8"/>
      <c r="I30" s="8"/>
      <c r="J30" s="8"/>
    </row>
    <row r="31" spans="1:10" s="17" customFormat="1" x14ac:dyDescent="0.3">
      <c r="A31" s="221"/>
      <c r="B31" s="214"/>
      <c r="C31" s="217"/>
      <c r="D31" s="8"/>
      <c r="E31" s="8"/>
      <c r="F31" s="8"/>
      <c r="G31" s="8"/>
      <c r="H31" s="8"/>
      <c r="I31" s="8"/>
      <c r="J31" s="8"/>
    </row>
    <row r="32" spans="1:10" x14ac:dyDescent="0.3">
      <c r="A32" s="75"/>
      <c r="C32" s="217"/>
    </row>
    <row r="33" spans="1:3" x14ac:dyDescent="0.3">
      <c r="A33" s="78"/>
      <c r="B33" s="79"/>
      <c r="C33" s="218"/>
    </row>
    <row r="34" spans="1:3" x14ac:dyDescent="0.3">
      <c r="C34" s="9"/>
    </row>
    <row r="35" spans="1:3" s="17" customFormat="1" x14ac:dyDescent="0.3">
      <c r="A35" s="213"/>
      <c r="B35" s="214"/>
      <c r="C35" s="8"/>
    </row>
    <row r="36" spans="1:3" s="17" customFormat="1" x14ac:dyDescent="0.3">
      <c r="A36" s="213"/>
      <c r="B36" s="214"/>
      <c r="C36" s="8"/>
    </row>
    <row r="37" spans="1:3" x14ac:dyDescent="0.3">
      <c r="C37" s="9"/>
    </row>
    <row r="38" spans="1:3" x14ac:dyDescent="0.3">
      <c r="C38" s="8"/>
    </row>
    <row r="39" spans="1:3" x14ac:dyDescent="0.3">
      <c r="C39" s="9"/>
    </row>
    <row r="40" spans="1:3" x14ac:dyDescent="0.3">
      <c r="C40" s="8"/>
    </row>
    <row r="41" spans="1:3" x14ac:dyDescent="0.3">
      <c r="A41" s="73"/>
      <c r="B41" s="74"/>
      <c r="C41" s="88"/>
    </row>
    <row r="42" spans="1:3" x14ac:dyDescent="0.3">
      <c r="A42" s="75"/>
      <c r="C42" s="217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8"/>
      <c r="B45" s="79"/>
      <c r="C45" s="218"/>
    </row>
    <row r="46" spans="1:3" x14ac:dyDescent="0.3">
      <c r="C46" s="9"/>
    </row>
    <row r="47" spans="1:3" x14ac:dyDescent="0.3">
      <c r="C47" s="8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9"/>
    </row>
    <row r="52" spans="3:3" x14ac:dyDescent="0.3">
      <c r="C52" s="8"/>
    </row>
    <row r="53" spans="3:3" x14ac:dyDescent="0.3">
      <c r="C53" s="8"/>
    </row>
    <row r="54" spans="3:3" x14ac:dyDescent="0.3">
      <c r="C54" s="9"/>
    </row>
    <row r="55" spans="3:3" x14ac:dyDescent="0.3">
      <c r="C55" s="8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9"/>
    </row>
    <row r="61" spans="3:3" x14ac:dyDescent="0.3">
      <c r="C61" s="8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9"/>
    </row>
    <row r="67" spans="1:3" x14ac:dyDescent="0.3">
      <c r="C67" s="8"/>
    </row>
    <row r="68" spans="1:3" x14ac:dyDescent="0.3">
      <c r="C68" s="8"/>
    </row>
    <row r="69" spans="1:3" x14ac:dyDescent="0.3">
      <c r="C69" s="9"/>
    </row>
    <row r="70" spans="1:3" x14ac:dyDescent="0.3">
      <c r="C70" s="8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s="21" customFormat="1" x14ac:dyDescent="0.3">
      <c r="A75" s="13"/>
      <c r="C75" s="48"/>
    </row>
    <row r="76" spans="1:3" x14ac:dyDescent="0.3">
      <c r="C76" s="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A83" s="213"/>
      <c r="B83" s="214"/>
      <c r="C83" s="9"/>
    </row>
    <row r="84" spans="1:3" s="17" customFormat="1" x14ac:dyDescent="0.3">
      <c r="A84" s="213"/>
      <c r="B84" s="214"/>
      <c r="C84" s="216"/>
    </row>
    <row r="85" spans="1:3" x14ac:dyDescent="0.3">
      <c r="A85" s="213"/>
      <c r="B85" s="214"/>
      <c r="C85" s="8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9"/>
    </row>
    <row r="89" spans="1:3" x14ac:dyDescent="0.3">
      <c r="A89" s="213"/>
      <c r="B89" s="214"/>
      <c r="C89" s="216"/>
    </row>
    <row r="90" spans="1:3" x14ac:dyDescent="0.3">
      <c r="A90" s="213"/>
      <c r="B90" s="214"/>
      <c r="C90" s="8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</sheetData>
  <hyperlinks>
    <hyperlink ref="A1" location="'Total Orgs'!A1" display="Total Organizations" xr:uid="{00000000-0004-0000-D400-000000000000}"/>
  </hyperlinks>
  <pageMargins left="0.75" right="0.75" top="1" bottom="1" header="0.5" footer="0.5"/>
  <pageSetup orientation="portrait" r:id="rId1"/>
</worksheet>
</file>

<file path=xl/worksheets/sheet1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0CD2-584D-4555-8EF4-9B0C10B1E405}">
  <dimension ref="A1:Y53"/>
  <sheetViews>
    <sheetView workbookViewId="0">
      <selection activeCell="G9" sqref="G9"/>
    </sheetView>
  </sheetViews>
  <sheetFormatPr defaultRowHeight="15.6" x14ac:dyDescent="0.3"/>
  <cols>
    <col min="1" max="1" width="35.3984375" customWidth="1"/>
  </cols>
  <sheetData>
    <row r="1" spans="1:13" ht="21" x14ac:dyDescent="0.4">
      <c r="A1" s="182" t="s">
        <v>419</v>
      </c>
    </row>
    <row r="2" spans="1:13" x14ac:dyDescent="0.3">
      <c r="A2" t="s">
        <v>420</v>
      </c>
    </row>
    <row r="6" spans="1:13" s="165" customFormat="1" ht="20.100000000000001" customHeight="1" x14ac:dyDescent="0.3">
      <c r="A6" s="171" t="s">
        <v>421</v>
      </c>
      <c r="B6" s="157"/>
      <c r="C6"/>
      <c r="D6"/>
      <c r="E6"/>
      <c r="F6"/>
      <c r="G6" s="158"/>
      <c r="H6" s="173" t="s">
        <v>14</v>
      </c>
      <c r="I6" s="160" t="s">
        <v>14</v>
      </c>
      <c r="J6" s="161"/>
      <c r="K6" s="162"/>
      <c r="L6" s="163">
        <v>1</v>
      </c>
      <c r="M6" s="164"/>
    </row>
    <row r="7" spans="1:13" s="165" customFormat="1" ht="20.100000000000001" customHeight="1" x14ac:dyDescent="0.3">
      <c r="A7" s="167" t="s">
        <v>422</v>
      </c>
      <c r="B7" s="157"/>
      <c r="C7"/>
      <c r="D7"/>
      <c r="E7"/>
      <c r="F7"/>
      <c r="G7" s="158" t="s">
        <v>423</v>
      </c>
      <c r="H7" s="173"/>
      <c r="I7" s="160"/>
      <c r="J7" s="161"/>
      <c r="K7" s="162"/>
      <c r="L7" s="163">
        <v>1</v>
      </c>
      <c r="M7" s="164"/>
    </row>
    <row r="8" spans="1:13" s="165" customFormat="1" ht="20.100000000000001" customHeight="1" x14ac:dyDescent="0.3">
      <c r="A8" s="167" t="s">
        <v>215</v>
      </c>
      <c r="B8" s="157"/>
      <c r="C8"/>
      <c r="D8"/>
      <c r="E8"/>
      <c r="F8"/>
      <c r="G8" s="158" t="s">
        <v>424</v>
      </c>
      <c r="H8" s="161"/>
      <c r="I8" s="160"/>
      <c r="J8" s="161"/>
      <c r="K8" s="162"/>
      <c r="L8" s="163">
        <v>1</v>
      </c>
      <c r="M8" s="164"/>
    </row>
    <row r="9" spans="1:13" s="165" customFormat="1" ht="20.100000000000001" customHeight="1" x14ac:dyDescent="0.3">
      <c r="A9" s="171" t="s">
        <v>21</v>
      </c>
      <c r="B9" s="157"/>
      <c r="C9"/>
      <c r="D9"/>
      <c r="E9"/>
      <c r="F9"/>
      <c r="G9" s="158" t="s">
        <v>425</v>
      </c>
      <c r="H9" s="172"/>
      <c r="I9" s="160"/>
      <c r="J9" s="161"/>
      <c r="K9" s="162"/>
      <c r="L9" s="163">
        <v>1</v>
      </c>
      <c r="M9" s="164"/>
    </row>
    <row r="10" spans="1:13" s="165" customFormat="1" ht="20.100000000000001" customHeight="1" x14ac:dyDescent="0.3">
      <c r="A10" s="167" t="s">
        <v>426</v>
      </c>
      <c r="B10" s="157">
        <v>0</v>
      </c>
      <c r="C10"/>
      <c r="D10"/>
      <c r="E10"/>
      <c r="F10"/>
      <c r="G10" s="158"/>
      <c r="H10" s="172"/>
      <c r="I10" s="160"/>
      <c r="J10" s="161"/>
      <c r="K10" s="162"/>
      <c r="L10" s="163">
        <v>1</v>
      </c>
      <c r="M10" s="164" t="s">
        <v>427</v>
      </c>
    </row>
    <row r="11" spans="1:13" s="165" customFormat="1" ht="20.100000000000001" customHeight="1" x14ac:dyDescent="0.3">
      <c r="A11" s="171" t="s">
        <v>428</v>
      </c>
      <c r="B11" s="157">
        <v>0</v>
      </c>
      <c r="C11"/>
      <c r="D11"/>
      <c r="E11"/>
      <c r="F11"/>
      <c r="G11" s="158"/>
      <c r="H11" s="172"/>
      <c r="I11" s="160"/>
      <c r="J11" s="161"/>
      <c r="K11" s="162"/>
      <c r="L11" s="163">
        <v>1</v>
      </c>
      <c r="M11" s="164">
        <v>21</v>
      </c>
    </row>
    <row r="12" spans="1:13" s="165" customFormat="1" ht="20.100000000000001" customHeight="1" x14ac:dyDescent="0.3">
      <c r="A12" s="171" t="s">
        <v>38</v>
      </c>
      <c r="B12" s="157">
        <v>0</v>
      </c>
      <c r="C12"/>
      <c r="D12"/>
      <c r="E12"/>
      <c r="F12"/>
      <c r="G12" s="158"/>
      <c r="H12" s="159"/>
      <c r="I12" s="160"/>
      <c r="J12" s="161"/>
      <c r="K12" s="162"/>
      <c r="L12" s="163"/>
      <c r="M12" s="164"/>
    </row>
    <row r="13" spans="1:13" s="165" customFormat="1" ht="20.100000000000001" customHeight="1" x14ac:dyDescent="0.3">
      <c r="A13" s="174" t="s">
        <v>44</v>
      </c>
      <c r="B13" s="157">
        <v>0</v>
      </c>
      <c r="C13"/>
      <c r="D13"/>
      <c r="E13"/>
      <c r="F13"/>
      <c r="G13" s="158" t="s">
        <v>429</v>
      </c>
      <c r="H13" s="159"/>
      <c r="I13" s="160"/>
      <c r="J13" s="161"/>
      <c r="K13" s="162"/>
      <c r="L13" s="163">
        <v>1</v>
      </c>
      <c r="M13" s="164"/>
    </row>
    <row r="14" spans="1:13" s="165" customFormat="1" ht="36.75" customHeight="1" x14ac:dyDescent="0.3">
      <c r="A14" s="156" t="s">
        <v>430</v>
      </c>
      <c r="B14" s="157">
        <v>0</v>
      </c>
      <c r="C14"/>
      <c r="D14"/>
      <c r="E14"/>
      <c r="F14"/>
      <c r="G14" s="158" t="s">
        <v>431</v>
      </c>
      <c r="H14" s="159"/>
      <c r="I14" s="160"/>
      <c r="J14" s="161"/>
      <c r="K14" s="162"/>
      <c r="L14" s="163">
        <v>1</v>
      </c>
      <c r="M14" s="164"/>
    </row>
    <row r="15" spans="1:13" s="165" customFormat="1" ht="20.100000000000001" customHeight="1" x14ac:dyDescent="0.3">
      <c r="A15" s="171" t="s">
        <v>432</v>
      </c>
      <c r="B15" s="157">
        <v>0</v>
      </c>
      <c r="C15"/>
      <c r="D15"/>
      <c r="E15"/>
      <c r="F15"/>
      <c r="G15" s="158"/>
      <c r="H15" s="161"/>
      <c r="I15" s="160"/>
      <c r="J15" s="161"/>
      <c r="K15" s="162"/>
      <c r="L15" s="163">
        <v>1</v>
      </c>
      <c r="M15" s="164"/>
    </row>
    <row r="16" spans="1:13" s="165" customFormat="1" ht="20.100000000000001" customHeight="1" x14ac:dyDescent="0.3">
      <c r="A16" s="167" t="s">
        <v>51</v>
      </c>
      <c r="B16" s="157"/>
      <c r="C16"/>
      <c r="D16"/>
      <c r="E16"/>
      <c r="F16"/>
      <c r="G16" s="158" t="s">
        <v>433</v>
      </c>
      <c r="H16" s="159"/>
      <c r="I16" s="160"/>
      <c r="J16" s="161"/>
      <c r="K16" s="162"/>
      <c r="L16" s="163">
        <v>1</v>
      </c>
      <c r="M16" s="164"/>
    </row>
    <row r="17" spans="1:17" s="165" customFormat="1" ht="20.100000000000001" customHeight="1" x14ac:dyDescent="0.3">
      <c r="A17" s="171" t="s">
        <v>434</v>
      </c>
      <c r="B17" s="157">
        <v>0</v>
      </c>
      <c r="C17"/>
      <c r="D17"/>
      <c r="E17"/>
      <c r="F17"/>
      <c r="G17" s="158" t="s">
        <v>435</v>
      </c>
      <c r="H17" s="173" t="s">
        <v>14</v>
      </c>
      <c r="I17" s="160" t="s">
        <v>14</v>
      </c>
      <c r="J17" s="161"/>
      <c r="K17" s="162"/>
      <c r="L17" s="163"/>
      <c r="M17" s="164"/>
    </row>
    <row r="18" spans="1:17" s="165" customFormat="1" ht="20.100000000000001" customHeight="1" x14ac:dyDescent="0.3">
      <c r="A18" s="167" t="s">
        <v>436</v>
      </c>
      <c r="B18" s="157">
        <v>0</v>
      </c>
      <c r="C18"/>
      <c r="D18"/>
      <c r="E18"/>
      <c r="F18"/>
      <c r="G18" s="158" t="s">
        <v>437</v>
      </c>
      <c r="H18" s="169" t="s">
        <v>14</v>
      </c>
      <c r="I18" s="160" t="s">
        <v>14</v>
      </c>
      <c r="J18" s="161"/>
      <c r="K18" s="162"/>
      <c r="L18" s="163">
        <v>1</v>
      </c>
      <c r="M18" s="164"/>
    </row>
    <row r="19" spans="1:17" s="165" customFormat="1" ht="20.100000000000001" customHeight="1" x14ac:dyDescent="0.3">
      <c r="A19" s="171" t="s">
        <v>438</v>
      </c>
      <c r="B19" s="157">
        <v>0</v>
      </c>
      <c r="C19"/>
      <c r="D19"/>
      <c r="E19"/>
      <c r="F19"/>
      <c r="G19" s="158"/>
      <c r="H19" s="170" t="s">
        <v>14</v>
      </c>
      <c r="I19" s="160" t="s">
        <v>14</v>
      </c>
      <c r="J19" s="161"/>
      <c r="K19" s="162"/>
      <c r="L19" s="163">
        <v>1</v>
      </c>
      <c r="M19" s="164"/>
    </row>
    <row r="20" spans="1:17" s="165" customFormat="1" ht="20.100000000000001" customHeight="1" x14ac:dyDescent="0.3">
      <c r="A20" s="171" t="s">
        <v>439</v>
      </c>
      <c r="B20" s="157">
        <v>0</v>
      </c>
      <c r="C20"/>
      <c r="D20"/>
      <c r="E20"/>
      <c r="F20"/>
      <c r="G20" s="158"/>
      <c r="H20" s="169" t="s">
        <v>14</v>
      </c>
      <c r="I20" s="160" t="s">
        <v>14</v>
      </c>
      <c r="J20" s="161"/>
      <c r="K20" s="162"/>
      <c r="L20" s="163">
        <v>1</v>
      </c>
      <c r="M20" s="164"/>
    </row>
    <row r="21" spans="1:17" s="165" customFormat="1" ht="20.100000000000001" customHeight="1" x14ac:dyDescent="0.3">
      <c r="A21" s="167" t="s">
        <v>440</v>
      </c>
      <c r="B21" s="157">
        <v>0</v>
      </c>
      <c r="C21"/>
      <c r="D21"/>
      <c r="E21"/>
      <c r="F21"/>
      <c r="G21" s="158" t="s">
        <v>441</v>
      </c>
      <c r="H21" s="173" t="s">
        <v>14</v>
      </c>
      <c r="I21" s="160" t="s">
        <v>14</v>
      </c>
      <c r="J21" s="161"/>
      <c r="K21" s="162"/>
      <c r="L21" s="163">
        <v>1</v>
      </c>
      <c r="M21" s="164"/>
    </row>
    <row r="22" spans="1:17" s="180" customFormat="1" ht="20.100000000000001" customHeight="1" x14ac:dyDescent="0.3">
      <c r="A22" s="171" t="s">
        <v>442</v>
      </c>
      <c r="B22" s="234">
        <v>0</v>
      </c>
      <c r="C22"/>
      <c r="D22"/>
      <c r="E22"/>
      <c r="F22"/>
      <c r="G22" s="235"/>
      <c r="H22" s="172"/>
      <c r="I22" s="160"/>
      <c r="J22" s="161"/>
      <c r="K22" s="162"/>
      <c r="L22" s="163">
        <v>1</v>
      </c>
      <c r="M22" s="236"/>
      <c r="N22" s="237"/>
      <c r="O22" s="237"/>
      <c r="P22" s="237"/>
      <c r="Q22" s="237"/>
    </row>
    <row r="23" spans="1:17" s="165" customFormat="1" ht="20.100000000000001" customHeight="1" x14ac:dyDescent="0.3">
      <c r="A23" s="167" t="s">
        <v>443</v>
      </c>
      <c r="B23" s="157"/>
      <c r="C23"/>
      <c r="D23"/>
      <c r="E23"/>
      <c r="F23"/>
      <c r="G23" s="158" t="s">
        <v>444</v>
      </c>
      <c r="H23" s="169" t="s">
        <v>14</v>
      </c>
      <c r="I23" s="160" t="s">
        <v>14</v>
      </c>
      <c r="J23" s="161"/>
      <c r="K23" s="162"/>
      <c r="L23" s="163">
        <v>1</v>
      </c>
      <c r="M23" s="164"/>
    </row>
    <row r="24" spans="1:17" s="165" customFormat="1" ht="20.100000000000001" customHeight="1" x14ac:dyDescent="0.3">
      <c r="A24" s="171" t="s">
        <v>445</v>
      </c>
      <c r="B24" s="157">
        <v>0</v>
      </c>
      <c r="C24"/>
      <c r="D24"/>
      <c r="E24"/>
      <c r="F24"/>
      <c r="G24" s="158"/>
      <c r="H24" s="169" t="s">
        <v>14</v>
      </c>
      <c r="I24" s="160" t="s">
        <v>14</v>
      </c>
      <c r="J24" s="161"/>
      <c r="K24" s="162"/>
      <c r="L24" s="163">
        <v>1</v>
      </c>
      <c r="M24" s="164">
        <v>21</v>
      </c>
    </row>
    <row r="25" spans="1:17" s="165" customFormat="1" ht="20.100000000000001" customHeight="1" x14ac:dyDescent="0.3">
      <c r="A25" s="167" t="s">
        <v>326</v>
      </c>
      <c r="B25" s="157">
        <v>0</v>
      </c>
      <c r="C25"/>
      <c r="D25"/>
      <c r="E25"/>
      <c r="F25"/>
      <c r="G25" s="158" t="s">
        <v>446</v>
      </c>
      <c r="H25" s="173" t="s">
        <v>14</v>
      </c>
      <c r="I25" s="160" t="s">
        <v>14</v>
      </c>
      <c r="J25" s="161"/>
      <c r="K25" s="162"/>
      <c r="L25" s="163">
        <v>1</v>
      </c>
      <c r="M25" s="164"/>
    </row>
    <row r="26" spans="1:17" s="165" customFormat="1" ht="20.100000000000001" customHeight="1" x14ac:dyDescent="0.3">
      <c r="A26" s="171" t="s">
        <v>447</v>
      </c>
      <c r="B26" s="157">
        <v>0</v>
      </c>
      <c r="C26"/>
      <c r="D26"/>
      <c r="E26"/>
      <c r="F26"/>
      <c r="G26" s="158"/>
      <c r="H26" s="172"/>
      <c r="I26" s="160"/>
      <c r="J26" s="161"/>
      <c r="K26" s="162"/>
      <c r="L26" s="163">
        <v>1</v>
      </c>
      <c r="M26" s="164"/>
    </row>
    <row r="27" spans="1:17" s="165" customFormat="1" ht="20.100000000000001" customHeight="1" x14ac:dyDescent="0.3">
      <c r="A27" s="171" t="s">
        <v>448</v>
      </c>
      <c r="B27" s="157">
        <v>0</v>
      </c>
      <c r="C27"/>
      <c r="D27"/>
      <c r="E27"/>
      <c r="F27"/>
      <c r="G27" s="158" t="s">
        <v>449</v>
      </c>
      <c r="H27" s="169" t="s">
        <v>14</v>
      </c>
      <c r="I27" s="160" t="s">
        <v>14</v>
      </c>
      <c r="J27" s="161"/>
      <c r="K27" s="162"/>
      <c r="L27" s="163">
        <v>1</v>
      </c>
      <c r="M27" s="164" t="s">
        <v>450</v>
      </c>
    </row>
    <row r="28" spans="1:17" s="165" customFormat="1" ht="20.100000000000001" customHeight="1" x14ac:dyDescent="0.3">
      <c r="A28" s="171" t="s">
        <v>451</v>
      </c>
      <c r="B28" s="157">
        <v>0</v>
      </c>
      <c r="C28"/>
      <c r="D28"/>
      <c r="E28"/>
      <c r="F28"/>
      <c r="G28" s="158"/>
      <c r="H28" s="176"/>
      <c r="I28" s="177"/>
      <c r="J28" s="178"/>
      <c r="K28" s="179"/>
      <c r="L28" s="163">
        <v>1</v>
      </c>
      <c r="M28" s="164">
        <v>21</v>
      </c>
    </row>
    <row r="29" spans="1:17" s="165" customFormat="1" ht="20.100000000000001" customHeight="1" x14ac:dyDescent="0.3">
      <c r="A29" s="171" t="s">
        <v>452</v>
      </c>
      <c r="B29" s="157"/>
      <c r="C29"/>
      <c r="D29"/>
      <c r="E29"/>
      <c r="F29"/>
      <c r="G29" s="158"/>
      <c r="H29" s="172"/>
      <c r="I29" s="160"/>
      <c r="J29" s="161"/>
      <c r="K29" s="162"/>
      <c r="L29" s="163">
        <v>1</v>
      </c>
      <c r="M29" s="164" t="s">
        <v>453</v>
      </c>
    </row>
    <row r="30" spans="1:17" s="34" customFormat="1" x14ac:dyDescent="0.3">
      <c r="A30" s="105" t="s">
        <v>115</v>
      </c>
      <c r="B30" s="92"/>
      <c r="C30"/>
      <c r="D30"/>
      <c r="E30"/>
      <c r="F30"/>
      <c r="G30" s="116"/>
      <c r="H30" s="118" t="s">
        <v>14</v>
      </c>
      <c r="I30" s="117" t="s">
        <v>14</v>
      </c>
      <c r="J30" s="114"/>
      <c r="K30" s="141"/>
      <c r="L30" s="120">
        <v>1</v>
      </c>
      <c r="M30" s="108"/>
      <c r="N30" s="96"/>
      <c r="O30" s="96"/>
      <c r="P30" s="96"/>
      <c r="Q30" s="96"/>
    </row>
    <row r="31" spans="1:17" s="154" customFormat="1" x14ac:dyDescent="0.3">
      <c r="A31" s="166" t="s">
        <v>347</v>
      </c>
      <c r="B31" s="144">
        <v>0</v>
      </c>
      <c r="C31"/>
      <c r="D31"/>
      <c r="E31"/>
      <c r="F31"/>
      <c r="G31" s="149"/>
      <c r="H31" s="148"/>
      <c r="I31" s="149"/>
      <c r="J31" s="150"/>
      <c r="K31" s="151"/>
      <c r="L31" s="152">
        <v>1</v>
      </c>
      <c r="M31" s="153" t="s">
        <v>427</v>
      </c>
    </row>
    <row r="32" spans="1:17" s="154" customFormat="1" ht="31.2" x14ac:dyDescent="0.3">
      <c r="A32" s="181" t="s">
        <v>337</v>
      </c>
      <c r="B32" s="144">
        <v>0</v>
      </c>
      <c r="C32"/>
      <c r="D32"/>
      <c r="E32"/>
      <c r="F32"/>
      <c r="G32" s="149"/>
      <c r="H32" s="148"/>
      <c r="I32" s="149"/>
      <c r="J32" s="150"/>
      <c r="K32" s="151"/>
      <c r="L32" s="152">
        <v>1</v>
      </c>
      <c r="M32" s="153">
        <v>21</v>
      </c>
    </row>
    <row r="33" spans="1:25" s="34" customFormat="1" x14ac:dyDescent="0.3">
      <c r="A33" s="93" t="s">
        <v>454</v>
      </c>
      <c r="B33" s="92">
        <v>0</v>
      </c>
      <c r="C33" s="92"/>
      <c r="D33" s="94">
        <v>0</v>
      </c>
      <c r="E33" s="92"/>
      <c r="F33" s="115"/>
      <c r="G33" s="117" t="s">
        <v>455</v>
      </c>
      <c r="H33" s="114"/>
      <c r="I33" s="117"/>
      <c r="J33" s="114"/>
      <c r="K33" s="141"/>
      <c r="L33" s="122" t="s">
        <v>456</v>
      </c>
      <c r="M33" s="108"/>
      <c r="N33" s="96"/>
      <c r="O33" s="96"/>
      <c r="P33" s="96"/>
      <c r="Q33" s="96"/>
    </row>
    <row r="34" spans="1:25" s="165" customFormat="1" x14ac:dyDescent="0.3">
      <c r="A34" s="174" t="s">
        <v>457</v>
      </c>
      <c r="B34" s="157"/>
      <c r="C34"/>
      <c r="D34"/>
      <c r="E34"/>
      <c r="F34"/>
      <c r="G34" s="158"/>
      <c r="H34" s="161" t="s">
        <v>14</v>
      </c>
      <c r="I34" s="160"/>
      <c r="J34" s="161"/>
      <c r="K34" s="162"/>
      <c r="L34" s="163">
        <v>1</v>
      </c>
      <c r="M34" s="164"/>
    </row>
    <row r="35" spans="1:25" s="165" customFormat="1" ht="31.2" x14ac:dyDescent="0.3">
      <c r="A35" s="167" t="s">
        <v>348</v>
      </c>
      <c r="B35" s="157"/>
      <c r="C35"/>
      <c r="D35"/>
      <c r="E35"/>
      <c r="F35"/>
      <c r="G35" s="158"/>
      <c r="H35" s="169" t="s">
        <v>14</v>
      </c>
      <c r="I35" s="160" t="s">
        <v>14</v>
      </c>
      <c r="J35" s="161"/>
      <c r="K35" s="162"/>
      <c r="L35" s="163">
        <v>1</v>
      </c>
      <c r="M35" s="164"/>
    </row>
    <row r="36" spans="1:25" s="165" customFormat="1" ht="20.100000000000001" customHeight="1" x14ac:dyDescent="0.3">
      <c r="A36" s="171" t="s">
        <v>129</v>
      </c>
      <c r="B36" s="157"/>
      <c r="C36"/>
      <c r="D36"/>
      <c r="E36"/>
      <c r="F36"/>
      <c r="G36" s="158"/>
      <c r="H36" s="173" t="s">
        <v>14</v>
      </c>
      <c r="I36" s="160" t="s">
        <v>14</v>
      </c>
      <c r="J36" s="161"/>
      <c r="K36" s="162"/>
      <c r="L36" s="163">
        <v>1</v>
      </c>
      <c r="M36" s="164"/>
    </row>
    <row r="37" spans="1:25" s="165" customFormat="1" ht="31.2" x14ac:dyDescent="0.3">
      <c r="A37" s="167" t="s">
        <v>366</v>
      </c>
      <c r="B37" s="157"/>
      <c r="C37"/>
      <c r="D37"/>
      <c r="E37"/>
      <c r="F37"/>
      <c r="G37" s="158" t="s">
        <v>458</v>
      </c>
      <c r="H37" s="169" t="s">
        <v>14</v>
      </c>
      <c r="I37" s="160" t="s">
        <v>14</v>
      </c>
      <c r="J37" s="161"/>
      <c r="K37" s="162"/>
      <c r="L37" s="163">
        <v>1</v>
      </c>
      <c r="M37" s="164"/>
    </row>
    <row r="38" spans="1:25" s="165" customFormat="1" ht="20.100000000000001" customHeight="1" x14ac:dyDescent="0.3">
      <c r="A38" s="171" t="s">
        <v>459</v>
      </c>
      <c r="B38" s="157"/>
      <c r="C38"/>
      <c r="D38"/>
      <c r="E38"/>
      <c r="F38"/>
      <c r="G38" s="158"/>
      <c r="H38" s="172"/>
      <c r="I38" s="160"/>
      <c r="J38" s="161"/>
      <c r="K38" s="162"/>
      <c r="L38" s="163">
        <v>1</v>
      </c>
      <c r="M38" s="164"/>
    </row>
    <row r="39" spans="1:25" s="165" customFormat="1" ht="20.100000000000001" customHeight="1" x14ac:dyDescent="0.3">
      <c r="A39" s="171" t="s">
        <v>460</v>
      </c>
      <c r="B39" s="157"/>
      <c r="C39"/>
      <c r="D39"/>
      <c r="E39"/>
      <c r="F39"/>
      <c r="G39" s="158"/>
      <c r="H39" s="172"/>
      <c r="I39" s="160"/>
      <c r="J39" s="161"/>
      <c r="K39" s="162"/>
      <c r="L39" s="163">
        <v>1</v>
      </c>
      <c r="M39" s="164"/>
    </row>
    <row r="40" spans="1:25" s="165" customFormat="1" ht="20.100000000000001" customHeight="1" x14ac:dyDescent="0.3">
      <c r="A40" s="171" t="s">
        <v>461</v>
      </c>
      <c r="B40" s="157"/>
      <c r="C40"/>
      <c r="D40"/>
      <c r="E40"/>
      <c r="F40"/>
      <c r="G40" s="158"/>
      <c r="H40" s="169" t="s">
        <v>14</v>
      </c>
      <c r="I40" s="160" t="s">
        <v>14</v>
      </c>
      <c r="J40" s="161"/>
      <c r="K40" s="162"/>
      <c r="L40" s="163"/>
      <c r="M40" s="164"/>
    </row>
    <row r="41" spans="1:25" s="165" customFormat="1" ht="20.100000000000001" customHeight="1" x14ac:dyDescent="0.3">
      <c r="A41" s="167" t="s">
        <v>462</v>
      </c>
      <c r="B41" s="157"/>
      <c r="C41"/>
      <c r="D41"/>
      <c r="E41"/>
      <c r="F41"/>
      <c r="G41" s="158" t="s">
        <v>463</v>
      </c>
      <c r="H41" s="173" t="s">
        <v>14</v>
      </c>
      <c r="I41" s="160" t="s">
        <v>14</v>
      </c>
      <c r="J41" s="161"/>
      <c r="K41" s="162"/>
      <c r="L41" s="163">
        <v>1</v>
      </c>
      <c r="M41" s="164"/>
    </row>
    <row r="42" spans="1:25" s="165" customFormat="1" ht="20.100000000000001" customHeight="1" x14ac:dyDescent="0.3">
      <c r="A42" s="174" t="s">
        <v>464</v>
      </c>
      <c r="B42" s="157">
        <v>0</v>
      </c>
      <c r="C42"/>
      <c r="D42"/>
      <c r="E42"/>
      <c r="F42"/>
      <c r="G42" s="158" t="s">
        <v>465</v>
      </c>
      <c r="H42" s="159"/>
      <c r="I42" s="160"/>
      <c r="J42" s="161"/>
      <c r="K42" s="162"/>
      <c r="L42" s="175" t="s">
        <v>466</v>
      </c>
      <c r="M42" s="164"/>
    </row>
    <row r="43" spans="1:25" s="165" customFormat="1" ht="20.100000000000001" customHeight="1" x14ac:dyDescent="0.3">
      <c r="A43" s="171" t="s">
        <v>467</v>
      </c>
      <c r="B43" s="157"/>
      <c r="C43"/>
      <c r="D43"/>
      <c r="E43"/>
      <c r="F43"/>
      <c r="G43" s="158"/>
      <c r="H43" s="169" t="s">
        <v>14</v>
      </c>
      <c r="I43" s="160" t="s">
        <v>14</v>
      </c>
      <c r="J43" s="161"/>
      <c r="K43" s="162"/>
      <c r="L43" s="163">
        <v>1</v>
      </c>
      <c r="M43" s="164"/>
    </row>
    <row r="44" spans="1:25" s="165" customFormat="1" ht="20.100000000000001" customHeight="1" x14ac:dyDescent="0.3">
      <c r="A44" s="171" t="s">
        <v>468</v>
      </c>
      <c r="B44" s="157">
        <v>0</v>
      </c>
      <c r="C44"/>
      <c r="D44"/>
      <c r="E44"/>
      <c r="F44"/>
      <c r="G44" s="158"/>
      <c r="H44" s="172"/>
      <c r="I44" s="160"/>
      <c r="J44" s="161"/>
      <c r="K44" s="162"/>
      <c r="L44" s="163">
        <v>1</v>
      </c>
      <c r="M44" s="164">
        <v>21</v>
      </c>
    </row>
    <row r="45" spans="1:25" s="165" customFormat="1" ht="20.100000000000001" customHeight="1" x14ac:dyDescent="0.3">
      <c r="A45" s="167" t="s">
        <v>151</v>
      </c>
      <c r="B45" s="157"/>
      <c r="C45"/>
      <c r="D45"/>
      <c r="E45"/>
      <c r="F45"/>
      <c r="G45" s="158" t="s">
        <v>469</v>
      </c>
      <c r="H45" s="169" t="s">
        <v>14</v>
      </c>
      <c r="I45" s="160" t="s">
        <v>14</v>
      </c>
      <c r="J45" s="161"/>
      <c r="K45" s="162"/>
      <c r="L45" s="163">
        <v>1</v>
      </c>
      <c r="M45" s="164"/>
    </row>
    <row r="46" spans="1:25" s="34" customFormat="1" ht="20.100000000000001" customHeight="1" x14ac:dyDescent="0.3">
      <c r="A46" s="105" t="s">
        <v>470</v>
      </c>
      <c r="B46" s="92">
        <v>0</v>
      </c>
      <c r="C46"/>
      <c r="D46"/>
      <c r="E46"/>
      <c r="F46"/>
      <c r="G46" s="116"/>
      <c r="H46"/>
      <c r="I46" s="117"/>
      <c r="J46" s="114"/>
      <c r="K46" s="141"/>
      <c r="L46" s="121">
        <v>1</v>
      </c>
      <c r="M46" s="108" t="s">
        <v>471</v>
      </c>
      <c r="N46" s="96"/>
      <c r="O46" s="96"/>
      <c r="P46" s="96"/>
      <c r="Q46" s="96"/>
    </row>
    <row r="47" spans="1:25" s="165" customFormat="1" ht="20.100000000000001" customHeight="1" x14ac:dyDescent="0.3">
      <c r="A47" s="167" t="s">
        <v>160</v>
      </c>
      <c r="B47" s="157"/>
      <c r="C47"/>
      <c r="D47"/>
      <c r="E47"/>
      <c r="F47"/>
      <c r="G47" s="158"/>
      <c r="H47" s="169" t="s">
        <v>14</v>
      </c>
      <c r="I47" s="160" t="s">
        <v>14</v>
      </c>
      <c r="J47" s="161"/>
      <c r="K47" s="162"/>
      <c r="L47" s="163">
        <v>1</v>
      </c>
      <c r="M47" s="164"/>
    </row>
    <row r="48" spans="1:25" s="154" customFormat="1" ht="20.100000000000001" customHeight="1" x14ac:dyDescent="0.3">
      <c r="A48" s="166" t="s">
        <v>472</v>
      </c>
      <c r="B48" s="144"/>
      <c r="C48" s="144"/>
      <c r="D48" s="145">
        <v>0</v>
      </c>
      <c r="E48" s="144"/>
      <c r="F48" s="146"/>
      <c r="G48" s="147"/>
      <c r="H48" s="148"/>
      <c r="I48" s="149"/>
      <c r="J48" s="150"/>
      <c r="K48" s="151"/>
      <c r="L48" s="152">
        <v>1</v>
      </c>
      <c r="M48" s="153" t="s">
        <v>427</v>
      </c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34"/>
    </row>
    <row r="49" spans="1:13" s="34" customFormat="1" ht="20.100000000000001" customHeight="1" x14ac:dyDescent="0.3">
      <c r="A49" s="143" t="s">
        <v>155</v>
      </c>
      <c r="B49" s="144">
        <v>0</v>
      </c>
      <c r="C49" s="144">
        <f>TMP!B6</f>
        <v>0</v>
      </c>
      <c r="D49" s="145">
        <v>0</v>
      </c>
      <c r="E49" s="144">
        <f>TMP!B8</f>
        <v>500</v>
      </c>
      <c r="F49" s="146">
        <f>B49+C49-D49-E49</f>
        <v>-500</v>
      </c>
      <c r="G49" s="147"/>
      <c r="H49" s="148"/>
      <c r="I49" s="149"/>
      <c r="J49" s="150"/>
      <c r="K49" s="151"/>
      <c r="L49" s="152">
        <v>1</v>
      </c>
      <c r="M49" s="153">
        <v>21</v>
      </c>
    </row>
    <row r="50" spans="1:13" s="165" customFormat="1" ht="20.100000000000001" customHeight="1" x14ac:dyDescent="0.3">
      <c r="A50" s="171" t="s">
        <v>172</v>
      </c>
      <c r="B50" s="157"/>
      <c r="C50"/>
      <c r="D50"/>
      <c r="E50"/>
      <c r="F50"/>
      <c r="G50" s="158"/>
      <c r="H50" s="169" t="s">
        <v>14</v>
      </c>
      <c r="I50" s="160" t="s">
        <v>14</v>
      </c>
      <c r="J50" s="161"/>
      <c r="K50" s="162"/>
      <c r="L50" s="163">
        <v>1</v>
      </c>
      <c r="M50" s="164"/>
    </row>
    <row r="51" spans="1:13" s="165" customFormat="1" ht="20.100000000000001" customHeight="1" x14ac:dyDescent="0.3">
      <c r="A51" s="167" t="s">
        <v>473</v>
      </c>
      <c r="B51" s="157"/>
      <c r="C51"/>
      <c r="D51"/>
      <c r="E51"/>
      <c r="F51"/>
      <c r="G51" s="158" t="s">
        <v>474</v>
      </c>
      <c r="H51" s="168"/>
      <c r="I51" s="160"/>
      <c r="J51" s="161"/>
      <c r="K51" s="162"/>
      <c r="L51" s="163">
        <v>1</v>
      </c>
      <c r="M51" s="164"/>
    </row>
    <row r="52" spans="1:13" s="165" customFormat="1" ht="20.100000000000001" customHeight="1" x14ac:dyDescent="0.3">
      <c r="A52" s="167" t="s">
        <v>183</v>
      </c>
      <c r="B52" s="157"/>
      <c r="C52"/>
      <c r="D52"/>
      <c r="E52"/>
      <c r="F52"/>
      <c r="G52" s="158"/>
      <c r="H52" s="169" t="s">
        <v>14</v>
      </c>
      <c r="I52" s="160" t="s">
        <v>14</v>
      </c>
      <c r="J52" s="161"/>
      <c r="K52" s="162"/>
      <c r="L52" s="163">
        <v>1</v>
      </c>
      <c r="M52" s="164"/>
    </row>
    <row r="53" spans="1:13" s="165" customFormat="1" ht="20.100000000000001" customHeight="1" x14ac:dyDescent="0.3">
      <c r="A53" s="167" t="s">
        <v>475</v>
      </c>
      <c r="B53" s="157"/>
      <c r="C53"/>
      <c r="D53"/>
      <c r="E53"/>
      <c r="F53"/>
      <c r="G53" s="158" t="s">
        <v>476</v>
      </c>
      <c r="H53" s="170" t="s">
        <v>14</v>
      </c>
      <c r="I53" s="160" t="s">
        <v>14</v>
      </c>
      <c r="J53" s="161"/>
      <c r="K53" s="162"/>
      <c r="L53" s="163">
        <v>1</v>
      </c>
      <c r="M53" s="164"/>
    </row>
  </sheetData>
  <conditionalFormatting sqref="H18:H20">
    <cfRule type="cellIs" dxfId="11" priority="13" operator="notEqual">
      <formula>"x"</formula>
    </cfRule>
  </conditionalFormatting>
  <conditionalFormatting sqref="H23:H24">
    <cfRule type="cellIs" dxfId="10" priority="11" operator="notEqual">
      <formula>"x"</formula>
    </cfRule>
  </conditionalFormatting>
  <conditionalFormatting sqref="H27">
    <cfRule type="cellIs" dxfId="9" priority="10" operator="notEqual">
      <formula>"x"</formula>
    </cfRule>
  </conditionalFormatting>
  <conditionalFormatting sqref="H30">
    <cfRule type="cellIs" dxfId="8" priority="9" operator="notEqual">
      <formula>"x"</formula>
    </cfRule>
  </conditionalFormatting>
  <conditionalFormatting sqref="H35">
    <cfRule type="cellIs" dxfId="7" priority="8" operator="notEqual">
      <formula>"x"</formula>
    </cfRule>
  </conditionalFormatting>
  <conditionalFormatting sqref="H37">
    <cfRule type="cellIs" dxfId="6" priority="7" operator="notEqual">
      <formula>"x"</formula>
    </cfRule>
  </conditionalFormatting>
  <conditionalFormatting sqref="H40">
    <cfRule type="cellIs" dxfId="5" priority="6" operator="notEqual">
      <formula>"x"</formula>
    </cfRule>
  </conditionalFormatting>
  <conditionalFormatting sqref="H43">
    <cfRule type="cellIs" dxfId="4" priority="5" operator="notEqual">
      <formula>"x"</formula>
    </cfRule>
  </conditionalFormatting>
  <conditionalFormatting sqref="H45">
    <cfRule type="cellIs" dxfId="3" priority="4" operator="notEqual">
      <formula>"x"</formula>
    </cfRule>
  </conditionalFormatting>
  <conditionalFormatting sqref="H47">
    <cfRule type="cellIs" dxfId="2" priority="3" operator="notEqual">
      <formula>"x"</formula>
    </cfRule>
  </conditionalFormatting>
  <conditionalFormatting sqref="H50">
    <cfRule type="cellIs" dxfId="1" priority="2" operator="notEqual">
      <formula>"x"</formula>
    </cfRule>
  </conditionalFormatting>
  <conditionalFormatting sqref="H52:H53">
    <cfRule type="cellIs" dxfId="0" priority="1" operator="notEqual">
      <formula>"x"</formula>
    </cfRule>
  </conditionalFormatting>
  <hyperlinks>
    <hyperlink ref="A6" location="APA!A1" display="Alpha Phi Alpha" xr:uid="{DE01B6AE-CB7F-4DF0-9158-3FEBBF1C2345}"/>
    <hyperlink ref="A7" location="AAFCS!A1" display="American Association of Family and Consumer Sciences" xr:uid="{00000000-0004-0000-0000-000006000000}"/>
    <hyperlink ref="A8" location="AAPG!A1" display="American Association of Petroleum Geologists" xr:uid="{00000000-0004-0000-0000-00008F000000}"/>
    <hyperlink ref="A9" location="AMSA!A1" display="American Medical Student Association" xr:uid="{00000000-0004-0000-0000-0000A8000000}"/>
    <hyperlink ref="A10" location="APWA!A1" display="American Public Works Association" xr:uid="{00000000-0004-0000-0000-0000A1000000}"/>
    <hyperlink ref="A11" location="BOSS!A1" display="Biotechnology for Student Success" xr:uid="{00000000-0004-0000-0000-0000AB000000}"/>
    <hyperlink ref="A12" location="BBSA!A1" display="Black Business Students Association" xr:uid="{D6A3D733-A679-408F-A1A4-15A930FD9276}"/>
    <hyperlink ref="A13" location="ChiEpsilon!A1" display="Chi Epsilon" xr:uid="{3347933B-0B84-417B-AB86-1AEB686F6C5D}"/>
    <hyperlink ref="A14" location="CISER!A1" display="CISER Scholar Service Organization (FORMERLY: Howard Hughes Medical Institute Scholar Service)" xr:uid="{E7222176-D439-44AB-B55A-84A7EA4953E4}"/>
    <hyperlink ref="A15" location="CTC!A1" display="Computational Thinking Club" xr:uid="{EE58FF7A-6FEE-4FDD-BAD1-F64B4071BA9D}"/>
    <hyperlink ref="A16" location="DSP!A1" display="Delta Sigma Pi" xr:uid="{00000000-0004-0000-0000-00001A000000}"/>
    <hyperlink ref="A18" location="EWB!A1" display="Engineers Without Borders" xr:uid="{00000000-0004-0000-0000-000001000000}"/>
    <hyperlink ref="A17" location="DBHPM!A1" display="Dr. Bernard A. Harris Jr. Pre-Med Society" xr:uid="{36CF21DD-B172-4272-B7E2-FF009238E3A8}"/>
    <hyperlink ref="A19" location="GC!A1" display="Genki Club" xr:uid="{00000000-0004-0000-0000-0000B1000000}"/>
    <hyperlink ref="A20" location="HR!A1" display="High Riders" xr:uid="{00000000-0004-0000-0000-0000CB000000}"/>
    <hyperlink ref="A21" location="HistoryClub!A1" display="History Club" xr:uid="{00000000-0004-0000-0000-000023000000}"/>
    <hyperlink ref="A22" location="KCSA!A1" display="Korean Christian Student Association" xr:uid="{00000000-0004-0000-0000-0000B4000000}"/>
    <hyperlink ref="A23" location="MTSO!A1" display="Mentor Tech Student Organizatin" xr:uid="{00000000-0004-0000-0000-000032000000}"/>
    <hyperlink ref="A24" location="MGC!A1" display="Multicultural Greek Council" xr:uid="{00000000-0004-0000-0000-0000B7000000}"/>
    <hyperlink ref="A25" location="NCSC!A1" display="National Society of Collegiate Scholars" xr:uid="{00000000-0004-0000-0000-00005B000000}"/>
    <hyperlink ref="A26" location="ODK!A1" display="Omicron Delta Kappa" xr:uid="{00000000-0004-0000-0000-0000CD000000}"/>
    <hyperlink ref="A29" location="PC!A1" display="Project Climate" xr:uid="{00000000-0004-0000-0000-0000BB000000}"/>
    <hyperlink ref="A27" location="PPT!A1" display="Pre Physical Therapy" xr:uid="{00000000-0004-0000-0000-0000BC000000}"/>
    <hyperlink ref="A28" location="PrideSTEM!A1" display="Pride STEM" xr:uid="{00000000-0004-0000-0000-0000D3000000}"/>
    <hyperlink ref="A30" location="RMSS!A1" display="Raider Medical Screening Society" xr:uid="{00000000-0004-0000-0000-0000BD000000}"/>
    <hyperlink ref="A34" location="RR!A1" display="Raider Riot" xr:uid="{0F8F864B-0011-4E1B-BCFA-675A6D608A99}"/>
    <hyperlink ref="A35" location="RISA!A1" display="Rawls Information Security Administration" xr:uid="{00000000-0004-0000-0000-000041000000}"/>
    <hyperlink ref="A36" location="SPANISH!A1" display="Spanish Club" xr:uid="{E635FD18-DC56-45DB-A245-47EA232EF9C2}"/>
    <hyperlink ref="A37" location="SASLA!A1" display="Student American Society of Landscape Architects" xr:uid="{00000000-0004-0000-0000-000099000000}"/>
    <hyperlink ref="A38" location="TAS!A1" display="Tech Actuarial Society" xr:uid="{5B7DA2BD-D092-4C19-B6CA-6902BC52BE40}"/>
    <hyperlink ref="A39" location="TBV!A1" display="Tech Business Valuation" xr:uid="{00000000-0004-0000-0000-0000C3000000}"/>
    <hyperlink ref="A40" location="TDU!A1" display="Tech Ducks Unlimited" xr:uid="{3A8DE3AD-B79A-4F17-A51B-A4CDC2359624}"/>
    <hyperlink ref="A41" location="TFLT!A1" display="Tech Future Leaders in Transportation" xr:uid="{00000000-0004-0000-0000-000051000000}"/>
    <hyperlink ref="A43" location="TechGeo!A1" display="Tech Geophysical Society" xr:uid="{00000000-0004-0000-0000-0000CE000000}"/>
    <hyperlink ref="A44" location="TechHabitat!A1" display="Tech Habitat" xr:uid="{00000000-0004-0000-0000-0000CF000000}"/>
    <hyperlink ref="A42" location="TechGSA!A1" display="Office of LGBTQIA Education &amp; Engagement" xr:uid="{47A7F248-AE00-49AB-942D-F2FAE01F1B76}"/>
    <hyperlink ref="A45" location="Kahaani!A1" display="Tech Kahaani Bollywood Dance Team" xr:uid="{00000000-0004-0000-0000-00008B000000}"/>
    <hyperlink ref="A46" location="TPRSA!A1" display="Tech Public Relations Society of Am" xr:uid="{F7C0AFED-8BC6-4382-9B2E-CD7AEA462D5C}"/>
    <hyperlink ref="A47" location="PreVet!A1" display="Tech Pre-Vet Society" xr:uid="{00000000-0004-0000-0000-00001E000000}"/>
    <hyperlink ref="A50" location="MATH!A1" display="The Math Club" xr:uid="{00000000-0004-0000-0000-0000C7000000}"/>
    <hyperlink ref="A51" location="VOL!A1" display="Visions of Light Gospel Choir" xr:uid="{00000000-0004-0000-0000-00005D000000}"/>
    <hyperlink ref="A52" location="WomennPhysics!A1" display="Women in Physics" xr:uid="{00000000-0004-0000-0000-000036000000}"/>
    <hyperlink ref="A53" location="WomenServOrg!A1" display="Women's Service Org." xr:uid="{00000000-0004-0000-0000-000060000000}"/>
    <hyperlink ref="A31" location="RaiderSailing!A1" display="Raider Sailing" xr:uid="{00000000-0004-0000-0000-00009A000000}"/>
    <hyperlink ref="A32" location="RNASA!A1" display="Raiderland Native American Student Asso" xr:uid="{00000000-0004-0000-0000-0000BE000000}"/>
    <hyperlink ref="A33" location="Raiderthon!A1" display="RaiderThon - Dance Marathon" xr:uid="{00000000-0004-0000-0000-000097000000}"/>
    <hyperlink ref="A48" location="Italian!A1" display="Tech Italian Student Association" xr:uid="{00000000-0004-0000-0000-00009F000000}"/>
    <hyperlink ref="A49" location="TMP!A1" display="Tech Minorities &amp; Philosophy" xr:uid="{00000000-0004-0000-0000-0000C4000000}"/>
  </hyperlinks>
  <pageMargins left="0.7" right="0.7" top="0.75" bottom="0.75" header="0.3" footer="0.3"/>
  <pageSetup orientation="portrait" r:id="rId1"/>
  <legacy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E226"/>
  <sheetViews>
    <sheetView zoomScale="125" zoomScaleNormal="125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1.09765625" customWidth="1"/>
    <col min="4" max="4" width="15.3984375" customWidth="1"/>
    <col min="5" max="5" width="24" customWidth="1"/>
    <col min="6" max="6" width="22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477</v>
      </c>
    </row>
    <row r="5" spans="1:4" x14ac:dyDescent="0.3">
      <c r="A5" s="4" t="s">
        <v>197</v>
      </c>
      <c r="B5" s="2">
        <f>'Total Orgs'!B180</f>
        <v>5000</v>
      </c>
    </row>
    <row r="6" spans="1:4" x14ac:dyDescent="0.3">
      <c r="A6" s="4" t="s">
        <v>4</v>
      </c>
    </row>
    <row r="7" spans="1:4" x14ac:dyDescent="0.3">
      <c r="A7" s="4" t="s">
        <v>6</v>
      </c>
      <c r="B7" s="2">
        <f>SUM(B226)</f>
        <v>4375</v>
      </c>
    </row>
    <row r="8" spans="1:4" x14ac:dyDescent="0.3">
      <c r="A8" s="4" t="s">
        <v>198</v>
      </c>
      <c r="B8" s="2">
        <f>SUM(B5+B6-B7)</f>
        <v>625</v>
      </c>
    </row>
    <row r="10" spans="1:4" s="1" customFormat="1" x14ac:dyDescent="0.3">
      <c r="A10" s="7" t="s">
        <v>199</v>
      </c>
      <c r="B10" s="3" t="s">
        <v>200</v>
      </c>
      <c r="C10" s="1" t="s">
        <v>201</v>
      </c>
    </row>
    <row r="11" spans="1:4" x14ac:dyDescent="0.3">
      <c r="C11" s="367" t="s">
        <v>501</v>
      </c>
      <c r="D11" s="99">
        <v>500</v>
      </c>
    </row>
    <row r="12" spans="1:4" x14ac:dyDescent="0.3">
      <c r="C12" s="125" t="s">
        <v>1034</v>
      </c>
      <c r="D12" s="183"/>
    </row>
    <row r="13" spans="1:4" x14ac:dyDescent="0.3">
      <c r="C13" s="125" t="s">
        <v>504</v>
      </c>
      <c r="D13" s="183"/>
    </row>
    <row r="14" spans="1:4" x14ac:dyDescent="0.3">
      <c r="C14" t="s">
        <v>502</v>
      </c>
      <c r="D14" s="183"/>
    </row>
    <row r="15" spans="1:4" x14ac:dyDescent="0.3">
      <c r="C15" s="125" t="s">
        <v>1264</v>
      </c>
      <c r="D15" s="99"/>
    </row>
    <row r="16" spans="1:4" x14ac:dyDescent="0.3">
      <c r="C16" s="125"/>
    </row>
    <row r="17" spans="1:4" x14ac:dyDescent="0.3">
      <c r="C17" s="125"/>
      <c r="D17" s="127"/>
    </row>
    <row r="18" spans="1:4" ht="16.2" thickBot="1" x14ac:dyDescent="0.35">
      <c r="A18" s="368"/>
      <c r="B18" s="369"/>
      <c r="C18" s="370"/>
    </row>
    <row r="19" spans="1:4" x14ac:dyDescent="0.3">
      <c r="C19" s="367" t="s">
        <v>519</v>
      </c>
    </row>
    <row r="20" spans="1:4" x14ac:dyDescent="0.3">
      <c r="C20" s="125" t="s">
        <v>520</v>
      </c>
    </row>
    <row r="21" spans="1:4" x14ac:dyDescent="0.3">
      <c r="C21" s="125" t="s">
        <v>521</v>
      </c>
    </row>
    <row r="22" spans="1:4" x14ac:dyDescent="0.3">
      <c r="C22" s="125"/>
    </row>
    <row r="23" spans="1:4" x14ac:dyDescent="0.3">
      <c r="C23" s="125"/>
    </row>
    <row r="24" spans="1:4" x14ac:dyDescent="0.3">
      <c r="A24" s="371"/>
      <c r="B24" s="372"/>
      <c r="C24" s="373" t="s">
        <v>537</v>
      </c>
    </row>
    <row r="25" spans="1:4" x14ac:dyDescent="0.3">
      <c r="C25" s="125" t="s">
        <v>538</v>
      </c>
    </row>
    <row r="26" spans="1:4" x14ac:dyDescent="0.3">
      <c r="C26" s="123" t="s">
        <v>539</v>
      </c>
    </row>
    <row r="27" spans="1:4" x14ac:dyDescent="0.3">
      <c r="C27" s="123" t="s">
        <v>540</v>
      </c>
    </row>
    <row r="28" spans="1:4" x14ac:dyDescent="0.3">
      <c r="C28" s="125"/>
    </row>
    <row r="29" spans="1:4" ht="16.2" thickBot="1" x14ac:dyDescent="0.35">
      <c r="C29" s="123"/>
    </row>
    <row r="30" spans="1:4" ht="16.2" thickTop="1" x14ac:dyDescent="0.3">
      <c r="A30" s="374"/>
      <c r="B30" s="375"/>
      <c r="C30" s="376" t="s">
        <v>546</v>
      </c>
      <c r="D30" s="127"/>
    </row>
    <row r="31" spans="1:4" x14ac:dyDescent="0.3">
      <c r="C31" s="125" t="s">
        <v>547</v>
      </c>
      <c r="D31" s="127"/>
    </row>
    <row r="32" spans="1:4" x14ac:dyDescent="0.3">
      <c r="C32" s="259" t="s">
        <v>549</v>
      </c>
      <c r="D32" s="127"/>
    </row>
    <row r="33" spans="1:4" x14ac:dyDescent="0.3">
      <c r="C33" s="125" t="s">
        <v>548</v>
      </c>
      <c r="D33" s="127"/>
    </row>
    <row r="34" spans="1:4" x14ac:dyDescent="0.3">
      <c r="C34" s="9"/>
      <c r="D34" s="127"/>
    </row>
    <row r="35" spans="1:4" ht="16.2" thickBot="1" x14ac:dyDescent="0.35">
      <c r="C35" s="9"/>
    </row>
    <row r="36" spans="1:4" x14ac:dyDescent="0.3">
      <c r="A36" s="377"/>
      <c r="B36" s="378"/>
      <c r="C36" s="379" t="s">
        <v>571</v>
      </c>
    </row>
    <row r="37" spans="1:4" x14ac:dyDescent="0.3">
      <c r="C37" s="125" t="s">
        <v>572</v>
      </c>
    </row>
    <row r="38" spans="1:4" x14ac:dyDescent="0.3">
      <c r="C38" s="125" t="s">
        <v>576</v>
      </c>
    </row>
    <row r="39" spans="1:4" x14ac:dyDescent="0.3">
      <c r="C39" t="s">
        <v>845</v>
      </c>
    </row>
    <row r="41" spans="1:4" ht="16.2" thickBot="1" x14ac:dyDescent="0.35">
      <c r="C41" s="9"/>
    </row>
    <row r="42" spans="1:4" x14ac:dyDescent="0.3">
      <c r="A42" s="380"/>
      <c r="B42" s="381"/>
      <c r="C42" s="382" t="s">
        <v>573</v>
      </c>
    </row>
    <row r="43" spans="1:4" x14ac:dyDescent="0.3">
      <c r="A43" s="13"/>
      <c r="B43" s="14"/>
      <c r="C43" s="184" t="s">
        <v>574</v>
      </c>
      <c r="D43" s="99"/>
    </row>
    <row r="44" spans="1:4" x14ac:dyDescent="0.3">
      <c r="A44" s="13"/>
      <c r="B44" s="14"/>
      <c r="C44" s="184" t="s">
        <v>575</v>
      </c>
      <c r="D44" s="100"/>
    </row>
    <row r="45" spans="1:4" x14ac:dyDescent="0.3">
      <c r="A45" s="13"/>
      <c r="B45" s="14"/>
      <c r="C45" s="184" t="s">
        <v>576</v>
      </c>
      <c r="D45" s="99"/>
    </row>
    <row r="46" spans="1:4" x14ac:dyDescent="0.3">
      <c r="A46" s="13"/>
      <c r="B46" s="14"/>
      <c r="C46" s="184"/>
      <c r="D46" s="100"/>
    </row>
    <row r="47" spans="1:4" x14ac:dyDescent="0.3">
      <c r="A47" s="13"/>
      <c r="B47" s="14"/>
      <c r="C47" s="184"/>
      <c r="D47" s="99"/>
    </row>
    <row r="48" spans="1:4" ht="16.2" thickBot="1" x14ac:dyDescent="0.35">
      <c r="A48" s="40"/>
      <c r="C48" s="259"/>
      <c r="D48" s="99"/>
    </row>
    <row r="49" spans="1:4" x14ac:dyDescent="0.3">
      <c r="A49" s="377"/>
      <c r="B49" s="378">
        <v>500</v>
      </c>
      <c r="C49" s="383" t="s">
        <v>589</v>
      </c>
      <c r="D49" s="100"/>
    </row>
    <row r="50" spans="1:4" x14ac:dyDescent="0.3">
      <c r="C50" s="125" t="s">
        <v>590</v>
      </c>
      <c r="D50" s="99"/>
    </row>
    <row r="51" spans="1:4" x14ac:dyDescent="0.3">
      <c r="C51" s="125" t="s">
        <v>540</v>
      </c>
    </row>
    <row r="52" spans="1:4" x14ac:dyDescent="0.3">
      <c r="C52" s="125"/>
    </row>
    <row r="53" spans="1:4" x14ac:dyDescent="0.3">
      <c r="C53" s="125"/>
    </row>
    <row r="54" spans="1:4" x14ac:dyDescent="0.3">
      <c r="A54" s="40"/>
      <c r="C54" s="125"/>
    </row>
    <row r="55" spans="1:4" ht="16.2" thickBot="1" x14ac:dyDescent="0.35">
      <c r="C55" s="125"/>
      <c r="D55" s="99"/>
    </row>
    <row r="56" spans="1:4" x14ac:dyDescent="0.3">
      <c r="A56" s="377"/>
      <c r="B56" s="378"/>
      <c r="C56" s="383" t="s">
        <v>598</v>
      </c>
      <c r="D56" s="99"/>
    </row>
    <row r="57" spans="1:4" x14ac:dyDescent="0.3">
      <c r="C57" s="125" t="s">
        <v>599</v>
      </c>
      <c r="D57" s="132"/>
    </row>
    <row r="58" spans="1:4" x14ac:dyDescent="0.3">
      <c r="C58" s="125" t="s">
        <v>576</v>
      </c>
      <c r="D58" s="99"/>
    </row>
    <row r="59" spans="1:4" x14ac:dyDescent="0.3">
      <c r="C59" s="125"/>
    </row>
    <row r="60" spans="1:4" x14ac:dyDescent="0.3">
      <c r="C60" s="125"/>
    </row>
    <row r="61" spans="1:4" ht="16.2" thickBot="1" x14ac:dyDescent="0.35">
      <c r="C61" s="125"/>
      <c r="D61" s="99"/>
    </row>
    <row r="62" spans="1:4" x14ac:dyDescent="0.3">
      <c r="A62" s="377"/>
      <c r="B62" s="378"/>
      <c r="C62" s="383" t="s">
        <v>611</v>
      </c>
      <c r="D62" s="99"/>
    </row>
    <row r="63" spans="1:4" x14ac:dyDescent="0.3">
      <c r="C63" s="125" t="s">
        <v>612</v>
      </c>
      <c r="D63" s="99"/>
    </row>
    <row r="64" spans="1:4" x14ac:dyDescent="0.3">
      <c r="C64" t="s">
        <v>613</v>
      </c>
      <c r="D64" s="99"/>
    </row>
    <row r="65" spans="1:4" x14ac:dyDescent="0.3">
      <c r="C65" s="97"/>
      <c r="D65" s="99"/>
    </row>
    <row r="66" spans="1:4" x14ac:dyDescent="0.3">
      <c r="C66" s="125"/>
      <c r="D66" s="100"/>
    </row>
    <row r="67" spans="1:4" ht="16.2" thickBot="1" x14ac:dyDescent="0.35">
      <c r="C67" s="125"/>
      <c r="D67" s="99"/>
    </row>
    <row r="68" spans="1:4" x14ac:dyDescent="0.3">
      <c r="A68" s="377"/>
      <c r="B68" s="378"/>
      <c r="C68" s="383" t="s">
        <v>616</v>
      </c>
      <c r="D68" s="99"/>
    </row>
    <row r="69" spans="1:4" x14ac:dyDescent="0.3">
      <c r="C69" s="125" t="s">
        <v>617</v>
      </c>
      <c r="D69" s="99"/>
    </row>
    <row r="70" spans="1:4" x14ac:dyDescent="0.3">
      <c r="C70" s="125" t="s">
        <v>613</v>
      </c>
      <c r="D70" s="99"/>
    </row>
    <row r="71" spans="1:4" x14ac:dyDescent="0.3">
      <c r="C71" s="125" t="s">
        <v>618</v>
      </c>
      <c r="D71" s="99"/>
    </row>
    <row r="72" spans="1:4" x14ac:dyDescent="0.3">
      <c r="C72" s="125"/>
      <c r="D72" s="100"/>
    </row>
    <row r="73" spans="1:4" x14ac:dyDescent="0.3">
      <c r="C73" s="125"/>
      <c r="D73" s="99"/>
    </row>
    <row r="74" spans="1:4" ht="16.2" thickBot="1" x14ac:dyDescent="0.35">
      <c r="C74" s="125"/>
      <c r="D74" s="99"/>
    </row>
    <row r="75" spans="1:4" x14ac:dyDescent="0.3">
      <c r="A75" s="377"/>
      <c r="B75" s="378"/>
      <c r="C75" s="383" t="s">
        <v>621</v>
      </c>
      <c r="D75" s="99"/>
    </row>
    <row r="76" spans="1:4" x14ac:dyDescent="0.3">
      <c r="C76" s="125" t="s">
        <v>622</v>
      </c>
      <c r="D76" s="99"/>
    </row>
    <row r="77" spans="1:4" x14ac:dyDescent="0.3">
      <c r="C77" s="125" t="s">
        <v>624</v>
      </c>
      <c r="D77" s="100"/>
    </row>
    <row r="78" spans="1:4" x14ac:dyDescent="0.3">
      <c r="C78" s="125" t="s">
        <v>623</v>
      </c>
      <c r="D78" s="99"/>
    </row>
    <row r="79" spans="1:4" x14ac:dyDescent="0.3">
      <c r="C79" s="125"/>
    </row>
    <row r="80" spans="1:4" ht="16.2" thickBot="1" x14ac:dyDescent="0.35">
      <c r="C80" s="125"/>
      <c r="D80" s="99"/>
    </row>
    <row r="81" spans="1:4" x14ac:dyDescent="0.3">
      <c r="A81" s="377"/>
      <c r="B81" s="378"/>
      <c r="C81" s="383" t="s">
        <v>647</v>
      </c>
    </row>
    <row r="82" spans="1:4" x14ac:dyDescent="0.3">
      <c r="C82" s="125" t="s">
        <v>648</v>
      </c>
    </row>
    <row r="83" spans="1:4" x14ac:dyDescent="0.3">
      <c r="C83" s="125" t="s">
        <v>649</v>
      </c>
    </row>
    <row r="84" spans="1:4" x14ac:dyDescent="0.3">
      <c r="C84" s="123" t="s">
        <v>650</v>
      </c>
    </row>
    <row r="85" spans="1:4" x14ac:dyDescent="0.3">
      <c r="C85" s="264" t="s">
        <v>651</v>
      </c>
      <c r="D85" s="2"/>
    </row>
    <row r="86" spans="1:4" x14ac:dyDescent="0.3">
      <c r="C86" s="125"/>
    </row>
    <row r="87" spans="1:4" x14ac:dyDescent="0.3">
      <c r="C87" s="125"/>
    </row>
    <row r="89" spans="1:4" x14ac:dyDescent="0.3">
      <c r="C89" s="9"/>
    </row>
    <row r="91" spans="1:4" ht="16.2" thickBot="1" x14ac:dyDescent="0.35">
      <c r="D91" s="99"/>
    </row>
    <row r="92" spans="1:4" x14ac:dyDescent="0.3">
      <c r="A92" s="377"/>
      <c r="B92" s="378"/>
      <c r="C92" s="383" t="s">
        <v>652</v>
      </c>
      <c r="D92" s="99"/>
    </row>
    <row r="93" spans="1:4" x14ac:dyDescent="0.3">
      <c r="C93" t="s">
        <v>653</v>
      </c>
      <c r="D93" s="100"/>
    </row>
    <row r="94" spans="1:4" x14ac:dyDescent="0.3">
      <c r="C94" t="s">
        <v>654</v>
      </c>
      <c r="D94" s="99"/>
    </row>
    <row r="95" spans="1:4" x14ac:dyDescent="0.3">
      <c r="C95" t="s">
        <v>618</v>
      </c>
      <c r="D95" s="100"/>
    </row>
    <row r="96" spans="1:4" x14ac:dyDescent="0.3">
      <c r="D96" s="183"/>
    </row>
    <row r="97" spans="1:5" x14ac:dyDescent="0.3">
      <c r="D97" s="183"/>
    </row>
    <row r="98" spans="1:5" x14ac:dyDescent="0.3">
      <c r="D98" s="183"/>
    </row>
    <row r="99" spans="1:5" ht="16.2" thickBot="1" x14ac:dyDescent="0.35"/>
    <row r="100" spans="1:5" x14ac:dyDescent="0.3">
      <c r="A100" s="377"/>
      <c r="B100" s="378"/>
      <c r="C100" s="383" t="s">
        <v>659</v>
      </c>
    </row>
    <row r="101" spans="1:5" x14ac:dyDescent="0.3">
      <c r="C101" t="s">
        <v>658</v>
      </c>
      <c r="D101" s="127"/>
    </row>
    <row r="102" spans="1:5" x14ac:dyDescent="0.3">
      <c r="C102" t="s">
        <v>668</v>
      </c>
      <c r="D102" s="127"/>
    </row>
    <row r="103" spans="1:5" x14ac:dyDescent="0.3">
      <c r="C103" t="s">
        <v>660</v>
      </c>
    </row>
    <row r="104" spans="1:5" x14ac:dyDescent="0.3">
      <c r="C104" t="s">
        <v>651</v>
      </c>
      <c r="E104" s="127"/>
    </row>
    <row r="105" spans="1:5" x14ac:dyDescent="0.3">
      <c r="E105" s="127"/>
    </row>
    <row r="106" spans="1:5" x14ac:dyDescent="0.3">
      <c r="C106" s="9"/>
      <c r="D106" s="183"/>
      <c r="E106" s="127"/>
    </row>
    <row r="107" spans="1:5" ht="16.2" thickBot="1" x14ac:dyDescent="0.35">
      <c r="D107" s="99"/>
    </row>
    <row r="108" spans="1:5" x14ac:dyDescent="0.3">
      <c r="A108" s="377"/>
      <c r="B108" s="378"/>
      <c r="C108" s="400" t="s">
        <v>666</v>
      </c>
    </row>
    <row r="109" spans="1:5" x14ac:dyDescent="0.3">
      <c r="C109" t="s">
        <v>667</v>
      </c>
    </row>
    <row r="110" spans="1:5" x14ac:dyDescent="0.3">
      <c r="C110" t="s">
        <v>660</v>
      </c>
    </row>
    <row r="111" spans="1:5" x14ac:dyDescent="0.3">
      <c r="C111" t="s">
        <v>651</v>
      </c>
    </row>
    <row r="114" spans="1:4" ht="16.2" thickBot="1" x14ac:dyDescent="0.35">
      <c r="C114" s="97"/>
      <c r="D114" s="2"/>
    </row>
    <row r="115" spans="1:4" x14ac:dyDescent="0.3">
      <c r="A115" s="377"/>
      <c r="B115" s="378"/>
      <c r="C115" s="379" t="s">
        <v>679</v>
      </c>
    </row>
    <row r="116" spans="1:4" x14ac:dyDescent="0.3">
      <c r="C116" t="s">
        <v>680</v>
      </c>
    </row>
    <row r="117" spans="1:4" x14ac:dyDescent="0.3">
      <c r="C117" t="s">
        <v>685</v>
      </c>
    </row>
    <row r="118" spans="1:4" x14ac:dyDescent="0.3">
      <c r="C118" s="125" t="s">
        <v>681</v>
      </c>
    </row>
    <row r="119" spans="1:4" x14ac:dyDescent="0.3">
      <c r="C119" s="125" t="s">
        <v>651</v>
      </c>
    </row>
    <row r="125" spans="1:4" ht="16.2" thickBot="1" x14ac:dyDescent="0.35">
      <c r="C125" s="266"/>
    </row>
    <row r="126" spans="1:4" x14ac:dyDescent="0.3">
      <c r="A126" s="377"/>
      <c r="B126" s="378"/>
      <c r="C126" s="379" t="s">
        <v>745</v>
      </c>
    </row>
    <row r="127" spans="1:4" x14ac:dyDescent="0.3">
      <c r="C127" t="s">
        <v>746</v>
      </c>
      <c r="D127" s="134"/>
    </row>
    <row r="128" spans="1:4" x14ac:dyDescent="0.3">
      <c r="C128" t="s">
        <v>618</v>
      </c>
    </row>
    <row r="130" spans="1:4" ht="16.2" thickBot="1" x14ac:dyDescent="0.35"/>
    <row r="131" spans="1:4" x14ac:dyDescent="0.3">
      <c r="A131" s="377"/>
      <c r="B131" s="378"/>
      <c r="C131" s="379" t="s">
        <v>774</v>
      </c>
    </row>
    <row r="132" spans="1:4" x14ac:dyDescent="0.3">
      <c r="C132" s="410" t="s">
        <v>776</v>
      </c>
    </row>
    <row r="133" spans="1:4" x14ac:dyDescent="0.3">
      <c r="C133" s="410" t="s">
        <v>775</v>
      </c>
    </row>
    <row r="134" spans="1:4" x14ac:dyDescent="0.3">
      <c r="C134" s="123" t="s">
        <v>618</v>
      </c>
    </row>
    <row r="136" spans="1:4" ht="16.2" thickBot="1" x14ac:dyDescent="0.35"/>
    <row r="137" spans="1:4" ht="16.2" thickTop="1" x14ac:dyDescent="0.3">
      <c r="A137" s="374"/>
      <c r="B137" s="375"/>
      <c r="C137" s="411" t="s">
        <v>847</v>
      </c>
    </row>
    <row r="138" spans="1:4" x14ac:dyDescent="0.3">
      <c r="C138" t="s">
        <v>846</v>
      </c>
    </row>
    <row r="139" spans="1:4" x14ac:dyDescent="0.3">
      <c r="C139" t="s">
        <v>618</v>
      </c>
      <c r="D139" s="134"/>
    </row>
    <row r="140" spans="1:4" x14ac:dyDescent="0.3">
      <c r="C140" t="s">
        <v>874</v>
      </c>
    </row>
    <row r="147" spans="1:4" ht="16.2" thickBot="1" x14ac:dyDescent="0.35"/>
    <row r="148" spans="1:4" ht="16.2" thickTop="1" x14ac:dyDescent="0.3">
      <c r="A148" s="374"/>
      <c r="B148" s="375"/>
      <c r="C148" s="411" t="s">
        <v>858</v>
      </c>
    </row>
    <row r="149" spans="1:4" x14ac:dyDescent="0.3">
      <c r="C149" t="s">
        <v>859</v>
      </c>
    </row>
    <row r="150" spans="1:4" x14ac:dyDescent="0.3">
      <c r="C150" t="s">
        <v>860</v>
      </c>
    </row>
    <row r="153" spans="1:4" ht="16.2" thickBot="1" x14ac:dyDescent="0.35">
      <c r="D153" s="99"/>
    </row>
    <row r="154" spans="1:4" x14ac:dyDescent="0.3">
      <c r="A154" s="377"/>
      <c r="B154" s="378">
        <v>500</v>
      </c>
      <c r="C154" s="379" t="s">
        <v>885</v>
      </c>
      <c r="D154" s="100"/>
    </row>
    <row r="155" spans="1:4" x14ac:dyDescent="0.3">
      <c r="C155" t="s">
        <v>886</v>
      </c>
      <c r="D155" s="99"/>
    </row>
    <row r="156" spans="1:4" x14ac:dyDescent="0.3">
      <c r="C156" t="s">
        <v>618</v>
      </c>
    </row>
    <row r="157" spans="1:4" x14ac:dyDescent="0.3">
      <c r="C157" t="s">
        <v>1116</v>
      </c>
    </row>
    <row r="158" spans="1:4" x14ac:dyDescent="0.3">
      <c r="C158" t="s">
        <v>1115</v>
      </c>
      <c r="D158">
        <v>205.2</v>
      </c>
    </row>
    <row r="159" spans="1:4" x14ac:dyDescent="0.3">
      <c r="C159" t="s">
        <v>1117</v>
      </c>
      <c r="D159">
        <v>280</v>
      </c>
    </row>
    <row r="160" spans="1:4" x14ac:dyDescent="0.3">
      <c r="C160" t="s">
        <v>1133</v>
      </c>
      <c r="D160">
        <f>SUM(D158:D159)</f>
        <v>485.2</v>
      </c>
    </row>
    <row r="162" spans="1:4" ht="16.2" thickBot="1" x14ac:dyDescent="0.35"/>
    <row r="163" spans="1:4" x14ac:dyDescent="0.3">
      <c r="A163" s="377"/>
      <c r="B163" s="378">
        <v>500</v>
      </c>
      <c r="C163" s="379" t="s">
        <v>925</v>
      </c>
    </row>
    <row r="164" spans="1:4" x14ac:dyDescent="0.3">
      <c r="C164" t="s">
        <v>926</v>
      </c>
    </row>
    <row r="165" spans="1:4" x14ac:dyDescent="0.3">
      <c r="C165" t="s">
        <v>927</v>
      </c>
    </row>
    <row r="166" spans="1:4" x14ac:dyDescent="0.3">
      <c r="C166" t="s">
        <v>928</v>
      </c>
    </row>
    <row r="167" spans="1:4" x14ac:dyDescent="0.3">
      <c r="C167" t="s">
        <v>1196</v>
      </c>
      <c r="D167">
        <v>360.1</v>
      </c>
    </row>
    <row r="168" spans="1:4" x14ac:dyDescent="0.3">
      <c r="C168" t="s">
        <v>1197</v>
      </c>
    </row>
    <row r="169" spans="1:4" x14ac:dyDescent="0.3">
      <c r="C169" t="s">
        <v>1569</v>
      </c>
      <c r="D169">
        <v>140</v>
      </c>
    </row>
    <row r="170" spans="1:4" x14ac:dyDescent="0.3">
      <c r="D170">
        <f>SUM(D167:D169)</f>
        <v>500.1</v>
      </c>
    </row>
    <row r="172" spans="1:4" ht="16.2" thickBot="1" x14ac:dyDescent="0.35"/>
    <row r="173" spans="1:4" x14ac:dyDescent="0.3">
      <c r="A173" s="377"/>
      <c r="B173" s="378">
        <v>500</v>
      </c>
      <c r="C173" s="434" t="s">
        <v>969</v>
      </c>
    </row>
    <row r="174" spans="1:4" x14ac:dyDescent="0.3">
      <c r="C174" t="s">
        <v>970</v>
      </c>
    </row>
    <row r="175" spans="1:4" x14ac:dyDescent="0.3">
      <c r="C175" t="s">
        <v>1434</v>
      </c>
    </row>
    <row r="176" spans="1:4" x14ac:dyDescent="0.3">
      <c r="C176" t="s">
        <v>1435</v>
      </c>
      <c r="D176">
        <v>180.49</v>
      </c>
    </row>
    <row r="177" spans="1:4" x14ac:dyDescent="0.3">
      <c r="C177" t="s">
        <v>1436</v>
      </c>
      <c r="D177">
        <v>30.04</v>
      </c>
    </row>
    <row r="178" spans="1:4" x14ac:dyDescent="0.3">
      <c r="C178" t="s">
        <v>1437</v>
      </c>
      <c r="D178">
        <v>50</v>
      </c>
    </row>
    <row r="179" spans="1:4" x14ac:dyDescent="0.3">
      <c r="C179" t="s">
        <v>1438</v>
      </c>
      <c r="D179">
        <v>100</v>
      </c>
    </row>
    <row r="180" spans="1:4" x14ac:dyDescent="0.3">
      <c r="C180" t="s">
        <v>1439</v>
      </c>
      <c r="D180">
        <v>25.06</v>
      </c>
    </row>
    <row r="181" spans="1:4" x14ac:dyDescent="0.3">
      <c r="C181" t="s">
        <v>1440</v>
      </c>
      <c r="D181">
        <v>30</v>
      </c>
    </row>
    <row r="182" spans="1:4" x14ac:dyDescent="0.3">
      <c r="C182" t="s">
        <v>1441</v>
      </c>
      <c r="D182">
        <v>30.75</v>
      </c>
    </row>
    <row r="183" spans="1:4" x14ac:dyDescent="0.3">
      <c r="C183" t="s">
        <v>1442</v>
      </c>
      <c r="D183">
        <v>70</v>
      </c>
    </row>
    <row r="184" spans="1:4" x14ac:dyDescent="0.3">
      <c r="C184" t="s">
        <v>1443</v>
      </c>
      <c r="D184">
        <v>40</v>
      </c>
    </row>
    <row r="185" spans="1:4" x14ac:dyDescent="0.3">
      <c r="D185">
        <f>SUM(D176:D184)</f>
        <v>556.33999999999992</v>
      </c>
    </row>
    <row r="186" spans="1:4" ht="16.2" thickBot="1" x14ac:dyDescent="0.35"/>
    <row r="187" spans="1:4" x14ac:dyDescent="0.3">
      <c r="A187" s="377"/>
      <c r="B187" s="378">
        <v>500</v>
      </c>
      <c r="C187" s="434" t="s">
        <v>982</v>
      </c>
    </row>
    <row r="188" spans="1:4" x14ac:dyDescent="0.3">
      <c r="C188" t="s">
        <v>987</v>
      </c>
    </row>
    <row r="189" spans="1:4" x14ac:dyDescent="0.3">
      <c r="C189" t="s">
        <v>983</v>
      </c>
    </row>
    <row r="190" spans="1:4" x14ac:dyDescent="0.3">
      <c r="C190" t="s">
        <v>984</v>
      </c>
    </row>
    <row r="191" spans="1:4" x14ac:dyDescent="0.3">
      <c r="C191" t="s">
        <v>985</v>
      </c>
    </row>
    <row r="195" spans="1:5" ht="16.2" thickBot="1" x14ac:dyDescent="0.35"/>
    <row r="196" spans="1:5" ht="16.2" thickTop="1" x14ac:dyDescent="0.3">
      <c r="A196" s="374"/>
      <c r="B196" s="375">
        <v>500</v>
      </c>
      <c r="C196" s="435" t="s">
        <v>1001</v>
      </c>
      <c r="D196">
        <v>500</v>
      </c>
    </row>
    <row r="197" spans="1:5" x14ac:dyDescent="0.3">
      <c r="C197" t="s">
        <v>1002</v>
      </c>
    </row>
    <row r="198" spans="1:5" x14ac:dyDescent="0.3">
      <c r="C198" t="s">
        <v>1003</v>
      </c>
      <c r="D198" s="134">
        <v>500</v>
      </c>
    </row>
    <row r="199" spans="1:5" x14ac:dyDescent="0.3">
      <c r="D199">
        <f>D196-D198</f>
        <v>0</v>
      </c>
    </row>
    <row r="201" spans="1:5" ht="16.2" thickBot="1" x14ac:dyDescent="0.35"/>
    <row r="202" spans="1:5" ht="16.2" thickTop="1" x14ac:dyDescent="0.3">
      <c r="A202" s="374"/>
      <c r="B202" s="375">
        <v>700</v>
      </c>
      <c r="C202" s="435" t="s">
        <v>1011</v>
      </c>
    </row>
    <row r="203" spans="1:5" x14ac:dyDescent="0.3">
      <c r="C203" t="s">
        <v>528</v>
      </c>
    </row>
    <row r="204" spans="1:5" x14ac:dyDescent="0.3">
      <c r="C204" t="s">
        <v>1012</v>
      </c>
      <c r="D204" s="99">
        <v>700</v>
      </c>
      <c r="E204">
        <v>114.44</v>
      </c>
    </row>
    <row r="205" spans="1:5" x14ac:dyDescent="0.3">
      <c r="C205" t="s">
        <v>1013</v>
      </c>
      <c r="D205" s="99">
        <v>646.67999999999995</v>
      </c>
      <c r="E205">
        <v>50.78</v>
      </c>
    </row>
    <row r="206" spans="1:5" x14ac:dyDescent="0.3">
      <c r="C206" t="s">
        <v>1014</v>
      </c>
      <c r="D206" s="99">
        <v>157.94</v>
      </c>
      <c r="E206">
        <v>203.91</v>
      </c>
    </row>
    <row r="207" spans="1:5" x14ac:dyDescent="0.3">
      <c r="E207">
        <f>SUM(E204:E206)</f>
        <v>369.13</v>
      </c>
    </row>
    <row r="209" spans="1:4" ht="16.2" thickBot="1" x14ac:dyDescent="0.35"/>
    <row r="210" spans="1:4" x14ac:dyDescent="0.3">
      <c r="A210" s="377"/>
      <c r="B210" s="378">
        <v>500</v>
      </c>
      <c r="C210" s="434" t="s">
        <v>1259</v>
      </c>
    </row>
    <row r="211" spans="1:4" x14ac:dyDescent="0.3">
      <c r="C211" t="s">
        <v>1260</v>
      </c>
    </row>
    <row r="212" spans="1:4" x14ac:dyDescent="0.3">
      <c r="C212" t="s">
        <v>1458</v>
      </c>
      <c r="D212">
        <v>196.88</v>
      </c>
    </row>
    <row r="213" spans="1:4" x14ac:dyDescent="0.3">
      <c r="C213" t="s">
        <v>1459</v>
      </c>
      <c r="D213">
        <v>306.5</v>
      </c>
    </row>
    <row r="214" spans="1:4" x14ac:dyDescent="0.3">
      <c r="D214">
        <f>SUM(D212:D213)</f>
        <v>503.38</v>
      </c>
    </row>
    <row r="216" spans="1:4" ht="16.2" thickBot="1" x14ac:dyDescent="0.35"/>
    <row r="217" spans="1:4" x14ac:dyDescent="0.3">
      <c r="A217" s="377"/>
      <c r="B217" s="378">
        <v>175</v>
      </c>
      <c r="C217" s="434" t="s">
        <v>105</v>
      </c>
    </row>
    <row r="218" spans="1:4" x14ac:dyDescent="0.3">
      <c r="C218" t="s">
        <v>1265</v>
      </c>
    </row>
    <row r="219" spans="1:4" x14ac:dyDescent="0.3">
      <c r="C219" t="s">
        <v>1453</v>
      </c>
    </row>
    <row r="226" spans="2:2" x14ac:dyDescent="0.3">
      <c r="B226" s="2">
        <f>SUM(B11:B225)</f>
        <v>4375</v>
      </c>
    </row>
  </sheetData>
  <hyperlinks>
    <hyperlink ref="A1" location="'Total Orgs'!A1" display="Total Organizations" xr:uid="{00000000-0004-0000-D500-000000000000}"/>
  </hyperlinks>
  <pageMargins left="0.75" right="0.75" top="1" bottom="1" header="0.5" footer="0.5"/>
  <pageSetup orientation="portrait" horizontalDpi="4294967292" verticalDpi="4294967292" r:id="rId1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40C5-39D0-4C7B-A488-DD29B7909AE6}">
  <dimension ref="A1"/>
  <sheetViews>
    <sheetView topLeftCell="A17" zoomScaleNormal="100" workbookViewId="0">
      <selection activeCell="A42" sqref="A42"/>
    </sheetView>
  </sheetViews>
  <sheetFormatPr defaultRowHeight="15.6" x14ac:dyDescent="0.3"/>
  <sheetData/>
  <pageMargins left="0.7" right="0.7" top="0.75" bottom="0.75" header="0.3" footer="0.3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465D4-7305-4EA3-97B7-4B8B1323EBC6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D24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  <c r="C2" s="256" t="s">
        <v>216</v>
      </c>
    </row>
    <row r="3" spans="1:4" x14ac:dyDescent="0.3">
      <c r="A3" s="6" t="s">
        <v>13</v>
      </c>
      <c r="C3" s="47" t="s">
        <v>722</v>
      </c>
    </row>
    <row r="4" spans="1:4" x14ac:dyDescent="0.3">
      <c r="C4" s="47" t="s">
        <v>723</v>
      </c>
    </row>
    <row r="5" spans="1:4" x14ac:dyDescent="0.3">
      <c r="A5" s="4" t="s">
        <v>197</v>
      </c>
      <c r="B5" s="2">
        <f>'Total Orgs'!B5</f>
        <v>2400</v>
      </c>
      <c r="C5" s="47" t="s">
        <v>724</v>
      </c>
    </row>
    <row r="6" spans="1:4" x14ac:dyDescent="0.3">
      <c r="A6" s="4" t="s">
        <v>4</v>
      </c>
      <c r="C6" s="47"/>
    </row>
    <row r="7" spans="1:4" x14ac:dyDescent="0.3">
      <c r="A7" s="4" t="s">
        <v>5</v>
      </c>
      <c r="C7" s="47"/>
    </row>
    <row r="8" spans="1:4" x14ac:dyDescent="0.3">
      <c r="A8" s="4" t="s">
        <v>6</v>
      </c>
      <c r="B8" s="2">
        <f>SUM(B12:B30)</f>
        <v>2390.08</v>
      </c>
      <c r="C8" s="47"/>
    </row>
    <row r="9" spans="1:4" x14ac:dyDescent="0.3">
      <c r="A9" s="4" t="s">
        <v>198</v>
      </c>
      <c r="B9" s="2">
        <f>SUM(B5+B6-B8)</f>
        <v>9.9200000000000728</v>
      </c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2" spans="1:4" s="1" customFormat="1" x14ac:dyDescent="0.3">
      <c r="A12" s="16" t="s">
        <v>202</v>
      </c>
      <c r="B12" s="98">
        <v>175.08</v>
      </c>
      <c r="C12" s="97" t="s">
        <v>203</v>
      </c>
    </row>
    <row r="13" spans="1:4" x14ac:dyDescent="0.3">
      <c r="A13" s="16"/>
      <c r="C13" t="s">
        <v>204</v>
      </c>
    </row>
    <row r="14" spans="1:4" x14ac:dyDescent="0.3">
      <c r="A14" s="16"/>
    </row>
    <row r="15" spans="1:4" x14ac:dyDescent="0.3">
      <c r="A15" s="16" t="s">
        <v>720</v>
      </c>
      <c r="B15" s="2">
        <v>1015</v>
      </c>
      <c r="C15" t="s">
        <v>700</v>
      </c>
      <c r="D15">
        <v>1050</v>
      </c>
    </row>
    <row r="16" spans="1:4" x14ac:dyDescent="0.3">
      <c r="A16" s="16"/>
      <c r="C16" t="s">
        <v>721</v>
      </c>
      <c r="D16">
        <v>1015</v>
      </c>
    </row>
    <row r="17" spans="1:4" x14ac:dyDescent="0.3">
      <c r="A17" s="16"/>
      <c r="C17" t="s">
        <v>725</v>
      </c>
      <c r="D17">
        <f>D15-D16</f>
        <v>35</v>
      </c>
    </row>
    <row r="18" spans="1:4" x14ac:dyDescent="0.3">
      <c r="A18" s="16"/>
    </row>
    <row r="19" spans="1:4" x14ac:dyDescent="0.3">
      <c r="A19" s="16" t="s">
        <v>1372</v>
      </c>
      <c r="B19" s="2">
        <v>1200</v>
      </c>
      <c r="C19" t="s">
        <v>1050</v>
      </c>
    </row>
    <row r="20" spans="1:4" x14ac:dyDescent="0.3">
      <c r="A20" s="16"/>
      <c r="C20" t="s">
        <v>1384</v>
      </c>
    </row>
    <row r="21" spans="1:4" x14ac:dyDescent="0.3">
      <c r="A21" s="16"/>
    </row>
    <row r="22" spans="1:4" x14ac:dyDescent="0.3">
      <c r="A22" s="16"/>
    </row>
    <row r="23" spans="1:4" x14ac:dyDescent="0.3">
      <c r="A23" s="16"/>
    </row>
    <row r="24" spans="1:4" x14ac:dyDescent="0.3">
      <c r="A24" s="16"/>
    </row>
  </sheetData>
  <hyperlinks>
    <hyperlink ref="A1" location="'Total Orgs'!A1" display="Total Organizations" xr:uid="{00000000-0004-0000-0200-000000000000}"/>
  </hyperlinks>
  <pageMargins left="0.75" right="0.75" top="1" bottom="1" header="0.5" footer="0.5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theme="0"/>
  </sheetPr>
  <dimension ref="A1:G26"/>
  <sheetViews>
    <sheetView zoomScale="130" zoomScaleNormal="130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7" x14ac:dyDescent="0.3">
      <c r="A1" s="5" t="s">
        <v>196</v>
      </c>
      <c r="C1" s="1" t="e">
        <f>'Total Orgs'!#REF!</f>
        <v>#REF!</v>
      </c>
    </row>
    <row r="2" spans="1:7" x14ac:dyDescent="0.3">
      <c r="A2" s="5"/>
    </row>
    <row r="3" spans="1:7" x14ac:dyDescent="0.3">
      <c r="A3" s="6" t="s">
        <v>238</v>
      </c>
    </row>
    <row r="4" spans="1:7" x14ac:dyDescent="0.3">
      <c r="C4" s="256" t="s">
        <v>211</v>
      </c>
    </row>
    <row r="5" spans="1:7" x14ac:dyDescent="0.3">
      <c r="A5" s="4" t="s">
        <v>197</v>
      </c>
      <c r="B5" s="2">
        <f>'Total Orgs'!B22</f>
        <v>4000</v>
      </c>
      <c r="C5" s="47" t="s">
        <v>239</v>
      </c>
    </row>
    <row r="6" spans="1:7" x14ac:dyDescent="0.3">
      <c r="A6" s="4" t="s">
        <v>4</v>
      </c>
      <c r="C6" s="47" t="s">
        <v>608</v>
      </c>
    </row>
    <row r="7" spans="1:7" x14ac:dyDescent="0.3">
      <c r="A7" s="4" t="s">
        <v>5</v>
      </c>
      <c r="C7" s="47" t="s">
        <v>240</v>
      </c>
    </row>
    <row r="8" spans="1:7" x14ac:dyDescent="0.3">
      <c r="A8" s="4" t="s">
        <v>6</v>
      </c>
      <c r="B8" s="2">
        <f>SUM(B12:B105)</f>
        <v>3780.89</v>
      </c>
      <c r="C8" s="47" t="s">
        <v>615</v>
      </c>
    </row>
    <row r="9" spans="1:7" x14ac:dyDescent="0.3">
      <c r="A9" s="4" t="s">
        <v>198</v>
      </c>
      <c r="B9" s="2">
        <f>SUM(B5+B6-B8)</f>
        <v>219.11000000000013</v>
      </c>
      <c r="C9" s="47" t="s">
        <v>769</v>
      </c>
      <c r="D9" s="1"/>
    </row>
    <row r="11" spans="1:7" s="1" customFormat="1" x14ac:dyDescent="0.3">
      <c r="A11" s="7" t="s">
        <v>199</v>
      </c>
      <c r="B11" s="3" t="s">
        <v>200</v>
      </c>
      <c r="C11" s="1" t="s">
        <v>201</v>
      </c>
      <c r="D11" s="99"/>
    </row>
    <row r="12" spans="1:7" x14ac:dyDescent="0.3">
      <c r="A12" s="4" t="s">
        <v>837</v>
      </c>
      <c r="B12" s="2">
        <v>2723.81</v>
      </c>
      <c r="C12" s="97" t="s">
        <v>1111</v>
      </c>
      <c r="D12" s="183">
        <v>1580.82</v>
      </c>
    </row>
    <row r="13" spans="1:7" x14ac:dyDescent="0.3">
      <c r="C13" s="97" t="s">
        <v>838</v>
      </c>
      <c r="D13" s="99"/>
    </row>
    <row r="14" spans="1:7" x14ac:dyDescent="0.3">
      <c r="C14" s="97" t="s">
        <v>1112</v>
      </c>
      <c r="D14" s="99">
        <v>2550</v>
      </c>
      <c r="G14">
        <v>2550</v>
      </c>
    </row>
    <row r="15" spans="1:7" x14ac:dyDescent="0.3">
      <c r="C15" s="97" t="s">
        <v>1110</v>
      </c>
      <c r="D15" s="99">
        <v>173.81</v>
      </c>
      <c r="G15">
        <v>1580.82</v>
      </c>
    </row>
    <row r="16" spans="1:7" x14ac:dyDescent="0.3">
      <c r="C16" s="97" t="s">
        <v>1113</v>
      </c>
      <c r="D16" s="183">
        <f>SUM(D14:D15)</f>
        <v>2723.81</v>
      </c>
      <c r="G16">
        <f>SUM(G14:G15)</f>
        <v>4130.82</v>
      </c>
    </row>
    <row r="17" spans="1:6" x14ac:dyDescent="0.3">
      <c r="C17" s="97"/>
      <c r="D17" s="99"/>
    </row>
    <row r="18" spans="1:6" x14ac:dyDescent="0.3">
      <c r="A18" s="4" t="s">
        <v>1361</v>
      </c>
      <c r="B18" s="2">
        <v>1057.08</v>
      </c>
      <c r="C18" s="97" t="s">
        <v>948</v>
      </c>
      <c r="F18" s="134"/>
    </row>
    <row r="19" spans="1:6" x14ac:dyDescent="0.3">
      <c r="C19" s="97" t="s">
        <v>1122</v>
      </c>
      <c r="D19" s="127"/>
    </row>
    <row r="20" spans="1:6" x14ac:dyDescent="0.3">
      <c r="C20" s="97" t="s">
        <v>1368</v>
      </c>
      <c r="D20">
        <v>1005.94</v>
      </c>
    </row>
    <row r="21" spans="1:6" x14ac:dyDescent="0.3">
      <c r="C21" s="97" t="s">
        <v>1369</v>
      </c>
      <c r="D21">
        <v>56.94</v>
      </c>
      <c r="E21">
        <f>D20-D21</f>
        <v>949</v>
      </c>
    </row>
    <row r="22" spans="1:6" x14ac:dyDescent="0.3">
      <c r="C22" s="97" t="s">
        <v>1367</v>
      </c>
      <c r="D22">
        <v>108.08</v>
      </c>
      <c r="E22">
        <f>E21+D22</f>
        <v>1057.08</v>
      </c>
    </row>
    <row r="26" spans="1:6" x14ac:dyDescent="0.3">
      <c r="C26" s="97"/>
    </row>
  </sheetData>
  <hyperlinks>
    <hyperlink ref="A1" location="'Total Orgs'!A1" display="Total Organizations" xr:uid="{00000000-0004-0000-1B00-000000000000}"/>
  </hyperlink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0"/>
  </sheetPr>
  <dimension ref="A1:C67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6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241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Orgs'!B23</f>
        <v>660</v>
      </c>
      <c r="C5" s="47" t="s">
        <v>636</v>
      </c>
    </row>
    <row r="6" spans="1:3" x14ac:dyDescent="0.3">
      <c r="A6" s="4" t="s">
        <v>4</v>
      </c>
      <c r="C6" s="47"/>
    </row>
    <row r="7" spans="1:3" x14ac:dyDescent="0.3">
      <c r="A7" s="4" t="s">
        <v>5</v>
      </c>
      <c r="B7" s="2">
        <v>660</v>
      </c>
      <c r="C7" s="47"/>
    </row>
    <row r="8" spans="1:3" x14ac:dyDescent="0.3">
      <c r="A8" s="4" t="s">
        <v>6</v>
      </c>
      <c r="B8" s="2">
        <f>SUM(B12:B111)</f>
        <v>0</v>
      </c>
      <c r="C8" s="47"/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t="s">
        <v>1074</v>
      </c>
    </row>
    <row r="13" spans="1:3" x14ac:dyDescent="0.3">
      <c r="C13" s="16" t="s">
        <v>1070</v>
      </c>
    </row>
    <row r="14" spans="1:3" x14ac:dyDescent="0.3">
      <c r="C14" s="16"/>
    </row>
    <row r="15" spans="1:3" x14ac:dyDescent="0.3">
      <c r="C15" s="16"/>
    </row>
    <row r="20" spans="1:3" x14ac:dyDescent="0.3">
      <c r="C20" s="16"/>
    </row>
    <row r="21" spans="1:3" x14ac:dyDescent="0.3">
      <c r="C21" s="16"/>
    </row>
    <row r="22" spans="1:3" s="21" customFormat="1" x14ac:dyDescent="0.3">
      <c r="A22" s="13"/>
      <c r="B22" s="14"/>
      <c r="C22" s="15"/>
    </row>
    <row r="23" spans="1:3" x14ac:dyDescent="0.3">
      <c r="C23" s="16"/>
    </row>
    <row r="24" spans="1:3" s="21" customFormat="1" x14ac:dyDescent="0.3">
      <c r="A24" s="13"/>
      <c r="B24" s="14"/>
      <c r="C24" s="22"/>
    </row>
    <row r="25" spans="1:3" x14ac:dyDescent="0.3">
      <c r="C25" s="16"/>
    </row>
    <row r="26" spans="1:3" x14ac:dyDescent="0.3">
      <c r="C26" s="16"/>
    </row>
    <row r="27" spans="1:3" s="15" customFormat="1" x14ac:dyDescent="0.3">
      <c r="A27" s="20"/>
      <c r="B27" s="32"/>
      <c r="C27" s="22"/>
    </row>
    <row r="28" spans="1:3" s="21" customFormat="1" x14ac:dyDescent="0.3">
      <c r="A28" s="13"/>
      <c r="B28" s="14"/>
      <c r="C28" s="22"/>
    </row>
    <row r="29" spans="1:3" x14ac:dyDescent="0.3">
      <c r="C29" s="10"/>
    </row>
    <row r="30" spans="1:3" x14ac:dyDescent="0.3">
      <c r="C30" s="16"/>
    </row>
    <row r="31" spans="1:3" x14ac:dyDescent="0.3">
      <c r="C31" s="16"/>
    </row>
    <row r="32" spans="1:3" x14ac:dyDescent="0.3">
      <c r="C32" s="16"/>
    </row>
    <row r="33" spans="1:3" x14ac:dyDescent="0.3">
      <c r="C33" s="16"/>
    </row>
    <row r="34" spans="1:3" x14ac:dyDescent="0.3">
      <c r="C34" s="16"/>
    </row>
    <row r="35" spans="1:3" x14ac:dyDescent="0.3">
      <c r="C35" s="16"/>
    </row>
    <row r="36" spans="1:3" s="15" customFormat="1" x14ac:dyDescent="0.3">
      <c r="A36" s="20"/>
      <c r="B36" s="32"/>
      <c r="C36" s="22"/>
    </row>
    <row r="37" spans="1:3" x14ac:dyDescent="0.3">
      <c r="C37" s="16"/>
    </row>
    <row r="38" spans="1:3" x14ac:dyDescent="0.3">
      <c r="C38" s="16"/>
    </row>
    <row r="39" spans="1:3" x14ac:dyDescent="0.3">
      <c r="C39" s="16"/>
    </row>
    <row r="40" spans="1:3" x14ac:dyDescent="0.3">
      <c r="C40" s="16"/>
    </row>
    <row r="41" spans="1:3" x14ac:dyDescent="0.3">
      <c r="C41" s="16"/>
    </row>
    <row r="42" spans="1:3" x14ac:dyDescent="0.3">
      <c r="C42" s="16"/>
    </row>
    <row r="43" spans="1:3" x14ac:dyDescent="0.3">
      <c r="C43" s="16"/>
    </row>
    <row r="44" spans="1:3" x14ac:dyDescent="0.3">
      <c r="C44" s="16"/>
    </row>
    <row r="45" spans="1:3" x14ac:dyDescent="0.3">
      <c r="C45" s="16"/>
    </row>
    <row r="46" spans="1:3" x14ac:dyDescent="0.3">
      <c r="C46" s="16"/>
    </row>
    <row r="47" spans="1:3" x14ac:dyDescent="0.3">
      <c r="C47" s="16"/>
    </row>
    <row r="48" spans="1:3" x14ac:dyDescent="0.3">
      <c r="C48" s="16"/>
    </row>
    <row r="49" spans="3:3" x14ac:dyDescent="0.3">
      <c r="C49" s="16"/>
    </row>
    <row r="50" spans="3:3" x14ac:dyDescent="0.3">
      <c r="C50" s="16"/>
    </row>
    <row r="51" spans="3:3" x14ac:dyDescent="0.3">
      <c r="C51" s="16"/>
    </row>
    <row r="52" spans="3:3" x14ac:dyDescent="0.3">
      <c r="C52" s="16"/>
    </row>
    <row r="53" spans="3:3" x14ac:dyDescent="0.3">
      <c r="C53" s="16"/>
    </row>
    <row r="54" spans="3:3" x14ac:dyDescent="0.3">
      <c r="C54" s="16"/>
    </row>
    <row r="55" spans="3:3" x14ac:dyDescent="0.3">
      <c r="C55" s="16"/>
    </row>
    <row r="56" spans="3:3" x14ac:dyDescent="0.3">
      <c r="C56" s="16"/>
    </row>
    <row r="57" spans="3:3" x14ac:dyDescent="0.3">
      <c r="C57" s="16"/>
    </row>
    <row r="58" spans="3:3" x14ac:dyDescent="0.3">
      <c r="C58" s="16"/>
    </row>
    <row r="59" spans="3:3" x14ac:dyDescent="0.3">
      <c r="C59" s="16"/>
    </row>
    <row r="60" spans="3:3" x14ac:dyDescent="0.3">
      <c r="C60" s="16"/>
    </row>
    <row r="61" spans="3:3" x14ac:dyDescent="0.3">
      <c r="C61" s="16"/>
    </row>
    <row r="62" spans="3:3" x14ac:dyDescent="0.3">
      <c r="C62" s="16"/>
    </row>
    <row r="63" spans="3:3" x14ac:dyDescent="0.3">
      <c r="C63" s="16"/>
    </row>
    <row r="64" spans="3:3" x14ac:dyDescent="0.3">
      <c r="C64" s="16"/>
    </row>
    <row r="65" spans="3:3" x14ac:dyDescent="0.3">
      <c r="C65" s="16"/>
    </row>
    <row r="66" spans="3:3" x14ac:dyDescent="0.3">
      <c r="C66" s="16"/>
    </row>
    <row r="67" spans="3:3" x14ac:dyDescent="0.3">
      <c r="C67" s="16"/>
    </row>
  </sheetData>
  <hyperlinks>
    <hyperlink ref="A1" location="'Total Orgs'!A1" display="Total Organizations" xr:uid="{00000000-0004-0000-1C00-000000000000}"/>
  </hyperlinks>
  <pageMargins left="0.75" right="0.75" top="1" bottom="1" header="0.5" footer="0.5"/>
  <pageSetup orientation="portrait" horizontalDpi="4294967292" verticalDpi="4294967292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theme="0"/>
  </sheetPr>
  <dimension ref="A1:C72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6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242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Orgs'!B24</f>
        <v>7250</v>
      </c>
      <c r="C5" s="256" t="s">
        <v>243</v>
      </c>
    </row>
    <row r="6" spans="1:3" x14ac:dyDescent="0.3">
      <c r="A6" s="4" t="s">
        <v>4</v>
      </c>
      <c r="C6" s="256" t="s">
        <v>482</v>
      </c>
    </row>
    <row r="7" spans="1:3" x14ac:dyDescent="0.3">
      <c r="A7" s="4" t="s">
        <v>5</v>
      </c>
      <c r="C7" s="256" t="s">
        <v>656</v>
      </c>
    </row>
    <row r="8" spans="1:3" x14ac:dyDescent="0.3">
      <c r="A8" s="4" t="s">
        <v>6</v>
      </c>
      <c r="B8" s="2">
        <f>SUM(B12:B116)</f>
        <v>2609.9</v>
      </c>
      <c r="C8" s="256"/>
    </row>
    <row r="9" spans="1:3" x14ac:dyDescent="0.3">
      <c r="A9" s="4" t="s">
        <v>198</v>
      </c>
      <c r="B9" s="2">
        <f>SUM(B5+B6-B8)</f>
        <v>4640.1000000000004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742</v>
      </c>
      <c r="B12" s="2">
        <v>167.36</v>
      </c>
      <c r="C12" t="s">
        <v>743</v>
      </c>
    </row>
    <row r="13" spans="1:3" x14ac:dyDescent="0.3">
      <c r="C13" s="16" t="s">
        <v>744</v>
      </c>
    </row>
    <row r="14" spans="1:3" x14ac:dyDescent="0.3">
      <c r="C14" s="16"/>
    </row>
    <row r="15" spans="1:3" x14ac:dyDescent="0.3">
      <c r="A15" s="4" t="s">
        <v>1162</v>
      </c>
      <c r="B15" s="2">
        <v>466.21</v>
      </c>
      <c r="C15" s="16" t="s">
        <v>1163</v>
      </c>
    </row>
    <row r="16" spans="1:3" x14ac:dyDescent="0.3">
      <c r="C16" s="16" t="s">
        <v>1164</v>
      </c>
    </row>
    <row r="17" spans="1:3" x14ac:dyDescent="0.3">
      <c r="C17" s="16" t="s">
        <v>1166</v>
      </c>
    </row>
    <row r="18" spans="1:3" x14ac:dyDescent="0.3">
      <c r="B18" s="2">
        <v>466.21</v>
      </c>
      <c r="C18" s="16" t="s">
        <v>1267</v>
      </c>
    </row>
    <row r="19" spans="1:3" x14ac:dyDescent="0.3">
      <c r="C19" s="16" t="s">
        <v>1164</v>
      </c>
    </row>
    <row r="20" spans="1:3" x14ac:dyDescent="0.3">
      <c r="C20" s="16" t="s">
        <v>1167</v>
      </c>
    </row>
    <row r="21" spans="1:3" x14ac:dyDescent="0.3">
      <c r="C21" s="16" t="s">
        <v>1266</v>
      </c>
    </row>
    <row r="22" spans="1:3" x14ac:dyDescent="0.3">
      <c r="B22" s="2">
        <v>466.21</v>
      </c>
      <c r="C22" s="16" t="s">
        <v>1214</v>
      </c>
    </row>
    <row r="23" spans="1:3" x14ac:dyDescent="0.3">
      <c r="C23" s="16" t="s">
        <v>1164</v>
      </c>
    </row>
    <row r="24" spans="1:3" x14ac:dyDescent="0.3">
      <c r="C24" s="16" t="s">
        <v>1165</v>
      </c>
    </row>
    <row r="25" spans="1:3" x14ac:dyDescent="0.3">
      <c r="B25" s="2">
        <v>743.91</v>
      </c>
      <c r="C25" s="16" t="s">
        <v>1212</v>
      </c>
    </row>
    <row r="26" spans="1:3" s="21" customFormat="1" x14ac:dyDescent="0.3">
      <c r="A26" s="13"/>
      <c r="B26" s="14"/>
      <c r="C26" s="22" t="s">
        <v>1213</v>
      </c>
    </row>
    <row r="27" spans="1:3" x14ac:dyDescent="0.3">
      <c r="B27" s="2">
        <v>300</v>
      </c>
      <c r="C27" s="16" t="s">
        <v>1168</v>
      </c>
    </row>
    <row r="28" spans="1:3" s="21" customFormat="1" x14ac:dyDescent="0.3">
      <c r="A28" s="13"/>
      <c r="B28" s="14"/>
      <c r="C28" s="15" t="s">
        <v>1169</v>
      </c>
    </row>
    <row r="29" spans="1:3" x14ac:dyDescent="0.3">
      <c r="C29" s="16"/>
    </row>
    <row r="30" spans="1:3" x14ac:dyDescent="0.3">
      <c r="C30" s="16"/>
    </row>
    <row r="31" spans="1:3" x14ac:dyDescent="0.3">
      <c r="C31" s="16"/>
    </row>
    <row r="32" spans="1:3" s="15" customFormat="1" x14ac:dyDescent="0.3">
      <c r="A32" s="20"/>
      <c r="B32" s="32"/>
      <c r="C32" s="22"/>
    </row>
    <row r="33" spans="1:3" s="21" customFormat="1" x14ac:dyDescent="0.3">
      <c r="A33" s="13"/>
      <c r="B33" s="14"/>
      <c r="C33" s="22"/>
    </row>
    <row r="34" spans="1:3" x14ac:dyDescent="0.3">
      <c r="C34" s="10"/>
    </row>
    <row r="35" spans="1:3" x14ac:dyDescent="0.3">
      <c r="C35" s="16"/>
    </row>
    <row r="36" spans="1:3" x14ac:dyDescent="0.3">
      <c r="C36" s="16"/>
    </row>
    <row r="37" spans="1:3" x14ac:dyDescent="0.3">
      <c r="C37" s="16"/>
    </row>
    <row r="38" spans="1:3" x14ac:dyDescent="0.3">
      <c r="C38" s="16"/>
    </row>
    <row r="39" spans="1:3" x14ac:dyDescent="0.3">
      <c r="C39" s="16"/>
    </row>
    <row r="40" spans="1:3" x14ac:dyDescent="0.3">
      <c r="C40" s="16"/>
    </row>
    <row r="41" spans="1:3" s="15" customFormat="1" x14ac:dyDescent="0.3">
      <c r="A41" s="20"/>
      <c r="B41" s="32"/>
      <c r="C41" s="22"/>
    </row>
    <row r="42" spans="1:3" x14ac:dyDescent="0.3">
      <c r="C42" s="16"/>
    </row>
    <row r="43" spans="1:3" x14ac:dyDescent="0.3">
      <c r="C43" s="16"/>
    </row>
    <row r="44" spans="1:3" x14ac:dyDescent="0.3">
      <c r="C44" s="16"/>
    </row>
    <row r="45" spans="1:3" x14ac:dyDescent="0.3">
      <c r="C45" s="16"/>
    </row>
    <row r="46" spans="1:3" x14ac:dyDescent="0.3">
      <c r="C46" s="16"/>
    </row>
    <row r="47" spans="1:3" x14ac:dyDescent="0.3">
      <c r="C47" s="16"/>
    </row>
    <row r="48" spans="1:3" x14ac:dyDescent="0.3">
      <c r="C48" s="16"/>
    </row>
    <row r="49" spans="3:3" x14ac:dyDescent="0.3">
      <c r="C49" s="16"/>
    </row>
    <row r="50" spans="3:3" x14ac:dyDescent="0.3">
      <c r="C50" s="16"/>
    </row>
    <row r="51" spans="3:3" x14ac:dyDescent="0.3">
      <c r="C51" s="16"/>
    </row>
    <row r="52" spans="3:3" x14ac:dyDescent="0.3">
      <c r="C52" s="16"/>
    </row>
    <row r="53" spans="3:3" x14ac:dyDescent="0.3">
      <c r="C53" s="16"/>
    </row>
    <row r="54" spans="3:3" x14ac:dyDescent="0.3">
      <c r="C54" s="16"/>
    </row>
    <row r="55" spans="3:3" x14ac:dyDescent="0.3">
      <c r="C55" s="16"/>
    </row>
    <row r="56" spans="3:3" x14ac:dyDescent="0.3">
      <c r="C56" s="16"/>
    </row>
    <row r="57" spans="3:3" x14ac:dyDescent="0.3">
      <c r="C57" s="16"/>
    </row>
    <row r="58" spans="3:3" x14ac:dyDescent="0.3">
      <c r="C58" s="16"/>
    </row>
    <row r="59" spans="3:3" x14ac:dyDescent="0.3">
      <c r="C59" s="16"/>
    </row>
    <row r="60" spans="3:3" x14ac:dyDescent="0.3">
      <c r="C60" s="16"/>
    </row>
    <row r="61" spans="3:3" x14ac:dyDescent="0.3">
      <c r="C61" s="16"/>
    </row>
    <row r="62" spans="3:3" x14ac:dyDescent="0.3">
      <c r="C62" s="16"/>
    </row>
    <row r="63" spans="3:3" x14ac:dyDescent="0.3">
      <c r="C63" s="16"/>
    </row>
    <row r="64" spans="3:3" x14ac:dyDescent="0.3">
      <c r="C64" s="16"/>
    </row>
    <row r="65" spans="3:3" x14ac:dyDescent="0.3">
      <c r="C65" s="16"/>
    </row>
    <row r="66" spans="3:3" x14ac:dyDescent="0.3">
      <c r="C66" s="16"/>
    </row>
    <row r="67" spans="3:3" x14ac:dyDescent="0.3">
      <c r="C67" s="16"/>
    </row>
    <row r="68" spans="3:3" x14ac:dyDescent="0.3">
      <c r="C68" s="16"/>
    </row>
    <row r="69" spans="3:3" x14ac:dyDescent="0.3">
      <c r="C69" s="16"/>
    </row>
    <row r="70" spans="3:3" x14ac:dyDescent="0.3">
      <c r="C70" s="16"/>
    </row>
    <row r="71" spans="3:3" x14ac:dyDescent="0.3">
      <c r="C71" s="16"/>
    </row>
    <row r="72" spans="3:3" x14ac:dyDescent="0.3">
      <c r="C72" s="16"/>
    </row>
  </sheetData>
  <hyperlinks>
    <hyperlink ref="A1" location="'Total Orgs'!A1" display="Total Organizations" xr:uid="{00000000-0004-0000-1D00-000000000000}"/>
  </hyperlinks>
  <pageMargins left="0.75" right="0.75" top="1" bottom="1" header="0.5" footer="0.5"/>
  <pageSetup orientation="portrait" horizontalDpi="4294967292" verticalDpi="4294967292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47A6-A80C-4035-B884-4B463E508413}">
  <sheetPr>
    <tabColor theme="0"/>
  </sheetPr>
  <dimension ref="A1:C67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6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244</v>
      </c>
    </row>
    <row r="5" spans="1:3" x14ac:dyDescent="0.3">
      <c r="A5" s="4" t="s">
        <v>197</v>
      </c>
      <c r="B5" s="2" t="e">
        <f>'Total Orgs'!#REF!</f>
        <v>#REF!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SUM(B12:B111)</f>
        <v>0</v>
      </c>
    </row>
    <row r="9" spans="1:3" x14ac:dyDescent="0.3">
      <c r="A9" s="4" t="s">
        <v>198</v>
      </c>
      <c r="B9" s="2" t="e">
        <f>SUM(B5+B6-B8)</f>
        <v>#REF!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3" spans="1:3" x14ac:dyDescent="0.3">
      <c r="C13" s="16"/>
    </row>
    <row r="14" spans="1:3" x14ac:dyDescent="0.3">
      <c r="C14" s="16"/>
    </row>
    <row r="15" spans="1:3" x14ac:dyDescent="0.3">
      <c r="C15" s="16"/>
    </row>
    <row r="16" spans="1:3" x14ac:dyDescent="0.3">
      <c r="C16" s="16"/>
    </row>
    <row r="17" spans="1:3" x14ac:dyDescent="0.3">
      <c r="C17" s="16"/>
    </row>
    <row r="18" spans="1:3" x14ac:dyDescent="0.3">
      <c r="C18" s="16"/>
    </row>
    <row r="19" spans="1:3" x14ac:dyDescent="0.3">
      <c r="C19" s="16"/>
    </row>
    <row r="20" spans="1:3" x14ac:dyDescent="0.3">
      <c r="C20" s="16"/>
    </row>
    <row r="21" spans="1:3" x14ac:dyDescent="0.3">
      <c r="C21" s="16"/>
    </row>
    <row r="22" spans="1:3" s="21" customFormat="1" x14ac:dyDescent="0.3">
      <c r="A22" s="13"/>
      <c r="B22" s="14"/>
      <c r="C22" s="15"/>
    </row>
    <row r="23" spans="1:3" x14ac:dyDescent="0.3">
      <c r="C23" s="16"/>
    </row>
    <row r="24" spans="1:3" s="21" customFormat="1" x14ac:dyDescent="0.3">
      <c r="A24" s="13"/>
      <c r="B24" s="14"/>
      <c r="C24" s="22"/>
    </row>
    <row r="25" spans="1:3" x14ac:dyDescent="0.3">
      <c r="C25" s="16"/>
    </row>
    <row r="26" spans="1:3" x14ac:dyDescent="0.3">
      <c r="C26" s="16"/>
    </row>
    <row r="27" spans="1:3" s="15" customFormat="1" x14ac:dyDescent="0.3">
      <c r="A27" s="20"/>
      <c r="B27" s="32"/>
      <c r="C27" s="22"/>
    </row>
    <row r="28" spans="1:3" s="21" customFormat="1" x14ac:dyDescent="0.3">
      <c r="A28" s="13"/>
      <c r="B28" s="14"/>
      <c r="C28" s="22"/>
    </row>
    <row r="29" spans="1:3" x14ac:dyDescent="0.3">
      <c r="C29" s="10"/>
    </row>
    <row r="30" spans="1:3" x14ac:dyDescent="0.3">
      <c r="C30" s="16"/>
    </row>
    <row r="31" spans="1:3" x14ac:dyDescent="0.3">
      <c r="C31" s="16"/>
    </row>
    <row r="32" spans="1:3" x14ac:dyDescent="0.3">
      <c r="C32" s="16"/>
    </row>
    <row r="33" spans="1:3" x14ac:dyDescent="0.3">
      <c r="C33" s="16"/>
    </row>
    <row r="34" spans="1:3" x14ac:dyDescent="0.3">
      <c r="C34" s="16"/>
    </row>
    <row r="35" spans="1:3" x14ac:dyDescent="0.3">
      <c r="C35" s="16"/>
    </row>
    <row r="36" spans="1:3" s="15" customFormat="1" x14ac:dyDescent="0.3">
      <c r="A36" s="20"/>
      <c r="B36" s="32"/>
      <c r="C36" s="22"/>
    </row>
    <row r="37" spans="1:3" x14ac:dyDescent="0.3">
      <c r="C37" s="16"/>
    </row>
    <row r="38" spans="1:3" x14ac:dyDescent="0.3">
      <c r="C38" s="16"/>
    </row>
    <row r="39" spans="1:3" x14ac:dyDescent="0.3">
      <c r="C39" s="16"/>
    </row>
    <row r="40" spans="1:3" x14ac:dyDescent="0.3">
      <c r="C40" s="16"/>
    </row>
    <row r="41" spans="1:3" x14ac:dyDescent="0.3">
      <c r="C41" s="16"/>
    </row>
    <row r="42" spans="1:3" x14ac:dyDescent="0.3">
      <c r="C42" s="16"/>
    </row>
    <row r="43" spans="1:3" x14ac:dyDescent="0.3">
      <c r="C43" s="16"/>
    </row>
    <row r="44" spans="1:3" x14ac:dyDescent="0.3">
      <c r="C44" s="16"/>
    </row>
    <row r="45" spans="1:3" x14ac:dyDescent="0.3">
      <c r="C45" s="16"/>
    </row>
    <row r="46" spans="1:3" x14ac:dyDescent="0.3">
      <c r="C46" s="16"/>
    </row>
    <row r="47" spans="1:3" x14ac:dyDescent="0.3">
      <c r="C47" s="16"/>
    </row>
    <row r="48" spans="1:3" x14ac:dyDescent="0.3">
      <c r="C48" s="16"/>
    </row>
    <row r="49" spans="3:3" x14ac:dyDescent="0.3">
      <c r="C49" s="16"/>
    </row>
    <row r="50" spans="3:3" x14ac:dyDescent="0.3">
      <c r="C50" s="16"/>
    </row>
    <row r="51" spans="3:3" x14ac:dyDescent="0.3">
      <c r="C51" s="16"/>
    </row>
    <row r="52" spans="3:3" x14ac:dyDescent="0.3">
      <c r="C52" s="16"/>
    </row>
    <row r="53" spans="3:3" x14ac:dyDescent="0.3">
      <c r="C53" s="16"/>
    </row>
    <row r="54" spans="3:3" x14ac:dyDescent="0.3">
      <c r="C54" s="16"/>
    </row>
    <row r="55" spans="3:3" x14ac:dyDescent="0.3">
      <c r="C55" s="16"/>
    </row>
    <row r="56" spans="3:3" x14ac:dyDescent="0.3">
      <c r="C56" s="16"/>
    </row>
    <row r="57" spans="3:3" x14ac:dyDescent="0.3">
      <c r="C57" s="16"/>
    </row>
    <row r="58" spans="3:3" x14ac:dyDescent="0.3">
      <c r="C58" s="16"/>
    </row>
    <row r="59" spans="3:3" x14ac:dyDescent="0.3">
      <c r="C59" s="16"/>
    </row>
    <row r="60" spans="3:3" x14ac:dyDescent="0.3">
      <c r="C60" s="16"/>
    </row>
    <row r="61" spans="3:3" x14ac:dyDescent="0.3">
      <c r="C61" s="16"/>
    </row>
    <row r="62" spans="3:3" x14ac:dyDescent="0.3">
      <c r="C62" s="16"/>
    </row>
    <row r="63" spans="3:3" x14ac:dyDescent="0.3">
      <c r="C63" s="16"/>
    </row>
    <row r="64" spans="3:3" x14ac:dyDescent="0.3">
      <c r="C64" s="16"/>
    </row>
    <row r="65" spans="3:3" x14ac:dyDescent="0.3">
      <c r="C65" s="16"/>
    </row>
    <row r="66" spans="3:3" x14ac:dyDescent="0.3">
      <c r="C66" s="16"/>
    </row>
    <row r="67" spans="3:3" x14ac:dyDescent="0.3">
      <c r="C67" s="16"/>
    </row>
  </sheetData>
  <hyperlinks>
    <hyperlink ref="A1" location="'Total Orgs'!A1" display="Total Organizations" xr:uid="{0D2806E4-7D3B-4A56-9298-7D0F87EC6D2E}"/>
  </hyperlinks>
  <pageMargins left="0.75" right="0.75" top="1" bottom="1" header="0.5" footer="0.5"/>
  <pageSetup orientation="portrait" horizontalDpi="4294967292" verticalDpi="4294967292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theme="0"/>
  </sheetPr>
  <dimension ref="A1:C26"/>
  <sheetViews>
    <sheetView workbookViewId="0"/>
  </sheetViews>
  <sheetFormatPr defaultColWidth="11" defaultRowHeight="15.6" x14ac:dyDescent="0.3"/>
  <cols>
    <col min="1" max="1" width="16.5" style="4" customWidth="1"/>
    <col min="2" max="2" width="15.59765625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34</v>
      </c>
    </row>
    <row r="4" spans="1:3" x14ac:dyDescent="0.3">
      <c r="C4" s="256" t="s">
        <v>206</v>
      </c>
    </row>
    <row r="5" spans="1:3" x14ac:dyDescent="0.3">
      <c r="A5" s="4" t="s">
        <v>197</v>
      </c>
      <c r="B5" s="2">
        <f>'Total Orgs'!B25</f>
        <v>2700</v>
      </c>
      <c r="C5" s="47" t="s">
        <v>661</v>
      </c>
    </row>
    <row r="6" spans="1:3" x14ac:dyDescent="0.3">
      <c r="A6" s="4" t="s">
        <v>4</v>
      </c>
      <c r="C6" s="256"/>
    </row>
    <row r="7" spans="1:3" x14ac:dyDescent="0.3">
      <c r="A7" s="4" t="s">
        <v>5</v>
      </c>
      <c r="C7" s="256"/>
    </row>
    <row r="8" spans="1:3" x14ac:dyDescent="0.3">
      <c r="A8" s="4" t="s">
        <v>6</v>
      </c>
      <c r="B8" s="2">
        <f>SUM(B12:B101)</f>
        <v>2700</v>
      </c>
      <c r="C8" s="256"/>
    </row>
    <row r="9" spans="1:3" x14ac:dyDescent="0.3">
      <c r="A9" s="4" t="s">
        <v>198</v>
      </c>
      <c r="B9" s="2">
        <f>SUM(B5+B6-B8)</f>
        <v>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1170</v>
      </c>
      <c r="B12" s="2">
        <v>97.76</v>
      </c>
      <c r="C12" t="s">
        <v>1173</v>
      </c>
    </row>
    <row r="13" spans="1:3" x14ac:dyDescent="0.3">
      <c r="C13" t="s">
        <v>1174</v>
      </c>
    </row>
    <row r="15" spans="1:3" x14ac:dyDescent="0.3">
      <c r="A15" s="4" t="s">
        <v>1242</v>
      </c>
      <c r="B15" s="2">
        <v>1931.62</v>
      </c>
      <c r="C15" t="s">
        <v>1030</v>
      </c>
    </row>
    <row r="16" spans="1:3" x14ac:dyDescent="0.3">
      <c r="C16" t="s">
        <v>1307</v>
      </c>
    </row>
    <row r="17" spans="1:3" x14ac:dyDescent="0.3">
      <c r="C17" t="s">
        <v>1246</v>
      </c>
    </row>
    <row r="19" spans="1:3" x14ac:dyDescent="0.3">
      <c r="A19" s="4" t="s">
        <v>1293</v>
      </c>
      <c r="B19" s="2">
        <v>92.08</v>
      </c>
      <c r="C19" t="s">
        <v>1294</v>
      </c>
    </row>
    <row r="20" spans="1:3" x14ac:dyDescent="0.3">
      <c r="C20" t="s">
        <v>1295</v>
      </c>
    </row>
    <row r="22" spans="1:3" x14ac:dyDescent="0.3">
      <c r="A22" s="4" t="s">
        <v>1311</v>
      </c>
      <c r="B22" s="2">
        <v>365</v>
      </c>
      <c r="C22" t="s">
        <v>1314</v>
      </c>
    </row>
    <row r="23" spans="1:3" x14ac:dyDescent="0.3">
      <c r="C23" t="s">
        <v>1315</v>
      </c>
    </row>
    <row r="25" spans="1:3" x14ac:dyDescent="0.3">
      <c r="A25" s="4" t="s">
        <v>1385</v>
      </c>
      <c r="B25" s="2">
        <v>213.54</v>
      </c>
      <c r="C25" t="s">
        <v>1294</v>
      </c>
    </row>
    <row r="26" spans="1:3" x14ac:dyDescent="0.3">
      <c r="C26" t="s">
        <v>1386</v>
      </c>
    </row>
  </sheetData>
  <hyperlinks>
    <hyperlink ref="A1" location="'Total Orgs'!A1" display="Total Organizations" xr:uid="{00000000-0004-0000-1F00-000000000000}"/>
  </hyperlink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7CEB5-2733-42C4-BC0B-2F7048A0A072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5.59765625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246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Orgs'!B26</f>
        <v>500</v>
      </c>
      <c r="C5" s="47" t="s">
        <v>245</v>
      </c>
    </row>
    <row r="6" spans="1:3" x14ac:dyDescent="0.3">
      <c r="A6" s="4" t="s">
        <v>4</v>
      </c>
      <c r="C6" s="47" t="s">
        <v>674</v>
      </c>
    </row>
    <row r="7" spans="1:3" x14ac:dyDescent="0.3">
      <c r="A7" s="4" t="s">
        <v>5</v>
      </c>
      <c r="C7" s="47" t="s">
        <v>753</v>
      </c>
    </row>
    <row r="8" spans="1:3" x14ac:dyDescent="0.3">
      <c r="A8" s="4" t="s">
        <v>6</v>
      </c>
      <c r="B8" s="2">
        <f>SUM(B12:B101)</f>
        <v>0</v>
      </c>
      <c r="C8" s="47"/>
    </row>
    <row r="9" spans="1:3" x14ac:dyDescent="0.3">
      <c r="A9" s="4" t="s">
        <v>198</v>
      </c>
      <c r="B9" s="2">
        <f>SUM(B5+B6-B8)</f>
        <v>500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75815400-9D45-4669-9192-9C7D2D0C1045}"/>
  </hyperlink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57E1D-D23D-4060-87BF-6CCF5BA4284F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5.59765625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36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Orgs'!B27</f>
        <v>500</v>
      </c>
      <c r="C5" s="47" t="s">
        <v>245</v>
      </c>
    </row>
    <row r="6" spans="1:3" x14ac:dyDescent="0.3">
      <c r="A6" s="4" t="s">
        <v>4</v>
      </c>
      <c r="C6" s="47" t="s">
        <v>533</v>
      </c>
    </row>
    <row r="7" spans="1:3" x14ac:dyDescent="0.3">
      <c r="A7" s="4" t="s">
        <v>5</v>
      </c>
      <c r="C7" s="47" t="s">
        <v>692</v>
      </c>
    </row>
    <row r="8" spans="1:3" x14ac:dyDescent="0.3">
      <c r="A8" s="4" t="s">
        <v>6</v>
      </c>
      <c r="B8" s="2">
        <f>SUM(B12:B101)</f>
        <v>0</v>
      </c>
      <c r="C8" s="47"/>
    </row>
    <row r="9" spans="1:3" x14ac:dyDescent="0.3">
      <c r="A9" s="4" t="s">
        <v>198</v>
      </c>
      <c r="B9" s="2">
        <f>SUM(B5+B6-B8)</f>
        <v>500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A02679A4-6B10-4BDA-B562-906A7349E53F}"/>
  </hyperlink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DE76C-3187-4C5A-B6C0-DA46688991A0}">
  <sheetPr>
    <tabColor theme="0"/>
  </sheetPr>
  <dimension ref="A1:D18"/>
  <sheetViews>
    <sheetView zoomScale="125" zoomScaleNormal="125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37</v>
      </c>
      <c r="C3" s="256" t="s">
        <v>216</v>
      </c>
    </row>
    <row r="4" spans="1:4" x14ac:dyDescent="0.3">
      <c r="C4" s="47" t="s">
        <v>588</v>
      </c>
    </row>
    <row r="5" spans="1:4" x14ac:dyDescent="0.3">
      <c r="A5" s="4" t="s">
        <v>197</v>
      </c>
      <c r="B5" s="2">
        <f>'Total Orgs'!B28</f>
        <v>500</v>
      </c>
      <c r="C5" s="47"/>
    </row>
    <row r="6" spans="1:4" x14ac:dyDescent="0.3">
      <c r="A6" s="4" t="s">
        <v>4</v>
      </c>
      <c r="C6" s="47"/>
    </row>
    <row r="7" spans="1:4" x14ac:dyDescent="0.3">
      <c r="A7" s="4" t="s">
        <v>5</v>
      </c>
      <c r="C7" s="47"/>
    </row>
    <row r="8" spans="1:4" x14ac:dyDescent="0.3">
      <c r="A8" s="4" t="s">
        <v>6</v>
      </c>
      <c r="B8" s="2">
        <f>SUM(B12:B101)</f>
        <v>0</v>
      </c>
      <c r="C8" s="47"/>
    </row>
    <row r="9" spans="1:4" x14ac:dyDescent="0.3">
      <c r="A9" s="4" t="s">
        <v>198</v>
      </c>
      <c r="B9" s="2">
        <f>SUM(B5+B6-B7-B8)</f>
        <v>500</v>
      </c>
    </row>
    <row r="10" spans="1:4" x14ac:dyDescent="0.3">
      <c r="D10" s="1"/>
    </row>
    <row r="11" spans="1:4" s="1" customFormat="1" x14ac:dyDescent="0.3">
      <c r="A11" s="7" t="s">
        <v>199</v>
      </c>
      <c r="B11" s="3" t="s">
        <v>200</v>
      </c>
      <c r="C11" s="1" t="s">
        <v>201</v>
      </c>
      <c r="D11"/>
    </row>
    <row r="13" spans="1:4" x14ac:dyDescent="0.3">
      <c r="C13" s="4"/>
    </row>
    <row r="14" spans="1:4" x14ac:dyDescent="0.3">
      <c r="C14" s="4"/>
    </row>
    <row r="18" spans="3:3" x14ac:dyDescent="0.3">
      <c r="C18" s="97"/>
    </row>
  </sheetData>
  <hyperlinks>
    <hyperlink ref="A1" location="'Total Orgs'!A1" display="Total Organizations" xr:uid="{6B17C8E4-7F54-4E2D-A14B-16658C389E89}"/>
  </hyperlink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7CD86-35CA-4D9E-9A56-29359243FDA1}">
  <sheetPr>
    <tabColor theme="0"/>
  </sheetPr>
  <dimension ref="A1:C18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247</v>
      </c>
    </row>
    <row r="5" spans="1:3" x14ac:dyDescent="0.3">
      <c r="A5" s="4" t="s">
        <v>197</v>
      </c>
      <c r="B5" s="2">
        <f>'Total Orgs'!B29</f>
        <v>0</v>
      </c>
    </row>
    <row r="6" spans="1:3" x14ac:dyDescent="0.3">
      <c r="A6" s="4" t="s">
        <v>4</v>
      </c>
    </row>
    <row r="7" spans="1:3" x14ac:dyDescent="0.3">
      <c r="A7" s="4" t="s">
        <v>5</v>
      </c>
      <c r="B7" s="2">
        <f>INACTIVE!D12</f>
        <v>0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3" spans="1:3" x14ac:dyDescent="0.3">
      <c r="C13" s="4"/>
    </row>
    <row r="14" spans="1:3" x14ac:dyDescent="0.3">
      <c r="C14" s="4"/>
    </row>
    <row r="18" spans="3:3" x14ac:dyDescent="0.3">
      <c r="C18" s="95"/>
    </row>
  </sheetData>
  <hyperlinks>
    <hyperlink ref="A1" location="'Total Orgs'!A1" display="Total Organizations" xr:uid="{A6D16582-038B-4A62-9519-54D5D7DD5A8B}"/>
  </hyperlink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0"/>
  </sheetPr>
  <dimension ref="A1:C18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248</v>
      </c>
    </row>
    <row r="5" spans="1:3" x14ac:dyDescent="0.3">
      <c r="A5" s="4" t="s">
        <v>197</v>
      </c>
      <c r="B5" s="2">
        <f>'Total Orgs'!B30</f>
        <v>4800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4655.82</v>
      </c>
    </row>
    <row r="9" spans="1:3" x14ac:dyDescent="0.3">
      <c r="A9" s="4" t="s">
        <v>198</v>
      </c>
      <c r="B9" s="2">
        <f>SUM(B5+B6-B7-B8)</f>
        <v>144.18000000000029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1135</v>
      </c>
      <c r="B12" s="2">
        <v>3345.82</v>
      </c>
      <c r="C12" t="s">
        <v>1492</v>
      </c>
    </row>
    <row r="13" spans="1:3" x14ac:dyDescent="0.3">
      <c r="C13" s="4" t="s">
        <v>1493</v>
      </c>
    </row>
    <row r="14" spans="1:3" x14ac:dyDescent="0.3">
      <c r="C14" s="4"/>
    </row>
    <row r="15" spans="1:3" x14ac:dyDescent="0.3">
      <c r="A15" s="4" t="s">
        <v>1545</v>
      </c>
      <c r="B15" s="2">
        <v>1310</v>
      </c>
      <c r="C15" t="s">
        <v>1546</v>
      </c>
    </row>
    <row r="16" spans="1:3" x14ac:dyDescent="0.3">
      <c r="C16" t="s">
        <v>1547</v>
      </c>
    </row>
    <row r="17" spans="3:3" x14ac:dyDescent="0.3">
      <c r="C17" t="s">
        <v>1548</v>
      </c>
    </row>
    <row r="18" spans="3:3" x14ac:dyDescent="0.3">
      <c r="C18" s="95"/>
    </row>
  </sheetData>
  <hyperlinks>
    <hyperlink ref="A1" location="'Total Orgs'!A1" display="Total Organizations" xr:uid="{00000000-0004-0000-2200-000000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2889A-174D-43CD-8290-21F20B1A100F}">
  <sheetPr>
    <tabColor theme="0"/>
  </sheetPr>
  <dimension ref="A1:J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205</v>
      </c>
      <c r="C3" s="47" t="s">
        <v>216</v>
      </c>
    </row>
    <row r="4" spans="1:3" x14ac:dyDescent="0.3">
      <c r="C4" s="47" t="s">
        <v>756</v>
      </c>
    </row>
    <row r="5" spans="1:3" x14ac:dyDescent="0.3">
      <c r="A5" s="4" t="s">
        <v>197</v>
      </c>
      <c r="B5" s="2">
        <f>'Total Orgs'!B6</f>
        <v>575</v>
      </c>
      <c r="C5" s="47" t="s">
        <v>757</v>
      </c>
    </row>
    <row r="6" spans="1:3" x14ac:dyDescent="0.3">
      <c r="A6" s="4" t="s">
        <v>4</v>
      </c>
      <c r="C6" s="47"/>
    </row>
    <row r="7" spans="1:3" x14ac:dyDescent="0.3">
      <c r="A7" s="4" t="s">
        <v>271</v>
      </c>
      <c r="C7" s="47"/>
    </row>
    <row r="8" spans="1:3" x14ac:dyDescent="0.3">
      <c r="A8" s="4" t="s">
        <v>6</v>
      </c>
      <c r="B8" s="2">
        <f>SUM(B12:B143)</f>
        <v>274.52999999999997</v>
      </c>
    </row>
    <row r="9" spans="1:3" x14ac:dyDescent="0.3">
      <c r="A9" s="4" t="s">
        <v>198</v>
      </c>
      <c r="B9" s="2">
        <f>SUM(B5+B6-B8)</f>
        <v>300.47000000000003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1559</v>
      </c>
      <c r="B12" s="2">
        <v>274.52999999999997</v>
      </c>
      <c r="C12" s="125" t="s">
        <v>1460</v>
      </c>
    </row>
    <row r="13" spans="1:3" x14ac:dyDescent="0.3">
      <c r="C13" s="15" t="s">
        <v>1560</v>
      </c>
    </row>
    <row r="14" spans="1:3" x14ac:dyDescent="0.3">
      <c r="C14" s="9"/>
    </row>
    <row r="16" spans="1:3" x14ac:dyDescent="0.3">
      <c r="C16" s="9"/>
    </row>
    <row r="17" spans="1:10" x14ac:dyDescent="0.3">
      <c r="C17" s="8"/>
    </row>
    <row r="18" spans="1:10" s="17" customFormat="1" x14ac:dyDescent="0.3">
      <c r="A18" s="213"/>
      <c r="B18" s="214"/>
      <c r="C18" s="9"/>
      <c r="D18" s="8"/>
      <c r="E18" s="8"/>
      <c r="F18" s="8"/>
      <c r="G18" s="8"/>
      <c r="H18" s="8"/>
      <c r="I18" s="8"/>
      <c r="J18" s="8"/>
    </row>
    <row r="19" spans="1:10" x14ac:dyDescent="0.3">
      <c r="C19" s="8"/>
    </row>
    <row r="23" spans="1:10" s="17" customFormat="1" x14ac:dyDescent="0.3">
      <c r="A23" s="213"/>
      <c r="B23" s="214"/>
      <c r="C23" s="9"/>
      <c r="D23" s="215"/>
      <c r="E23" s="215"/>
      <c r="F23" s="215"/>
      <c r="G23" s="215"/>
      <c r="H23" s="215"/>
      <c r="I23" s="215"/>
      <c r="J23" s="215"/>
    </row>
    <row r="24" spans="1:10" s="17" customFormat="1" x14ac:dyDescent="0.3">
      <c r="A24" s="213"/>
      <c r="B24" s="214"/>
      <c r="C24" s="8"/>
      <c r="D24" s="8"/>
      <c r="E24" s="8"/>
      <c r="F24" s="8"/>
      <c r="G24" s="8"/>
      <c r="H24" s="8"/>
      <c r="I24" s="8"/>
      <c r="J24" s="8"/>
    </row>
    <row r="25" spans="1:10" s="17" customFormat="1" x14ac:dyDescent="0.3">
      <c r="A25" s="213"/>
      <c r="B25" s="214"/>
      <c r="C25" s="8"/>
      <c r="D25" s="8"/>
      <c r="E25" s="8"/>
      <c r="F25" s="8"/>
      <c r="G25" s="8"/>
      <c r="H25" s="8"/>
      <c r="I25" s="8"/>
      <c r="J25" s="8"/>
    </row>
    <row r="26" spans="1:10" s="17" customFormat="1" x14ac:dyDescent="0.3">
      <c r="A26" s="213"/>
      <c r="B26" s="214"/>
      <c r="C26" s="8"/>
      <c r="D26" s="8"/>
      <c r="E26" s="8"/>
      <c r="F26" s="8"/>
      <c r="G26" s="8"/>
      <c r="H26" s="8"/>
      <c r="I26" s="8"/>
      <c r="J26" s="8"/>
    </row>
    <row r="27" spans="1:10" s="17" customFormat="1" x14ac:dyDescent="0.3">
      <c r="A27" s="213"/>
      <c r="B27" s="214"/>
      <c r="C27" s="8"/>
      <c r="D27" s="8"/>
      <c r="E27" s="8"/>
      <c r="F27" s="8"/>
      <c r="G27" s="8"/>
      <c r="H27" s="8"/>
      <c r="I27" s="8"/>
      <c r="J27" s="8"/>
    </row>
    <row r="28" spans="1:10" s="17" customFormat="1" x14ac:dyDescent="0.3">
      <c r="A28" s="213"/>
      <c r="B28" s="214"/>
      <c r="C28" s="8"/>
      <c r="D28" s="8"/>
      <c r="E28" s="8"/>
      <c r="F28" s="8"/>
      <c r="G28" s="8"/>
      <c r="H28" s="8"/>
      <c r="I28" s="8"/>
      <c r="J28" s="8"/>
    </row>
    <row r="29" spans="1:10" s="17" customFormat="1" x14ac:dyDescent="0.3">
      <c r="A29" s="213"/>
      <c r="B29" s="214"/>
      <c r="C29" s="8"/>
      <c r="D29" s="8"/>
      <c r="E29" s="8"/>
      <c r="F29" s="8"/>
      <c r="G29" s="8"/>
      <c r="H29" s="8"/>
      <c r="I29" s="8"/>
      <c r="J29" s="8"/>
    </row>
    <row r="30" spans="1:10" s="17" customFormat="1" x14ac:dyDescent="0.3">
      <c r="A30" s="213"/>
      <c r="B30" s="214"/>
      <c r="C30" s="9"/>
      <c r="D30" s="8"/>
      <c r="E30" s="8"/>
      <c r="F30" s="8"/>
      <c r="G30" s="8"/>
      <c r="H30" s="8"/>
      <c r="I30" s="8"/>
      <c r="J30" s="8"/>
    </row>
    <row r="31" spans="1:10" s="17" customFormat="1" x14ac:dyDescent="0.3">
      <c r="A31" s="213"/>
      <c r="B31" s="214"/>
      <c r="C31" s="8"/>
      <c r="D31" s="8"/>
      <c r="E31" s="8"/>
      <c r="F31" s="8"/>
      <c r="G31" s="8"/>
      <c r="H31" s="8"/>
      <c r="I31" s="8"/>
      <c r="J31" s="8"/>
    </row>
    <row r="32" spans="1:10" s="17" customFormat="1" x14ac:dyDescent="0.3">
      <c r="A32" s="213"/>
      <c r="B32" s="214"/>
      <c r="C32" s="8"/>
      <c r="D32" s="8"/>
      <c r="E32" s="8"/>
      <c r="F32" s="8"/>
      <c r="G32" s="8"/>
      <c r="H32" s="8"/>
      <c r="I32" s="8"/>
      <c r="J32" s="8"/>
    </row>
    <row r="33" spans="1:3" x14ac:dyDescent="0.3">
      <c r="C33" s="8"/>
    </row>
    <row r="34" spans="1:3" x14ac:dyDescent="0.3">
      <c r="C34" s="8"/>
    </row>
    <row r="35" spans="1:3" x14ac:dyDescent="0.3">
      <c r="C35" s="9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C42" s="9"/>
    </row>
    <row r="43" spans="1:3" x14ac:dyDescent="0.3">
      <c r="C43" s="8"/>
    </row>
    <row r="44" spans="1:3" x14ac:dyDescent="0.3">
      <c r="C44" s="8"/>
    </row>
    <row r="45" spans="1:3" x14ac:dyDescent="0.3">
      <c r="C45" s="8"/>
    </row>
    <row r="46" spans="1:3" x14ac:dyDescent="0.3">
      <c r="C46" s="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D7769A7E-8775-4402-B626-10C02ADC52C3}"/>
  </hyperlinks>
  <pageMargins left="0.75" right="0.75" top="1" bottom="1" header="0.5" footer="0.5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0"/>
  </sheetPr>
  <dimension ref="A1:C24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249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Orgs'!B31</f>
        <v>5500</v>
      </c>
      <c r="C5" s="47" t="s">
        <v>250</v>
      </c>
    </row>
    <row r="6" spans="1:3" x14ac:dyDescent="0.3">
      <c r="A6" s="4" t="s">
        <v>4</v>
      </c>
      <c r="B6" s="2">
        <v>500</v>
      </c>
      <c r="C6" s="47" t="s">
        <v>251</v>
      </c>
    </row>
    <row r="7" spans="1:3" x14ac:dyDescent="0.3">
      <c r="A7" s="4" t="s">
        <v>5</v>
      </c>
      <c r="C7" s="47" t="s">
        <v>524</v>
      </c>
    </row>
    <row r="8" spans="1:3" x14ac:dyDescent="0.3">
      <c r="A8" s="4" t="s">
        <v>6</v>
      </c>
      <c r="B8" s="2">
        <f>SUM(B12:B102)</f>
        <v>6000</v>
      </c>
      <c r="C8" s="47"/>
    </row>
    <row r="9" spans="1:3" x14ac:dyDescent="0.3">
      <c r="A9" s="4" t="s">
        <v>198</v>
      </c>
      <c r="B9" s="2">
        <f>SUM(B5+B6-B8)</f>
        <v>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720</v>
      </c>
      <c r="B12" s="2">
        <v>5500</v>
      </c>
      <c r="C12" t="s">
        <v>726</v>
      </c>
    </row>
    <row r="13" spans="1:3" x14ac:dyDescent="0.3">
      <c r="C13" t="s">
        <v>727</v>
      </c>
    </row>
    <row r="14" spans="1:3" x14ac:dyDescent="0.3">
      <c r="C14" t="s">
        <v>728</v>
      </c>
    </row>
    <row r="15" spans="1:3" x14ac:dyDescent="0.3">
      <c r="C15" t="s">
        <v>524</v>
      </c>
    </row>
    <row r="16" spans="1:3" x14ac:dyDescent="0.3">
      <c r="A16" s="4" t="s">
        <v>1317</v>
      </c>
      <c r="B16" s="2">
        <v>500</v>
      </c>
      <c r="C16" t="s">
        <v>1318</v>
      </c>
    </row>
    <row r="17" spans="1:3" x14ac:dyDescent="0.3">
      <c r="C17" t="s">
        <v>1319</v>
      </c>
    </row>
    <row r="24" spans="1:3" s="21" customFormat="1" x14ac:dyDescent="0.3">
      <c r="A24" s="13"/>
      <c r="B24" s="14"/>
      <c r="C24" s="15"/>
    </row>
  </sheetData>
  <hyperlinks>
    <hyperlink ref="A1" location="'Total Orgs'!A1" display="Total Organizations" xr:uid="{00000000-0004-0000-2300-000000000000}"/>
  </hyperlinks>
  <pageMargins left="0.75" right="0.75" top="1" bottom="1" header="0.5" footer="0.5"/>
  <pageSetup orientation="portrait" horizontalDpi="4294967292" verticalDpi="4294967292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867EF-963B-4F2A-B25E-280005AECCA1}">
  <sheetPr>
    <tabColor theme="0"/>
  </sheetPr>
  <dimension ref="A1:C24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252</v>
      </c>
    </row>
    <row r="4" spans="1:3" x14ac:dyDescent="0.3">
      <c r="C4" s="256" t="s">
        <v>231</v>
      </c>
    </row>
    <row r="5" spans="1:3" x14ac:dyDescent="0.3">
      <c r="A5" s="4" t="s">
        <v>197</v>
      </c>
      <c r="B5" s="2">
        <f>'Total Orgs'!B32</f>
        <v>500</v>
      </c>
      <c r="C5" s="256"/>
    </row>
    <row r="6" spans="1:3" x14ac:dyDescent="0.3">
      <c r="A6" s="4" t="s">
        <v>4</v>
      </c>
      <c r="C6" s="256" t="s">
        <v>253</v>
      </c>
    </row>
    <row r="7" spans="1:3" x14ac:dyDescent="0.3">
      <c r="A7" s="4" t="s">
        <v>5</v>
      </c>
      <c r="C7" s="256"/>
    </row>
    <row r="8" spans="1:3" x14ac:dyDescent="0.3">
      <c r="A8" s="4" t="s">
        <v>6</v>
      </c>
      <c r="B8" s="2">
        <f>SUM(B12:B102)</f>
        <v>0</v>
      </c>
      <c r="C8" s="256"/>
    </row>
    <row r="9" spans="1:3" x14ac:dyDescent="0.3">
      <c r="A9" s="4" t="s">
        <v>198</v>
      </c>
      <c r="B9" s="2">
        <f>SUM(B5+B6-B8)</f>
        <v>500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24" spans="1:3" s="21" customFormat="1" x14ac:dyDescent="0.3">
      <c r="A24" s="13"/>
      <c r="B24" s="14"/>
      <c r="C24" s="15"/>
    </row>
  </sheetData>
  <hyperlinks>
    <hyperlink ref="A1" location="'Total Orgs'!A1" display="Total Organizations" xr:uid="{7491F88E-AFCD-4282-B156-DB37756F70E4}"/>
  </hyperlinks>
  <pageMargins left="0.75" right="0.75" top="1" bottom="1" header="0.5" footer="0.5"/>
  <pageSetup orientation="portrait" horizontalDpi="4294967292" verticalDpi="4294967292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B4C24-C3B3-4CA4-8E98-9989FCAA39E3}">
  <sheetPr>
    <tabColor theme="0"/>
  </sheetPr>
  <dimension ref="A1:C24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42</v>
      </c>
    </row>
    <row r="4" spans="1:3" x14ac:dyDescent="0.3">
      <c r="C4" s="256" t="s">
        <v>231</v>
      </c>
    </row>
    <row r="5" spans="1:3" x14ac:dyDescent="0.3">
      <c r="A5" s="4" t="s">
        <v>197</v>
      </c>
      <c r="B5" s="2">
        <f>'Total Orgs'!B33</f>
        <v>500</v>
      </c>
      <c r="C5" s="256"/>
    </row>
    <row r="6" spans="1:3" x14ac:dyDescent="0.3">
      <c r="A6" s="4" t="s">
        <v>4</v>
      </c>
      <c r="C6" s="256"/>
    </row>
    <row r="7" spans="1:3" x14ac:dyDescent="0.3">
      <c r="A7" s="4" t="s">
        <v>5</v>
      </c>
      <c r="B7" s="2">
        <v>500</v>
      </c>
      <c r="C7" s="256"/>
    </row>
    <row r="8" spans="1:3" x14ac:dyDescent="0.3">
      <c r="A8" s="4" t="s">
        <v>6</v>
      </c>
      <c r="B8" s="2">
        <f>SUM(B12:B102)</f>
        <v>0</v>
      </c>
      <c r="C8" s="256"/>
    </row>
    <row r="9" spans="1:3" x14ac:dyDescent="0.3">
      <c r="A9" s="4" t="s">
        <v>198</v>
      </c>
      <c r="B9" s="2">
        <f>SUM(B5+B6-B7-B8)</f>
        <v>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t="s">
        <v>1071</v>
      </c>
    </row>
    <row r="13" spans="1:3" x14ac:dyDescent="0.3">
      <c r="C13" t="s">
        <v>1073</v>
      </c>
    </row>
    <row r="24" spans="1:3" s="21" customFormat="1" x14ac:dyDescent="0.3">
      <c r="A24" s="13"/>
      <c r="B24" s="14"/>
      <c r="C24" s="15"/>
    </row>
  </sheetData>
  <hyperlinks>
    <hyperlink ref="A1" location="'Total Orgs'!A1" display="Total Organizations" xr:uid="{37B8F724-E3CA-4115-8D34-6F82E37339C8}"/>
  </hyperlinks>
  <pageMargins left="0.75" right="0.75" top="1" bottom="1" header="0.5" footer="0.5"/>
  <pageSetup orientation="portrait" horizontalDpi="4294967292" verticalDpi="4294967292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0"/>
  </sheetPr>
  <dimension ref="A1:E52"/>
  <sheetViews>
    <sheetView zoomScale="95" zoomScaleNormal="95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43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Orgs'!B34</f>
        <v>15000</v>
      </c>
      <c r="C5" s="47" t="s">
        <v>531</v>
      </c>
    </row>
    <row r="6" spans="1:3" x14ac:dyDescent="0.3">
      <c r="A6" s="4" t="s">
        <v>4</v>
      </c>
      <c r="C6" s="47" t="s">
        <v>254</v>
      </c>
    </row>
    <row r="7" spans="1:3" x14ac:dyDescent="0.3">
      <c r="A7" s="4" t="s">
        <v>5</v>
      </c>
      <c r="C7" s="47" t="s">
        <v>534</v>
      </c>
    </row>
    <row r="8" spans="1:3" x14ac:dyDescent="0.3">
      <c r="A8" s="4" t="s">
        <v>6</v>
      </c>
      <c r="B8" s="2">
        <f>SUM(B12:B104)</f>
        <v>14993.72</v>
      </c>
      <c r="C8" s="47"/>
    </row>
    <row r="9" spans="1:3" x14ac:dyDescent="0.3">
      <c r="A9" s="4" t="s">
        <v>198</v>
      </c>
      <c r="B9" s="2">
        <f>SUM(B5+B6-B8)</f>
        <v>6.2800000000006548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1015</v>
      </c>
      <c r="B12" s="2">
        <v>2000</v>
      </c>
      <c r="C12" t="s">
        <v>1016</v>
      </c>
    </row>
    <row r="13" spans="1:3" x14ac:dyDescent="0.3">
      <c r="C13" t="s">
        <v>1017</v>
      </c>
    </row>
    <row r="14" spans="1:3" x14ac:dyDescent="0.3">
      <c r="C14" t="s">
        <v>1018</v>
      </c>
    </row>
    <row r="15" spans="1:3" x14ac:dyDescent="0.3">
      <c r="C15" t="s">
        <v>1033</v>
      </c>
    </row>
    <row r="17" spans="1:5" x14ac:dyDescent="0.3">
      <c r="A17" s="4" t="s">
        <v>1037</v>
      </c>
      <c r="B17" s="2">
        <v>1605</v>
      </c>
      <c r="C17" t="s">
        <v>700</v>
      </c>
    </row>
    <row r="18" spans="1:5" x14ac:dyDescent="0.3">
      <c r="C18" t="s">
        <v>1038</v>
      </c>
    </row>
    <row r="20" spans="1:5" x14ac:dyDescent="0.3">
      <c r="A20" s="4" t="s">
        <v>1185</v>
      </c>
      <c r="B20" s="2">
        <v>4699.1499999999996</v>
      </c>
      <c r="C20" t="s">
        <v>1186</v>
      </c>
    </row>
    <row r="21" spans="1:5" x14ac:dyDescent="0.3">
      <c r="C21" t="s">
        <v>1366</v>
      </c>
      <c r="D21" t="s">
        <v>1364</v>
      </c>
      <c r="E21" s="99">
        <v>3525</v>
      </c>
    </row>
    <row r="22" spans="1:5" x14ac:dyDescent="0.3">
      <c r="C22" t="s">
        <v>1187</v>
      </c>
      <c r="D22" t="s">
        <v>1365</v>
      </c>
      <c r="E22" s="99">
        <v>1174.1500000000001</v>
      </c>
    </row>
    <row r="23" spans="1:5" x14ac:dyDescent="0.3">
      <c r="E23" s="99">
        <f>SUM(E21:E22)</f>
        <v>4699.1499999999996</v>
      </c>
    </row>
    <row r="24" spans="1:5" x14ac:dyDescent="0.3">
      <c r="A24" s="4" t="s">
        <v>1351</v>
      </c>
      <c r="B24" s="2">
        <v>518.16</v>
      </c>
      <c r="C24" t="s">
        <v>1352</v>
      </c>
    </row>
    <row r="25" spans="1:5" x14ac:dyDescent="0.3">
      <c r="C25" t="s">
        <v>1353</v>
      </c>
    </row>
    <row r="26" spans="1:5" x14ac:dyDescent="0.3">
      <c r="C26" t="s">
        <v>1359</v>
      </c>
    </row>
    <row r="28" spans="1:5" x14ac:dyDescent="0.3">
      <c r="A28" s="4" t="s">
        <v>1351</v>
      </c>
      <c r="B28" s="2">
        <v>617.4</v>
      </c>
      <c r="C28" t="s">
        <v>700</v>
      </c>
    </row>
    <row r="29" spans="1:5" x14ac:dyDescent="0.3">
      <c r="C29" t="s">
        <v>1360</v>
      </c>
    </row>
    <row r="31" spans="1:5" x14ac:dyDescent="0.3">
      <c r="A31" s="4" t="s">
        <v>1356</v>
      </c>
      <c r="B31" s="2">
        <v>1042.75</v>
      </c>
      <c r="C31" t="s">
        <v>1357</v>
      </c>
    </row>
    <row r="32" spans="1:5" x14ac:dyDescent="0.3">
      <c r="C32" t="s">
        <v>1358</v>
      </c>
    </row>
    <row r="34" spans="1:3" x14ac:dyDescent="0.3">
      <c r="A34" s="4" t="s">
        <v>1361</v>
      </c>
      <c r="B34" s="2">
        <v>1020</v>
      </c>
      <c r="C34" t="s">
        <v>700</v>
      </c>
    </row>
    <row r="35" spans="1:3" x14ac:dyDescent="0.3">
      <c r="C35" t="s">
        <v>1362</v>
      </c>
    </row>
    <row r="37" spans="1:3" x14ac:dyDescent="0.3">
      <c r="A37" s="4" t="s">
        <v>1462</v>
      </c>
      <c r="B37" s="2">
        <v>121.2</v>
      </c>
      <c r="C37" t="s">
        <v>1460</v>
      </c>
    </row>
    <row r="38" spans="1:3" x14ac:dyDescent="0.3">
      <c r="C38" t="s">
        <v>1461</v>
      </c>
    </row>
    <row r="40" spans="1:3" x14ac:dyDescent="0.3">
      <c r="A40" s="4" t="s">
        <v>1481</v>
      </c>
      <c r="B40" s="2">
        <v>999.75</v>
      </c>
      <c r="C40" t="s">
        <v>700</v>
      </c>
    </row>
    <row r="41" spans="1:3" x14ac:dyDescent="0.3">
      <c r="C41" t="s">
        <v>1485</v>
      </c>
    </row>
    <row r="43" spans="1:3" x14ac:dyDescent="0.3">
      <c r="A43" s="4" t="s">
        <v>1481</v>
      </c>
      <c r="B43" s="2">
        <v>127.55</v>
      </c>
      <c r="C43" t="s">
        <v>700</v>
      </c>
    </row>
    <row r="44" spans="1:3" x14ac:dyDescent="0.3">
      <c r="C44" t="s">
        <v>1491</v>
      </c>
    </row>
    <row r="46" spans="1:3" x14ac:dyDescent="0.3">
      <c r="A46" s="4" t="s">
        <v>1481</v>
      </c>
      <c r="B46" s="2">
        <v>699.68</v>
      </c>
      <c r="C46" t="s">
        <v>700</v>
      </c>
    </row>
    <row r="47" spans="1:3" x14ac:dyDescent="0.3">
      <c r="C47" t="s">
        <v>1490</v>
      </c>
    </row>
    <row r="49" spans="1:3" x14ac:dyDescent="0.3">
      <c r="A49" s="4" t="s">
        <v>1566</v>
      </c>
      <c r="B49" s="2">
        <v>608.58000000000004</v>
      </c>
      <c r="C49" t="s">
        <v>1567</v>
      </c>
    </row>
    <row r="50" spans="1:3" x14ac:dyDescent="0.3">
      <c r="C50" t="s">
        <v>1568</v>
      </c>
    </row>
    <row r="52" spans="1:3" x14ac:dyDescent="0.3">
      <c r="B52" s="2">
        <v>934.5</v>
      </c>
    </row>
  </sheetData>
  <hyperlinks>
    <hyperlink ref="A1" location="'Total Orgs'!A1" display="Total Organizations" xr:uid="{00000000-0004-0000-2500-000000000000}"/>
  </hyperlinks>
  <pageMargins left="0.75" right="0.75" top="1" bottom="1" header="0.5" footer="0.5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E39E7-BE6C-4D8E-9ED6-FC89CA29224A}">
  <sheetPr>
    <tabColor theme="0"/>
  </sheetPr>
  <dimension ref="A1:C14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44</v>
      </c>
      <c r="C3" s="256" t="s">
        <v>216</v>
      </c>
    </row>
    <row r="4" spans="1:3" x14ac:dyDescent="0.3">
      <c r="C4" s="47" t="s">
        <v>541</v>
      </c>
    </row>
    <row r="5" spans="1:3" x14ac:dyDescent="0.3">
      <c r="A5" s="4" t="s">
        <v>197</v>
      </c>
      <c r="B5" s="2">
        <f>'Total Orgs'!B36</f>
        <v>500</v>
      </c>
      <c r="C5" s="47"/>
    </row>
    <row r="6" spans="1:3" x14ac:dyDescent="0.3">
      <c r="A6" s="4" t="s">
        <v>4</v>
      </c>
      <c r="C6" s="47"/>
    </row>
    <row r="7" spans="1:3" x14ac:dyDescent="0.3">
      <c r="A7" s="4" t="s">
        <v>5</v>
      </c>
      <c r="B7" s="2">
        <f>'Total Orgs'!D36</f>
        <v>0</v>
      </c>
      <c r="C7" s="47"/>
    </row>
    <row r="8" spans="1:3" x14ac:dyDescent="0.3">
      <c r="A8" s="4" t="s">
        <v>6</v>
      </c>
      <c r="B8" s="2">
        <f>SUM(B12:B101)</f>
        <v>0</v>
      </c>
      <c r="C8" s="47"/>
    </row>
    <row r="9" spans="1:3" x14ac:dyDescent="0.3">
      <c r="A9" s="4" t="s">
        <v>198</v>
      </c>
      <c r="B9" s="2">
        <f>SUM(B5+B6-B7-B8)</f>
        <v>500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979</v>
      </c>
      <c r="C12" t="s">
        <v>980</v>
      </c>
    </row>
    <row r="13" spans="1:3" x14ac:dyDescent="0.3">
      <c r="C13" t="s">
        <v>981</v>
      </c>
    </row>
    <row r="14" spans="1:3" x14ac:dyDescent="0.3">
      <c r="C14" t="s">
        <v>1044</v>
      </c>
    </row>
  </sheetData>
  <hyperlinks>
    <hyperlink ref="A1" location="'Total Orgs'!A1" display="Total Organizations" xr:uid="{4C5C3335-3E31-403E-8512-CE53952F6341}"/>
  </hyperlinks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0"/>
  </sheetPr>
  <dimension ref="A1:C16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255</v>
      </c>
      <c r="C3" s="256" t="s">
        <v>216</v>
      </c>
    </row>
    <row r="4" spans="1:3" x14ac:dyDescent="0.3">
      <c r="C4" s="47" t="s">
        <v>584</v>
      </c>
    </row>
    <row r="5" spans="1:3" x14ac:dyDescent="0.3">
      <c r="A5" s="4" t="s">
        <v>197</v>
      </c>
      <c r="B5" s="2">
        <f>'Total Orgs'!B36</f>
        <v>500</v>
      </c>
      <c r="C5" s="47"/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SUM(B12:B101)</f>
        <v>500</v>
      </c>
      <c r="C8" s="47"/>
    </row>
    <row r="9" spans="1:3" x14ac:dyDescent="0.3">
      <c r="A9" s="4" t="s">
        <v>198</v>
      </c>
      <c r="B9" s="2">
        <f>SUM(B5+B6-B7-B8)</f>
        <v>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1153</v>
      </c>
      <c r="B12" s="2">
        <v>352.4</v>
      </c>
      <c r="C12" t="s">
        <v>700</v>
      </c>
    </row>
    <row r="13" spans="1:3" x14ac:dyDescent="0.3">
      <c r="C13" t="s">
        <v>1154</v>
      </c>
    </row>
    <row r="15" spans="1:3" x14ac:dyDescent="0.3">
      <c r="A15" s="4" t="s">
        <v>1333</v>
      </c>
      <c r="B15" s="2">
        <v>147.6</v>
      </c>
      <c r="C15" t="s">
        <v>700</v>
      </c>
    </row>
    <row r="16" spans="1:3" x14ac:dyDescent="0.3">
      <c r="C16" t="s">
        <v>1334</v>
      </c>
    </row>
  </sheetData>
  <hyperlinks>
    <hyperlink ref="A1" location="'Total Orgs'!A1" display="Total Organizations" xr:uid="{00000000-0004-0000-2900-000000000000}"/>
  </hyperlink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0"/>
  </sheetPr>
  <dimension ref="A1:D55"/>
  <sheetViews>
    <sheetView zoomScale="115" zoomScaleNormal="115" workbookViewId="0"/>
  </sheetViews>
  <sheetFormatPr defaultRowHeight="15.6" x14ac:dyDescent="0.3"/>
  <cols>
    <col min="1" max="1" width="16.3984375" customWidth="1"/>
    <col min="2" max="2" width="12.3984375" style="2" customWidth="1"/>
    <col min="3" max="3" width="37.0976562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46</v>
      </c>
    </row>
    <row r="4" spans="1:4" x14ac:dyDescent="0.3">
      <c r="A4" s="4"/>
      <c r="C4" s="256" t="s">
        <v>216</v>
      </c>
    </row>
    <row r="5" spans="1:4" x14ac:dyDescent="0.3">
      <c r="A5" s="4" t="s">
        <v>197</v>
      </c>
      <c r="B5" s="2">
        <f>'Total Orgs'!B37</f>
        <v>11750</v>
      </c>
      <c r="C5" s="47" t="s">
        <v>256</v>
      </c>
    </row>
    <row r="6" spans="1:4" x14ac:dyDescent="0.3">
      <c r="A6" s="4" t="s">
        <v>4</v>
      </c>
      <c r="C6" s="47" t="s">
        <v>257</v>
      </c>
    </row>
    <row r="7" spans="1:4" x14ac:dyDescent="0.3">
      <c r="A7" s="4" t="s">
        <v>5</v>
      </c>
      <c r="B7" s="2">
        <v>0</v>
      </c>
      <c r="C7" s="47" t="s">
        <v>836</v>
      </c>
    </row>
    <row r="8" spans="1:4" x14ac:dyDescent="0.3">
      <c r="A8" s="4" t="s">
        <v>6</v>
      </c>
      <c r="B8" s="2">
        <f>SUM(B12:B113)</f>
        <v>11041.470000000001</v>
      </c>
      <c r="C8" s="47"/>
    </row>
    <row r="9" spans="1:4" x14ac:dyDescent="0.3">
      <c r="A9" s="4" t="s">
        <v>198</v>
      </c>
      <c r="B9" s="2">
        <f>SUM(B5+B6-B7-B8)</f>
        <v>708.52999999999884</v>
      </c>
    </row>
    <row r="10" spans="1:4" x14ac:dyDescent="0.3">
      <c r="A10" s="4"/>
    </row>
    <row r="11" spans="1:4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260" t="s">
        <v>708</v>
      </c>
      <c r="B12" s="2">
        <v>2500</v>
      </c>
      <c r="C12" t="s">
        <v>709</v>
      </c>
    </row>
    <row r="13" spans="1:4" x14ac:dyDescent="0.3">
      <c r="A13" s="261"/>
      <c r="C13" t="s">
        <v>710</v>
      </c>
      <c r="D13" s="134"/>
    </row>
    <row r="14" spans="1:4" x14ac:dyDescent="0.3">
      <c r="A14" s="261"/>
      <c r="C14" t="s">
        <v>711</v>
      </c>
    </row>
    <row r="15" spans="1:4" x14ac:dyDescent="0.3">
      <c r="A15" s="261"/>
      <c r="B15" s="2">
        <v>1112.5</v>
      </c>
      <c r="C15" t="s">
        <v>712</v>
      </c>
    </row>
    <row r="16" spans="1:4" x14ac:dyDescent="0.3">
      <c r="A16" s="261"/>
      <c r="C16" t="s">
        <v>713</v>
      </c>
    </row>
    <row r="17" spans="1:4" x14ac:dyDescent="0.3">
      <c r="A17" s="261"/>
      <c r="C17" t="s">
        <v>709</v>
      </c>
    </row>
    <row r="18" spans="1:4" x14ac:dyDescent="0.3">
      <c r="A18" s="261"/>
      <c r="B18" s="2">
        <v>150.63</v>
      </c>
      <c r="C18" t="s">
        <v>957</v>
      </c>
      <c r="D18">
        <v>150.63</v>
      </c>
    </row>
    <row r="19" spans="1:4" x14ac:dyDescent="0.3">
      <c r="A19" s="260"/>
    </row>
    <row r="20" spans="1:4" x14ac:dyDescent="0.3">
      <c r="A20" s="260"/>
      <c r="B20" s="2">
        <v>2500</v>
      </c>
      <c r="C20" s="4" t="s">
        <v>777</v>
      </c>
    </row>
    <row r="21" spans="1:4" x14ac:dyDescent="0.3">
      <c r="A21" s="260"/>
      <c r="C21" s="4" t="s">
        <v>778</v>
      </c>
      <c r="D21" s="134"/>
    </row>
    <row r="22" spans="1:4" x14ac:dyDescent="0.3">
      <c r="A22" s="260"/>
      <c r="C22" t="s">
        <v>779</v>
      </c>
    </row>
    <row r="23" spans="1:4" x14ac:dyDescent="0.3">
      <c r="A23" s="260"/>
      <c r="B23" s="2">
        <v>1028.54</v>
      </c>
      <c r="C23" t="s">
        <v>712</v>
      </c>
    </row>
    <row r="24" spans="1:4" x14ac:dyDescent="0.3">
      <c r="A24" s="260"/>
      <c r="C24" t="s">
        <v>780</v>
      </c>
    </row>
    <row r="25" spans="1:4" x14ac:dyDescent="0.3">
      <c r="A25" s="260"/>
      <c r="C25" t="s">
        <v>781</v>
      </c>
    </row>
    <row r="26" spans="1:4" x14ac:dyDescent="0.3">
      <c r="A26" s="27"/>
      <c r="C26" t="s">
        <v>784</v>
      </c>
    </row>
    <row r="27" spans="1:4" x14ac:dyDescent="0.3">
      <c r="A27" s="27"/>
      <c r="B27" s="2">
        <v>249.8</v>
      </c>
      <c r="C27" t="s">
        <v>957</v>
      </c>
      <c r="D27">
        <v>249.8</v>
      </c>
    </row>
    <row r="28" spans="1:4" x14ac:dyDescent="0.3">
      <c r="A28" s="27"/>
    </row>
    <row r="29" spans="1:4" x14ac:dyDescent="0.3">
      <c r="A29" s="27"/>
    </row>
    <row r="30" spans="1:4" x14ac:dyDescent="0.3">
      <c r="A30" s="27"/>
      <c r="B30" s="2">
        <v>1500</v>
      </c>
      <c r="C30" t="s">
        <v>870</v>
      </c>
    </row>
    <row r="31" spans="1:4" x14ac:dyDescent="0.3">
      <c r="A31" s="27"/>
      <c r="C31" t="s">
        <v>907</v>
      </c>
    </row>
    <row r="32" spans="1:4" x14ac:dyDescent="0.3">
      <c r="A32" s="27"/>
    </row>
    <row r="33" spans="1:3" x14ac:dyDescent="0.3">
      <c r="A33" s="27" t="s">
        <v>1202</v>
      </c>
      <c r="B33" s="2">
        <v>2000</v>
      </c>
      <c r="C33" t="s">
        <v>1206</v>
      </c>
    </row>
    <row r="34" spans="1:3" x14ac:dyDescent="0.3">
      <c r="A34" s="27"/>
      <c r="C34" t="s">
        <v>907</v>
      </c>
    </row>
    <row r="35" spans="1:3" x14ac:dyDescent="0.3">
      <c r="A35" s="27"/>
    </row>
    <row r="36" spans="1:3" x14ac:dyDescent="0.3">
      <c r="A36" s="27"/>
    </row>
    <row r="37" spans="1:3" x14ac:dyDescent="0.3">
      <c r="A37" s="27"/>
    </row>
    <row r="38" spans="1:3" x14ac:dyDescent="0.3">
      <c r="A38" s="27"/>
    </row>
    <row r="39" spans="1:3" x14ac:dyDescent="0.3">
      <c r="A39" s="27"/>
    </row>
    <row r="40" spans="1:3" x14ac:dyDescent="0.3">
      <c r="A40" s="27"/>
    </row>
    <row r="41" spans="1:3" x14ac:dyDescent="0.3">
      <c r="A41" s="27"/>
    </row>
    <row r="42" spans="1:3" x14ac:dyDescent="0.3">
      <c r="A42" s="27"/>
    </row>
    <row r="43" spans="1:3" x14ac:dyDescent="0.3">
      <c r="A43" s="27"/>
    </row>
    <row r="44" spans="1:3" x14ac:dyDescent="0.3">
      <c r="A44" s="27"/>
    </row>
    <row r="45" spans="1:3" x14ac:dyDescent="0.3">
      <c r="A45" s="27"/>
    </row>
    <row r="46" spans="1:3" x14ac:dyDescent="0.3">
      <c r="A46" s="27"/>
    </row>
    <row r="47" spans="1:3" x14ac:dyDescent="0.3">
      <c r="A47" s="27"/>
    </row>
    <row r="48" spans="1:3" x14ac:dyDescent="0.3">
      <c r="A48" s="27"/>
    </row>
    <row r="49" spans="1:3" x14ac:dyDescent="0.3">
      <c r="A49" s="27"/>
    </row>
    <row r="50" spans="1:3" x14ac:dyDescent="0.3">
      <c r="A50" s="27"/>
      <c r="C50" s="10"/>
    </row>
    <row r="51" spans="1:3" x14ac:dyDescent="0.3">
      <c r="A51" s="27"/>
    </row>
    <row r="55" spans="1:3" x14ac:dyDescent="0.3">
      <c r="A55" s="4"/>
    </row>
  </sheetData>
  <hyperlinks>
    <hyperlink ref="A1" location="'Total Orgs'!A1" display="Total Organizations" xr:uid="{00000000-0004-0000-2B00-000000000000}"/>
  </hyperlinks>
  <pageMargins left="0.7" right="0.7" top="0.75" bottom="0.75" header="0.3" footer="0.3"/>
  <pageSetup paperSize="154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0B253-F9E3-49FF-A38D-76E5F05413B6}">
  <sheetPr>
    <tabColor theme="0"/>
  </sheetPr>
  <dimension ref="A1:J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258</v>
      </c>
      <c r="C3" s="256" t="s">
        <v>216</v>
      </c>
    </row>
    <row r="4" spans="1:3" x14ac:dyDescent="0.3">
      <c r="C4" s="47" t="s">
        <v>555</v>
      </c>
    </row>
    <row r="5" spans="1:3" x14ac:dyDescent="0.3">
      <c r="A5" s="4" t="s">
        <v>197</v>
      </c>
      <c r="B5" s="2">
        <f>'Total Orgs'!B38</f>
        <v>400</v>
      </c>
      <c r="C5" s="47"/>
    </row>
    <row r="6" spans="1:3" x14ac:dyDescent="0.3">
      <c r="A6" s="4" t="s">
        <v>4</v>
      </c>
      <c r="C6" s="47"/>
    </row>
    <row r="7" spans="1:3" x14ac:dyDescent="0.3">
      <c r="A7" s="4" t="s">
        <v>259</v>
      </c>
      <c r="C7" s="47"/>
    </row>
    <row r="8" spans="1:3" x14ac:dyDescent="0.3">
      <c r="A8" s="4" t="s">
        <v>6</v>
      </c>
      <c r="B8" s="2">
        <f>SUM(B12:B50)</f>
        <v>400</v>
      </c>
      <c r="C8" s="47"/>
    </row>
    <row r="9" spans="1:3" x14ac:dyDescent="0.3">
      <c r="A9" s="4" t="s">
        <v>198</v>
      </c>
      <c r="B9" s="2">
        <f>SUM(B5+B6-B8)</f>
        <v>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1385</v>
      </c>
      <c r="B12" s="2">
        <v>400</v>
      </c>
      <c r="C12" s="125" t="s">
        <v>822</v>
      </c>
    </row>
    <row r="13" spans="1:3" x14ac:dyDescent="0.3">
      <c r="C13" s="15" t="s">
        <v>1390</v>
      </c>
    </row>
    <row r="14" spans="1:3" x14ac:dyDescent="0.3">
      <c r="C14" s="125" t="s">
        <v>1391</v>
      </c>
    </row>
    <row r="16" spans="1:3" x14ac:dyDescent="0.3">
      <c r="C16" s="9"/>
    </row>
    <row r="17" spans="1:10" x14ac:dyDescent="0.3">
      <c r="A17"/>
      <c r="B17"/>
    </row>
    <row r="18" spans="1:10" s="17" customFormat="1" x14ac:dyDescent="0.3">
      <c r="A18"/>
      <c r="B18"/>
      <c r="C18"/>
      <c r="D18"/>
      <c r="E18"/>
      <c r="F18"/>
      <c r="G18"/>
      <c r="H18"/>
      <c r="I18"/>
      <c r="J18"/>
    </row>
    <row r="19" spans="1:10" x14ac:dyDescent="0.3">
      <c r="A19"/>
      <c r="B19"/>
    </row>
    <row r="20" spans="1:10" x14ac:dyDescent="0.3">
      <c r="A20"/>
      <c r="B20"/>
    </row>
    <row r="21" spans="1:10" x14ac:dyDescent="0.3">
      <c r="A21"/>
      <c r="B21"/>
    </row>
    <row r="22" spans="1:10" x14ac:dyDescent="0.3">
      <c r="A22"/>
      <c r="B22"/>
    </row>
    <row r="23" spans="1:10" s="17" customFormat="1" x14ac:dyDescent="0.3">
      <c r="A23"/>
      <c r="B23"/>
      <c r="C23"/>
      <c r="D23"/>
      <c r="E23"/>
      <c r="F23"/>
      <c r="G23"/>
      <c r="H23"/>
      <c r="I23"/>
      <c r="J23"/>
    </row>
    <row r="24" spans="1:10" s="17" customFormat="1" x14ac:dyDescent="0.3">
      <c r="A24"/>
      <c r="B24"/>
      <c r="C24"/>
      <c r="D24"/>
      <c r="E24"/>
      <c r="F24"/>
      <c r="G24"/>
      <c r="H24"/>
      <c r="I24"/>
      <c r="J24"/>
    </row>
    <row r="25" spans="1:10" s="17" customFormat="1" x14ac:dyDescent="0.3">
      <c r="A25"/>
      <c r="B25"/>
      <c r="C25"/>
      <c r="D25"/>
      <c r="E25"/>
      <c r="F25"/>
      <c r="G25"/>
      <c r="H25"/>
      <c r="I25"/>
      <c r="J25"/>
    </row>
    <row r="26" spans="1:10" s="17" customFormat="1" x14ac:dyDescent="0.3">
      <c r="A26"/>
      <c r="B26"/>
      <c r="C26"/>
      <c r="D26"/>
      <c r="E26"/>
      <c r="F26"/>
      <c r="G26"/>
      <c r="H26"/>
      <c r="I26"/>
      <c r="J26"/>
    </row>
    <row r="27" spans="1:10" s="17" customFormat="1" x14ac:dyDescent="0.3">
      <c r="A27"/>
      <c r="B27"/>
      <c r="C27"/>
      <c r="D27"/>
      <c r="E27"/>
      <c r="F27"/>
      <c r="G27"/>
      <c r="H27"/>
      <c r="I27"/>
      <c r="J27"/>
    </row>
    <row r="28" spans="1:10" s="17" customFormat="1" x14ac:dyDescent="0.3">
      <c r="A28"/>
      <c r="B28"/>
      <c r="C28"/>
      <c r="D28"/>
      <c r="E28"/>
      <c r="F28"/>
      <c r="G28"/>
      <c r="H28"/>
      <c r="I28"/>
      <c r="J28"/>
    </row>
    <row r="29" spans="1:10" s="17" customFormat="1" x14ac:dyDescent="0.3">
      <c r="A29"/>
      <c r="B29"/>
      <c r="C29"/>
      <c r="D29"/>
      <c r="E29"/>
      <c r="F29"/>
      <c r="G29"/>
      <c r="H29"/>
      <c r="I29"/>
      <c r="J29"/>
    </row>
    <row r="30" spans="1:10" s="17" customFormat="1" x14ac:dyDescent="0.3">
      <c r="A30"/>
      <c r="B30"/>
      <c r="C30"/>
      <c r="D30"/>
      <c r="E30"/>
      <c r="F30"/>
      <c r="G30"/>
      <c r="H30"/>
      <c r="I30"/>
      <c r="J30"/>
    </row>
    <row r="31" spans="1:10" s="17" customFormat="1" x14ac:dyDescent="0.3">
      <c r="A31"/>
      <c r="B31"/>
      <c r="C31"/>
      <c r="D31"/>
      <c r="E31"/>
      <c r="F31"/>
      <c r="G31"/>
      <c r="H31"/>
      <c r="I31"/>
      <c r="J31"/>
    </row>
    <row r="32" spans="1:10" s="17" customFormat="1" x14ac:dyDescent="0.3">
      <c r="A32"/>
      <c r="B32"/>
      <c r="C32"/>
      <c r="D32"/>
      <c r="E32"/>
      <c r="F32"/>
      <c r="G32"/>
      <c r="H32"/>
      <c r="I32"/>
      <c r="J32"/>
    </row>
    <row r="33" spans="1:3" x14ac:dyDescent="0.3">
      <c r="A33"/>
      <c r="B33"/>
    </row>
    <row r="34" spans="1:3" x14ac:dyDescent="0.3">
      <c r="A34"/>
      <c r="B34"/>
    </row>
    <row r="35" spans="1:3" x14ac:dyDescent="0.3">
      <c r="C35" s="9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FB1EF478-F1A9-4702-9790-8A88E4816384}"/>
  </hyperlinks>
  <pageMargins left="0.75" right="0.75" top="1" bottom="1" header="0.5" footer="0.5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0"/>
  </sheetPr>
  <dimension ref="A1:C13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48</v>
      </c>
    </row>
    <row r="5" spans="1:3" x14ac:dyDescent="0.3">
      <c r="A5" s="4" t="s">
        <v>197</v>
      </c>
      <c r="B5" s="2">
        <f>'Total Orgs'!B39</f>
        <v>2000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1950</v>
      </c>
    </row>
    <row r="9" spans="1:3" x14ac:dyDescent="0.3">
      <c r="A9" s="4" t="s">
        <v>198</v>
      </c>
      <c r="B9" s="2">
        <f>SUM(B5+B6-B7-B8)</f>
        <v>50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971</v>
      </c>
      <c r="B12" s="2">
        <v>1950</v>
      </c>
      <c r="C12" t="s">
        <v>937</v>
      </c>
    </row>
    <row r="13" spans="1:3" x14ac:dyDescent="0.3">
      <c r="C13" t="s">
        <v>972</v>
      </c>
    </row>
  </sheetData>
  <hyperlinks>
    <hyperlink ref="A1" location="'Total Orgs'!A1" display="Total Organizations" xr:uid="{00000000-0004-0000-2C00-000000000000}"/>
  </hyperlink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63AC9-1212-4DA5-A16B-9A9620ABC9BF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260</v>
      </c>
    </row>
    <row r="5" spans="1:3" x14ac:dyDescent="0.3">
      <c r="A5" s="4" t="s">
        <v>197</v>
      </c>
      <c r="B5" s="2" t="e">
        <f>'Total Orgs'!#REF!</f>
        <v>#REF!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 t="e">
        <f>SUM(B5+B6-B7-B8)</f>
        <v>#REF!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593BFD37-DF26-48DC-AA98-7F75DABF9128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A1:E80"/>
  <sheetViews>
    <sheetView topLeftCell="A4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7" customWidth="1"/>
    <col min="4" max="4" width="17.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16</v>
      </c>
    </row>
    <row r="4" spans="1:4" x14ac:dyDescent="0.3">
      <c r="C4" s="256" t="s">
        <v>206</v>
      </c>
    </row>
    <row r="5" spans="1:4" x14ac:dyDescent="0.3">
      <c r="A5" s="4" t="s">
        <v>197</v>
      </c>
      <c r="B5" s="2">
        <f>'Total Orgs'!B7</f>
        <v>4000</v>
      </c>
      <c r="C5" s="47" t="s">
        <v>614</v>
      </c>
      <c r="D5" s="47"/>
    </row>
    <row r="6" spans="1:4" x14ac:dyDescent="0.3">
      <c r="A6" s="4" t="s">
        <v>4</v>
      </c>
      <c r="C6" s="47"/>
      <c r="D6" s="47"/>
    </row>
    <row r="7" spans="1:4" x14ac:dyDescent="0.3">
      <c r="A7" s="4" t="s">
        <v>5</v>
      </c>
      <c r="C7" s="256" t="s">
        <v>752</v>
      </c>
    </row>
    <row r="8" spans="1:4" x14ac:dyDescent="0.3">
      <c r="A8" s="4" t="s">
        <v>6</v>
      </c>
      <c r="B8" s="2">
        <f>SUM(B12:B354)</f>
        <v>2932.03</v>
      </c>
      <c r="C8" s="256" t="s">
        <v>207</v>
      </c>
    </row>
    <row r="9" spans="1:4" x14ac:dyDescent="0.3">
      <c r="A9" s="4" t="s">
        <v>198</v>
      </c>
      <c r="B9" s="2">
        <f>SUM(B5+B6-B8)</f>
        <v>1067.9699999999998</v>
      </c>
      <c r="C9" s="256" t="s">
        <v>208</v>
      </c>
    </row>
    <row r="10" spans="1:4" x14ac:dyDescent="0.3">
      <c r="C10" s="256" t="s">
        <v>209</v>
      </c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2" spans="1:4" s="1" customFormat="1" x14ac:dyDescent="0.3">
      <c r="A12" s="16"/>
      <c r="B12" s="199"/>
      <c r="C12" s="46" t="s">
        <v>741</v>
      </c>
    </row>
    <row r="13" spans="1:4" s="1" customFormat="1" x14ac:dyDescent="0.3">
      <c r="A13" s="16"/>
      <c r="B13" s="199"/>
      <c r="C13" s="46"/>
    </row>
    <row r="14" spans="1:4" s="1" customFormat="1" x14ac:dyDescent="0.3">
      <c r="A14" s="552" t="s">
        <v>789</v>
      </c>
      <c r="B14" s="199">
        <v>80</v>
      </c>
      <c r="C14" s="97" t="s">
        <v>790</v>
      </c>
    </row>
    <row r="15" spans="1:4" s="1" customFormat="1" x14ac:dyDescent="0.3">
      <c r="A15" s="426"/>
      <c r="B15" s="3"/>
      <c r="C15" s="97" t="s">
        <v>791</v>
      </c>
    </row>
    <row r="16" spans="1:4" s="1" customFormat="1" x14ac:dyDescent="0.3">
      <c r="A16" s="16"/>
      <c r="B16" s="199"/>
      <c r="C16" s="97" t="s">
        <v>792</v>
      </c>
    </row>
    <row r="17" spans="1:5" s="1" customFormat="1" x14ac:dyDescent="0.3">
      <c r="A17" s="426"/>
      <c r="B17" s="3"/>
      <c r="C17" s="97" t="s">
        <v>839</v>
      </c>
    </row>
    <row r="18" spans="1:5" s="1" customFormat="1" x14ac:dyDescent="0.3">
      <c r="A18" s="426"/>
      <c r="B18" s="3"/>
      <c r="C18" s="97" t="s">
        <v>904</v>
      </c>
      <c r="D18" s="267">
        <v>100</v>
      </c>
    </row>
    <row r="19" spans="1:5" s="1" customFormat="1" x14ac:dyDescent="0.3">
      <c r="A19" s="426"/>
      <c r="B19" s="3"/>
      <c r="C19" s="97" t="s">
        <v>898</v>
      </c>
      <c r="D19" s="267">
        <v>10</v>
      </c>
      <c r="E19" s="1" t="s">
        <v>902</v>
      </c>
    </row>
    <row r="20" spans="1:5" s="1" customFormat="1" ht="16.2" thickBot="1" x14ac:dyDescent="0.35">
      <c r="A20" s="426"/>
      <c r="B20" s="3"/>
      <c r="C20" s="97" t="s">
        <v>899</v>
      </c>
      <c r="D20" s="430">
        <v>10</v>
      </c>
      <c r="E20" s="1" t="s">
        <v>902</v>
      </c>
    </row>
    <row r="21" spans="1:5" s="1" customFormat="1" x14ac:dyDescent="0.3">
      <c r="A21" s="426"/>
      <c r="B21" s="3"/>
      <c r="C21" s="97"/>
      <c r="D21" s="429">
        <f>D18-D19-D20</f>
        <v>80</v>
      </c>
    </row>
    <row r="22" spans="1:5" s="1" customFormat="1" x14ac:dyDescent="0.3">
      <c r="A22" s="426"/>
      <c r="B22" s="3"/>
      <c r="C22" s="97"/>
      <c r="D22" s="95"/>
    </row>
    <row r="23" spans="1:5" s="1" customFormat="1" x14ac:dyDescent="0.3">
      <c r="A23" s="552" t="s">
        <v>865</v>
      </c>
      <c r="B23" s="199">
        <v>346.29</v>
      </c>
      <c r="C23" s="97" t="s">
        <v>900</v>
      </c>
      <c r="D23" s="95"/>
    </row>
    <row r="24" spans="1:5" s="1" customFormat="1" x14ac:dyDescent="0.3">
      <c r="A24" s="426"/>
      <c r="B24" s="3"/>
      <c r="C24" s="97" t="s">
        <v>791</v>
      </c>
      <c r="D24" s="95"/>
    </row>
    <row r="25" spans="1:5" s="1" customFormat="1" x14ac:dyDescent="0.3">
      <c r="A25" s="426"/>
      <c r="B25" s="3"/>
      <c r="C25" s="97" t="s">
        <v>903</v>
      </c>
      <c r="D25" s="267">
        <v>104</v>
      </c>
    </row>
    <row r="26" spans="1:5" s="1" customFormat="1" x14ac:dyDescent="0.3">
      <c r="A26" s="426"/>
      <c r="B26" s="3"/>
      <c r="C26" s="97" t="s">
        <v>901</v>
      </c>
      <c r="D26" s="267">
        <v>205.3</v>
      </c>
    </row>
    <row r="27" spans="1:5" s="1" customFormat="1" x14ac:dyDescent="0.3">
      <c r="A27" s="426"/>
      <c r="B27" s="3"/>
      <c r="C27" s="97" t="s">
        <v>1427</v>
      </c>
      <c r="D27" s="267">
        <v>30</v>
      </c>
    </row>
    <row r="28" spans="1:5" s="1" customFormat="1" ht="16.2" thickBot="1" x14ac:dyDescent="0.35">
      <c r="A28" s="426"/>
      <c r="B28" s="3"/>
      <c r="C28" s="97"/>
      <c r="D28" s="431">
        <v>6.99</v>
      </c>
    </row>
    <row r="29" spans="1:5" s="1" customFormat="1" x14ac:dyDescent="0.3">
      <c r="A29" s="426"/>
      <c r="B29" s="3"/>
      <c r="C29" s="97"/>
      <c r="D29" s="428">
        <f>SUM(D25:D28)</f>
        <v>346.29</v>
      </c>
    </row>
    <row r="30" spans="1:5" s="1" customFormat="1" x14ac:dyDescent="0.3">
      <c r="A30" s="426"/>
      <c r="B30" s="3"/>
      <c r="C30" s="97"/>
      <c r="D30" s="427"/>
    </row>
    <row r="31" spans="1:5" s="1" customFormat="1" x14ac:dyDescent="0.3">
      <c r="A31" s="426"/>
      <c r="B31" s="3"/>
      <c r="C31" s="97"/>
      <c r="D31" s="427"/>
    </row>
    <row r="32" spans="1:5" s="1" customFormat="1" x14ac:dyDescent="0.3">
      <c r="A32" s="552" t="s">
        <v>895</v>
      </c>
      <c r="B32" s="199">
        <v>281.25</v>
      </c>
      <c r="C32" s="97" t="s">
        <v>941</v>
      </c>
    </row>
    <row r="33" spans="1:4" x14ac:dyDescent="0.3">
      <c r="A33" s="16"/>
      <c r="C33" s="97" t="s">
        <v>883</v>
      </c>
    </row>
    <row r="34" spans="1:4" x14ac:dyDescent="0.3">
      <c r="A34" s="16"/>
      <c r="C34" s="97" t="s">
        <v>940</v>
      </c>
    </row>
    <row r="35" spans="1:4" x14ac:dyDescent="0.3">
      <c r="A35" s="16"/>
      <c r="C35" s="97"/>
    </row>
    <row r="36" spans="1:4" x14ac:dyDescent="0.3">
      <c r="A36" s="552" t="s">
        <v>1245</v>
      </c>
      <c r="B36" s="2">
        <v>774.17</v>
      </c>
      <c r="C36" s="97" t="s">
        <v>1425</v>
      </c>
    </row>
    <row r="37" spans="1:4" x14ac:dyDescent="0.3">
      <c r="A37" s="16"/>
      <c r="C37" s="97" t="s">
        <v>1454</v>
      </c>
    </row>
    <row r="38" spans="1:4" x14ac:dyDescent="0.3">
      <c r="A38" s="16"/>
      <c r="C38" s="97" t="s">
        <v>1426</v>
      </c>
    </row>
    <row r="39" spans="1:4" x14ac:dyDescent="0.3">
      <c r="A39" s="16"/>
    </row>
    <row r="40" spans="1:4" x14ac:dyDescent="0.3">
      <c r="A40" s="552" t="s">
        <v>1320</v>
      </c>
      <c r="B40" s="2">
        <v>752.72</v>
      </c>
      <c r="C40" s="97" t="s">
        <v>1347</v>
      </c>
    </row>
    <row r="41" spans="1:4" x14ac:dyDescent="0.3">
      <c r="A41" s="16"/>
      <c r="C41" s="97" t="s">
        <v>1348</v>
      </c>
    </row>
    <row r="42" spans="1:4" x14ac:dyDescent="0.3">
      <c r="A42" s="16"/>
      <c r="C42" s="97" t="s">
        <v>1423</v>
      </c>
      <c r="D42">
        <v>736.19</v>
      </c>
    </row>
    <row r="43" spans="1:4" x14ac:dyDescent="0.3">
      <c r="A43" s="16"/>
      <c r="C43" s="97" t="s">
        <v>1424</v>
      </c>
      <c r="D43" s="134">
        <v>16.53</v>
      </c>
    </row>
    <row r="44" spans="1:4" x14ac:dyDescent="0.3">
      <c r="A44" s="16"/>
      <c r="D44">
        <f>SUM(D42:D43)</f>
        <v>752.72</v>
      </c>
    </row>
    <row r="45" spans="1:4" x14ac:dyDescent="0.3">
      <c r="A45" s="16"/>
    </row>
    <row r="46" spans="1:4" x14ac:dyDescent="0.3">
      <c r="A46" s="552" t="s">
        <v>1332</v>
      </c>
      <c r="B46" s="2">
        <v>697.6</v>
      </c>
      <c r="C46" s="97" t="s">
        <v>700</v>
      </c>
    </row>
    <row r="47" spans="1:4" x14ac:dyDescent="0.3">
      <c r="A47" s="16"/>
      <c r="C47" s="97" t="s">
        <v>1331</v>
      </c>
    </row>
    <row r="52" spans="3:3" x14ac:dyDescent="0.3">
      <c r="C52" s="97"/>
    </row>
    <row r="80" spans="1:3" s="21" customFormat="1" x14ac:dyDescent="0.3">
      <c r="A80" s="13"/>
      <c r="B80" s="14"/>
      <c r="C80"/>
    </row>
  </sheetData>
  <hyperlinks>
    <hyperlink ref="A1" location="'Total Orgs'!A1" display="Total Organizations" xr:uid="{00000000-0004-0000-0600-000000000000}"/>
  </hyperlinks>
  <pageMargins left="0.75" right="0.75" top="1" bottom="1" header="0.5" footer="0.5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0"/>
  </sheetPr>
  <dimension ref="A1:C22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261</v>
      </c>
    </row>
    <row r="5" spans="1:3" x14ac:dyDescent="0.3">
      <c r="A5" s="4" t="s">
        <v>197</v>
      </c>
      <c r="B5" s="2">
        <f>'Total Orgs'!B40</f>
        <v>1550</v>
      </c>
      <c r="C5" s="256" t="s">
        <v>211</v>
      </c>
    </row>
    <row r="6" spans="1:3" x14ac:dyDescent="0.3">
      <c r="A6" s="4" t="s">
        <v>4</v>
      </c>
      <c r="C6" s="256" t="s">
        <v>262</v>
      </c>
    </row>
    <row r="7" spans="1:3" x14ac:dyDescent="0.3">
      <c r="A7" s="4" t="s">
        <v>5</v>
      </c>
      <c r="B7" s="2">
        <v>1550</v>
      </c>
      <c r="C7" s="256" t="s">
        <v>263</v>
      </c>
    </row>
    <row r="8" spans="1:3" x14ac:dyDescent="0.3">
      <c r="A8" s="4" t="s">
        <v>6</v>
      </c>
      <c r="B8" s="2">
        <f>SUM(B12:B101)</f>
        <v>0</v>
      </c>
      <c r="C8" s="256"/>
    </row>
    <row r="9" spans="1:3" x14ac:dyDescent="0.3">
      <c r="A9" s="4" t="s">
        <v>198</v>
      </c>
      <c r="B9" s="2">
        <f>SUM(B5+B6-B7-B8)</f>
        <v>0</v>
      </c>
      <c r="C9" s="256"/>
    </row>
    <row r="10" spans="1:3" x14ac:dyDescent="0.3">
      <c r="C10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73"/>
      <c r="B12" s="74"/>
      <c r="C12" s="51" t="s">
        <v>1069</v>
      </c>
    </row>
    <row r="13" spans="1:3" x14ac:dyDescent="0.3">
      <c r="A13" s="75"/>
      <c r="C13" s="76" t="s">
        <v>1070</v>
      </c>
    </row>
    <row r="14" spans="1:3" x14ac:dyDescent="0.3">
      <c r="A14" s="75"/>
      <c r="C14" s="76"/>
    </row>
    <row r="15" spans="1:3" x14ac:dyDescent="0.3">
      <c r="A15" s="75"/>
      <c r="C15" s="76"/>
    </row>
    <row r="16" spans="1:3" x14ac:dyDescent="0.3">
      <c r="A16" s="75"/>
      <c r="C16" s="76"/>
    </row>
    <row r="17" spans="1:3" x14ac:dyDescent="0.3">
      <c r="A17" s="78"/>
      <c r="B17" s="79"/>
      <c r="C17" s="56"/>
    </row>
    <row r="18" spans="1:3" x14ac:dyDescent="0.3">
      <c r="C18" s="76"/>
    </row>
    <row r="19" spans="1:3" x14ac:dyDescent="0.3">
      <c r="C19" s="76"/>
    </row>
    <row r="20" spans="1:3" x14ac:dyDescent="0.3">
      <c r="C20" s="76"/>
    </row>
    <row r="21" spans="1:3" x14ac:dyDescent="0.3">
      <c r="C21" s="76"/>
    </row>
    <row r="22" spans="1:3" x14ac:dyDescent="0.3">
      <c r="A22" s="13"/>
      <c r="B22" s="14"/>
      <c r="C22" s="15"/>
    </row>
  </sheetData>
  <hyperlinks>
    <hyperlink ref="A1" location="'Total Orgs'!A1" display="Total Organizations" xr:uid="{00000000-0004-0000-3000-000000000000}"/>
  </hyperlinks>
  <pageMargins left="0.75" right="0.75" top="1" bottom="1" header="0.5" footer="0.5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71392-8F3B-453D-8B57-94EBD478085C}">
  <sheetPr>
    <tabColor theme="0"/>
  </sheetPr>
  <dimension ref="A1:C22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50</v>
      </c>
    </row>
    <row r="5" spans="1:3" x14ac:dyDescent="0.3">
      <c r="A5" s="4" t="s">
        <v>197</v>
      </c>
      <c r="B5" s="2">
        <f>'Total Orgs'!B41</f>
        <v>500</v>
      </c>
      <c r="C5" s="256" t="s">
        <v>211</v>
      </c>
    </row>
    <row r="6" spans="1:3" x14ac:dyDescent="0.3">
      <c r="A6" s="4" t="s">
        <v>4</v>
      </c>
      <c r="C6" s="256" t="s">
        <v>262</v>
      </c>
    </row>
    <row r="7" spans="1:3" x14ac:dyDescent="0.3">
      <c r="A7" s="4" t="s">
        <v>5</v>
      </c>
      <c r="B7" s="2">
        <v>500</v>
      </c>
      <c r="C7" s="256" t="s">
        <v>263</v>
      </c>
    </row>
    <row r="8" spans="1:3" x14ac:dyDescent="0.3">
      <c r="A8" s="4" t="s">
        <v>6</v>
      </c>
      <c r="B8" s="2">
        <f>SUM(B12:B101)</f>
        <v>0</v>
      </c>
      <c r="C8" s="256"/>
    </row>
    <row r="9" spans="1:3" x14ac:dyDescent="0.3">
      <c r="A9" s="4" t="s">
        <v>198</v>
      </c>
      <c r="B9" s="2">
        <f>SUM(B5+B6-B7-B8)</f>
        <v>0</v>
      </c>
      <c r="C9" s="256"/>
    </row>
    <row r="10" spans="1:3" x14ac:dyDescent="0.3">
      <c r="C10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73"/>
      <c r="B12" s="74"/>
      <c r="C12" s="51" t="s">
        <v>1071</v>
      </c>
    </row>
    <row r="13" spans="1:3" x14ac:dyDescent="0.3">
      <c r="A13" s="75"/>
      <c r="C13" s="76" t="s">
        <v>1072</v>
      </c>
    </row>
    <row r="14" spans="1:3" x14ac:dyDescent="0.3">
      <c r="A14" s="75"/>
      <c r="C14" s="76"/>
    </row>
    <row r="15" spans="1:3" x14ac:dyDescent="0.3">
      <c r="A15" s="75"/>
      <c r="C15" s="76"/>
    </row>
    <row r="16" spans="1:3" x14ac:dyDescent="0.3">
      <c r="A16" s="75"/>
      <c r="C16" s="76"/>
    </row>
    <row r="17" spans="1:3" x14ac:dyDescent="0.3">
      <c r="A17" s="78"/>
      <c r="B17" s="79"/>
      <c r="C17" s="56"/>
    </row>
    <row r="18" spans="1:3" x14ac:dyDescent="0.3">
      <c r="C18" s="76"/>
    </row>
    <row r="19" spans="1:3" x14ac:dyDescent="0.3">
      <c r="C19" s="76"/>
    </row>
    <row r="20" spans="1:3" x14ac:dyDescent="0.3">
      <c r="C20" s="76"/>
    </row>
    <row r="21" spans="1:3" x14ac:dyDescent="0.3">
      <c r="C21" s="76"/>
    </row>
    <row r="22" spans="1:3" x14ac:dyDescent="0.3">
      <c r="A22" s="13"/>
      <c r="B22" s="14"/>
      <c r="C22" s="15"/>
    </row>
  </sheetData>
  <hyperlinks>
    <hyperlink ref="A1" location="'Total Orgs'!A1" display="Total Organizations" xr:uid="{F4C9C0C9-4EBF-45B7-8D85-EAA59EFE838A}"/>
  </hyperlinks>
  <pageMargins left="0.75" right="0.75" top="1" bottom="1" header="0.5" footer="0.5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7C95-076F-47CF-AAF5-045091FA9C92}">
  <sheetPr>
    <tabColor theme="0"/>
  </sheetPr>
  <dimension ref="A1:J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51</v>
      </c>
      <c r="C3" s="256" t="s">
        <v>216</v>
      </c>
    </row>
    <row r="4" spans="1:4" x14ac:dyDescent="0.3">
      <c r="C4" s="47" t="s">
        <v>522</v>
      </c>
    </row>
    <row r="5" spans="1:4" x14ac:dyDescent="0.3">
      <c r="A5" s="4" t="s">
        <v>197</v>
      </c>
      <c r="B5" s="2">
        <f>'Total Orgs'!B42</f>
        <v>2300</v>
      </c>
      <c r="C5" s="47" t="s">
        <v>861</v>
      </c>
      <c r="D5" t="s">
        <v>862</v>
      </c>
    </row>
    <row r="6" spans="1:4" x14ac:dyDescent="0.3">
      <c r="A6" s="4" t="s">
        <v>4</v>
      </c>
      <c r="C6" s="47" t="s">
        <v>522</v>
      </c>
    </row>
    <row r="7" spans="1:4" x14ac:dyDescent="0.3">
      <c r="A7" s="4" t="s">
        <v>259</v>
      </c>
      <c r="B7" s="2">
        <v>0</v>
      </c>
      <c r="C7" s="47"/>
    </row>
    <row r="8" spans="1:4" x14ac:dyDescent="0.3">
      <c r="A8" s="4" t="s">
        <v>6</v>
      </c>
      <c r="B8" s="2">
        <f>SUM(B12:B143)</f>
        <v>426.36</v>
      </c>
      <c r="C8" s="47"/>
    </row>
    <row r="9" spans="1:4" x14ac:dyDescent="0.3">
      <c r="A9" s="4" t="s">
        <v>198</v>
      </c>
      <c r="B9" s="2">
        <f>SUM(B5+B6-B8)</f>
        <v>1873.6399999999999</v>
      </c>
      <c r="C9" s="47"/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4" t="s">
        <v>881</v>
      </c>
      <c r="B12" s="2">
        <v>426.36</v>
      </c>
      <c r="C12" s="125" t="s">
        <v>882</v>
      </c>
    </row>
    <row r="13" spans="1:4" x14ac:dyDescent="0.3">
      <c r="C13" s="15" t="s">
        <v>883</v>
      </c>
    </row>
    <row r="14" spans="1:4" x14ac:dyDescent="0.3">
      <c r="C14" s="125" t="s">
        <v>884</v>
      </c>
    </row>
    <row r="15" spans="1:4" x14ac:dyDescent="0.3">
      <c r="C15" t="s">
        <v>1000</v>
      </c>
    </row>
    <row r="16" spans="1:4" x14ac:dyDescent="0.3">
      <c r="C16" s="9" t="s">
        <v>1236</v>
      </c>
    </row>
    <row r="17" spans="1:10" x14ac:dyDescent="0.3">
      <c r="C17" s="8"/>
    </row>
    <row r="18" spans="1:10" s="17" customFormat="1" x14ac:dyDescent="0.3">
      <c r="A18"/>
      <c r="B18"/>
      <c r="C18"/>
      <c r="D18"/>
      <c r="E18"/>
      <c r="F18"/>
      <c r="G18"/>
      <c r="H18"/>
      <c r="I18"/>
      <c r="J18"/>
    </row>
    <row r="19" spans="1:10" x14ac:dyDescent="0.3">
      <c r="A19"/>
      <c r="B19"/>
    </row>
    <row r="20" spans="1:10" x14ac:dyDescent="0.3">
      <c r="A20"/>
      <c r="B20"/>
    </row>
    <row r="21" spans="1:10" x14ac:dyDescent="0.3">
      <c r="A21"/>
      <c r="B21"/>
    </row>
    <row r="22" spans="1:10" x14ac:dyDescent="0.3">
      <c r="A22"/>
      <c r="B22"/>
    </row>
    <row r="23" spans="1:10" s="17" customFormat="1" x14ac:dyDescent="0.3">
      <c r="A23"/>
      <c r="B23"/>
      <c r="C23"/>
      <c r="D23"/>
      <c r="E23"/>
      <c r="F23"/>
      <c r="G23"/>
      <c r="H23"/>
      <c r="I23"/>
      <c r="J23"/>
    </row>
    <row r="24" spans="1:10" s="17" customFormat="1" x14ac:dyDescent="0.3">
      <c r="A24"/>
      <c r="B24"/>
      <c r="C24"/>
      <c r="D24"/>
      <c r="E24"/>
      <c r="F24"/>
      <c r="G24"/>
      <c r="H24"/>
      <c r="I24"/>
      <c r="J24"/>
    </row>
    <row r="25" spans="1:10" s="17" customFormat="1" x14ac:dyDescent="0.3">
      <c r="A25"/>
      <c r="B25"/>
      <c r="C25"/>
      <c r="D25"/>
      <c r="E25"/>
      <c r="F25"/>
      <c r="G25"/>
      <c r="H25"/>
      <c r="I25"/>
      <c r="J25"/>
    </row>
    <row r="26" spans="1:10" s="17" customFormat="1" x14ac:dyDescent="0.3">
      <c r="A26"/>
      <c r="B26"/>
      <c r="C26"/>
      <c r="D26"/>
      <c r="E26"/>
      <c r="F26"/>
      <c r="G26"/>
      <c r="H26"/>
      <c r="I26"/>
      <c r="J26"/>
    </row>
    <row r="27" spans="1:10" s="17" customFormat="1" x14ac:dyDescent="0.3">
      <c r="A27"/>
      <c r="B27"/>
      <c r="C27"/>
      <c r="D27"/>
      <c r="E27"/>
      <c r="F27"/>
      <c r="G27"/>
      <c r="H27"/>
      <c r="I27"/>
      <c r="J27"/>
    </row>
    <row r="28" spans="1:10" s="17" customFormat="1" x14ac:dyDescent="0.3">
      <c r="A28"/>
      <c r="B28"/>
      <c r="C28"/>
      <c r="D28"/>
      <c r="E28"/>
      <c r="F28"/>
      <c r="G28"/>
      <c r="H28"/>
      <c r="I28"/>
      <c r="J28"/>
    </row>
    <row r="29" spans="1:10" s="17" customFormat="1" x14ac:dyDescent="0.3">
      <c r="A29"/>
      <c r="B29"/>
      <c r="C29"/>
      <c r="D29"/>
      <c r="E29"/>
      <c r="F29"/>
      <c r="G29"/>
      <c r="H29"/>
      <c r="I29"/>
      <c r="J29"/>
    </row>
    <row r="30" spans="1:10" s="17" customFormat="1" x14ac:dyDescent="0.3">
      <c r="A30"/>
      <c r="B30"/>
      <c r="C30"/>
      <c r="D30"/>
      <c r="E30"/>
      <c r="F30"/>
      <c r="G30"/>
      <c r="H30"/>
      <c r="I30"/>
      <c r="J30"/>
    </row>
    <row r="31" spans="1:10" s="17" customFormat="1" x14ac:dyDescent="0.3">
      <c r="A31"/>
      <c r="B31"/>
      <c r="C31"/>
      <c r="D31"/>
      <c r="E31"/>
      <c r="F31"/>
      <c r="G31"/>
      <c r="H31"/>
      <c r="I31"/>
      <c r="J31"/>
    </row>
    <row r="32" spans="1:10" s="17" customFormat="1" x14ac:dyDescent="0.3">
      <c r="A32"/>
      <c r="B32"/>
      <c r="C32"/>
      <c r="D32"/>
      <c r="E32"/>
      <c r="F32"/>
      <c r="G32"/>
      <c r="H32"/>
      <c r="I32"/>
      <c r="J32"/>
    </row>
    <row r="33" spans="1:3" x14ac:dyDescent="0.3">
      <c r="A33"/>
      <c r="B33"/>
    </row>
    <row r="34" spans="1:3" x14ac:dyDescent="0.3">
      <c r="A34"/>
      <c r="B34"/>
    </row>
    <row r="35" spans="1:3" x14ac:dyDescent="0.3">
      <c r="A35"/>
      <c r="B35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25AF8057-93E5-41A5-9E41-B995EE45E3E3}"/>
  </hyperlinks>
  <pageMargins left="0.75" right="0.75" top="1" bottom="1" header="0.5" footer="0.5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F7969-2E31-46AA-AAEF-FBF0A4E83B32}">
  <sheetPr>
    <tabColor theme="0"/>
  </sheetPr>
  <dimension ref="A1:C22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52</v>
      </c>
    </row>
    <row r="5" spans="1:3" x14ac:dyDescent="0.3">
      <c r="A5" s="4" t="s">
        <v>197</v>
      </c>
      <c r="B5" s="2">
        <f>'Total Orgs'!B43</f>
        <v>0</v>
      </c>
    </row>
    <row r="6" spans="1:3" x14ac:dyDescent="0.3">
      <c r="A6" s="4" t="s">
        <v>4</v>
      </c>
    </row>
    <row r="7" spans="1:3" x14ac:dyDescent="0.3">
      <c r="A7" s="4" t="s">
        <v>5</v>
      </c>
      <c r="B7" s="2">
        <f>INACTIVE!D16</f>
        <v>0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73"/>
      <c r="B12" s="74"/>
      <c r="C12" s="51"/>
    </row>
    <row r="13" spans="1:3" x14ac:dyDescent="0.3">
      <c r="A13" s="75"/>
      <c r="C13" s="76"/>
    </row>
    <row r="14" spans="1:3" x14ac:dyDescent="0.3">
      <c r="A14" s="75"/>
      <c r="C14" s="76"/>
    </row>
    <row r="15" spans="1:3" x14ac:dyDescent="0.3">
      <c r="A15" s="75"/>
      <c r="C15" s="76"/>
    </row>
    <row r="16" spans="1:3" x14ac:dyDescent="0.3">
      <c r="A16" s="75"/>
      <c r="C16" s="76"/>
    </row>
    <row r="18" spans="1:3" x14ac:dyDescent="0.3">
      <c r="C18" s="76"/>
    </row>
    <row r="19" spans="1:3" x14ac:dyDescent="0.3">
      <c r="C19" s="76"/>
    </row>
    <row r="20" spans="1:3" x14ac:dyDescent="0.3">
      <c r="C20" s="76"/>
    </row>
    <row r="21" spans="1:3" x14ac:dyDescent="0.3">
      <c r="C21" s="76"/>
    </row>
    <row r="22" spans="1:3" x14ac:dyDescent="0.3">
      <c r="A22" s="13"/>
      <c r="B22" s="14"/>
      <c r="C22" s="15"/>
    </row>
  </sheetData>
  <hyperlinks>
    <hyperlink ref="A1" location="'Total Orgs'!A1" display="Total Organizations" xr:uid="{D541654A-52C1-481D-A497-0B39C01DB50F}"/>
  </hyperlinks>
  <pageMargins left="0.75" right="0.75" top="1" bottom="1" header="0.5" footer="0.5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0"/>
  </sheetPr>
  <dimension ref="A1:C11"/>
  <sheetViews>
    <sheetView zoomScale="120" zoomScaleNormal="120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264</v>
      </c>
    </row>
    <row r="5" spans="1:3" x14ac:dyDescent="0.3">
      <c r="A5" s="4" t="s">
        <v>197</v>
      </c>
      <c r="B5" s="2">
        <f>'Total Orgs'!B44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SUM(B12:B102)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3300-000000000000}"/>
  </hyperlinks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5A192-A960-424F-A8FA-6AD8D0423231}">
  <sheetPr>
    <tabColor theme="0"/>
  </sheetPr>
  <dimension ref="A1:J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57</v>
      </c>
    </row>
    <row r="4" spans="1:3" x14ac:dyDescent="0.3">
      <c r="C4" s="47" t="s">
        <v>216</v>
      </c>
    </row>
    <row r="5" spans="1:3" x14ac:dyDescent="0.3">
      <c r="A5" s="4" t="s">
        <v>197</v>
      </c>
      <c r="B5" s="2">
        <f>'Total Orgs'!B48</f>
        <v>325</v>
      </c>
      <c r="C5" s="47" t="s">
        <v>583</v>
      </c>
    </row>
    <row r="6" spans="1:3" x14ac:dyDescent="0.3">
      <c r="A6" s="4" t="s">
        <v>4</v>
      </c>
      <c r="C6" s="47" t="s">
        <v>596</v>
      </c>
    </row>
    <row r="7" spans="1:3" x14ac:dyDescent="0.3">
      <c r="A7" s="4" t="s">
        <v>268</v>
      </c>
      <c r="C7" s="47"/>
    </row>
    <row r="8" spans="1:3" x14ac:dyDescent="0.3">
      <c r="A8" s="4" t="s">
        <v>6</v>
      </c>
      <c r="B8" s="2">
        <f>SUM(B12:B143)</f>
        <v>0</v>
      </c>
    </row>
    <row r="9" spans="1:3" x14ac:dyDescent="0.3">
      <c r="A9" s="4" t="s">
        <v>198</v>
      </c>
      <c r="B9" s="2">
        <f>SUM(B5+B6-B7-B8)</f>
        <v>325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s="125"/>
    </row>
    <row r="13" spans="1:3" x14ac:dyDescent="0.3">
      <c r="C13" s="15"/>
    </row>
    <row r="14" spans="1:3" x14ac:dyDescent="0.3">
      <c r="C14" s="125"/>
    </row>
    <row r="16" spans="1:3" x14ac:dyDescent="0.3">
      <c r="C16" s="9"/>
    </row>
    <row r="17" spans="1:10" x14ac:dyDescent="0.3">
      <c r="C17" s="8"/>
    </row>
    <row r="18" spans="1:10" s="17" customFormat="1" x14ac:dyDescent="0.3">
      <c r="A18" s="219"/>
      <c r="B18" s="220"/>
      <c r="C18" s="88"/>
      <c r="D18" s="8"/>
      <c r="E18" s="8"/>
      <c r="F18" s="8"/>
      <c r="G18" s="8"/>
      <c r="H18" s="8"/>
      <c r="I18" s="8"/>
      <c r="J18" s="8"/>
    </row>
    <row r="19" spans="1:10" x14ac:dyDescent="0.3">
      <c r="A19" s="75"/>
      <c r="C19" s="217"/>
    </row>
    <row r="20" spans="1:10" x14ac:dyDescent="0.3">
      <c r="A20" s="75"/>
      <c r="C20" s="76"/>
    </row>
    <row r="21" spans="1:10" x14ac:dyDescent="0.3">
      <c r="A21" s="75"/>
      <c r="C21" s="76"/>
    </row>
    <row r="22" spans="1:10" x14ac:dyDescent="0.3">
      <c r="A22" s="78"/>
      <c r="B22" s="79"/>
      <c r="C22" s="56"/>
    </row>
    <row r="23" spans="1:10" s="17" customFormat="1" x14ac:dyDescent="0.3">
      <c r="A23" s="219"/>
      <c r="B23" s="220"/>
      <c r="C23" s="88"/>
      <c r="D23" s="215"/>
      <c r="E23" s="215"/>
      <c r="F23" s="215"/>
      <c r="G23" s="215"/>
      <c r="H23" s="215"/>
      <c r="I23" s="215"/>
      <c r="J23" s="215"/>
    </row>
    <row r="24" spans="1:10" s="17" customFormat="1" x14ac:dyDescent="0.3">
      <c r="A24" s="221"/>
      <c r="B24" s="214"/>
      <c r="C24" s="217"/>
      <c r="D24" s="8"/>
      <c r="E24" s="8"/>
      <c r="F24" s="8"/>
      <c r="G24" s="8"/>
      <c r="H24" s="8"/>
      <c r="I24" s="8"/>
      <c r="J24" s="8"/>
    </row>
    <row r="25" spans="1:10" s="17" customFormat="1" x14ac:dyDescent="0.3">
      <c r="A25" s="221"/>
      <c r="B25" s="214"/>
      <c r="C25" s="217"/>
      <c r="D25" s="8"/>
      <c r="E25" s="8"/>
      <c r="F25" s="8"/>
      <c r="G25" s="8"/>
      <c r="H25" s="8"/>
      <c r="I25" s="8"/>
      <c r="J25" s="8"/>
    </row>
    <row r="26" spans="1:10" s="17" customFormat="1" x14ac:dyDescent="0.3">
      <c r="A26" s="221"/>
      <c r="B26" s="214"/>
      <c r="C26" s="217"/>
      <c r="D26" s="8"/>
      <c r="E26" s="8"/>
      <c r="F26" s="8"/>
      <c r="G26" s="8"/>
      <c r="H26" s="8"/>
      <c r="I26" s="8"/>
      <c r="J26" s="8"/>
    </row>
    <row r="27" spans="1:10" s="17" customFormat="1" x14ac:dyDescent="0.3">
      <c r="A27" s="221"/>
      <c r="B27" s="214"/>
      <c r="C27" s="217"/>
      <c r="D27" s="8"/>
      <c r="E27" s="8"/>
      <c r="F27" s="8"/>
      <c r="G27" s="8"/>
      <c r="H27" s="8"/>
      <c r="I27" s="8"/>
      <c r="J27" s="8"/>
    </row>
    <row r="28" spans="1:10" s="17" customFormat="1" x14ac:dyDescent="0.3">
      <c r="A28" s="221"/>
      <c r="B28" s="214"/>
      <c r="C28" s="217"/>
      <c r="D28" s="8"/>
      <c r="E28" s="8"/>
      <c r="F28" s="8"/>
      <c r="G28" s="8"/>
      <c r="H28" s="8"/>
      <c r="I28" s="8"/>
      <c r="J28" s="8"/>
    </row>
    <row r="29" spans="1:10" s="17" customFormat="1" x14ac:dyDescent="0.3">
      <c r="A29" s="222"/>
      <c r="B29" s="223"/>
      <c r="C29" s="218"/>
      <c r="D29" s="8"/>
      <c r="E29" s="8"/>
      <c r="F29" s="8"/>
      <c r="G29" s="8"/>
      <c r="H29" s="8"/>
      <c r="I29" s="8"/>
      <c r="J29" s="8"/>
    </row>
    <row r="30" spans="1:10" s="17" customFormat="1" x14ac:dyDescent="0.3">
      <c r="A30" s="219"/>
      <c r="B30" s="220"/>
      <c r="C30" s="88"/>
      <c r="D30" s="8"/>
      <c r="E30" s="8"/>
      <c r="F30" s="8"/>
      <c r="G30" s="8"/>
      <c r="H30" s="8"/>
      <c r="I30" s="8"/>
      <c r="J30" s="8"/>
    </row>
    <row r="31" spans="1:10" s="17" customFormat="1" x14ac:dyDescent="0.3">
      <c r="A31" s="221"/>
      <c r="B31" s="214"/>
      <c r="C31" s="217"/>
      <c r="D31" s="8"/>
      <c r="E31" s="8"/>
      <c r="F31" s="8"/>
      <c r="G31" s="8"/>
      <c r="H31" s="8"/>
      <c r="I31" s="8"/>
      <c r="J31" s="8"/>
    </row>
    <row r="32" spans="1:10" s="17" customFormat="1" x14ac:dyDescent="0.3">
      <c r="A32" s="221"/>
      <c r="B32" s="214"/>
      <c r="C32" s="217"/>
      <c r="D32" s="8"/>
      <c r="E32" s="8"/>
      <c r="F32" s="8"/>
      <c r="G32" s="8"/>
      <c r="H32" s="8"/>
      <c r="I32" s="8"/>
      <c r="J32" s="8"/>
    </row>
    <row r="33" spans="1:3" x14ac:dyDescent="0.3">
      <c r="A33" s="75"/>
      <c r="C33" s="217"/>
    </row>
    <row r="34" spans="1:3" x14ac:dyDescent="0.3">
      <c r="A34" s="78"/>
      <c r="B34" s="79"/>
      <c r="C34" s="218"/>
    </row>
    <row r="35" spans="1:3" x14ac:dyDescent="0.3">
      <c r="C35" s="9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EF9C2541-1F98-4712-B452-3438DC4D39F8}"/>
  </hyperlinks>
  <pageMargins left="0.75" right="0.75" top="1" bottom="1" header="0.5" footer="0.5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79982-DC7F-45B8-9559-58BA9862175A}">
  <sheetPr>
    <tabColor theme="0"/>
  </sheetPr>
  <dimension ref="A1:J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265</v>
      </c>
    </row>
    <row r="4" spans="1:3" x14ac:dyDescent="0.3">
      <c r="C4" s="47" t="s">
        <v>216</v>
      </c>
    </row>
    <row r="5" spans="1:3" x14ac:dyDescent="0.3">
      <c r="A5" s="4" t="s">
        <v>197</v>
      </c>
      <c r="B5" s="2">
        <f>'Total Orgs'!B47</f>
        <v>805</v>
      </c>
      <c r="C5" s="47" t="s">
        <v>266</v>
      </c>
    </row>
    <row r="6" spans="1:3" x14ac:dyDescent="0.3">
      <c r="A6" s="4" t="s">
        <v>4</v>
      </c>
      <c r="C6" s="47" t="s">
        <v>267</v>
      </c>
    </row>
    <row r="7" spans="1:3" x14ac:dyDescent="0.3">
      <c r="A7" s="4" t="s">
        <v>268</v>
      </c>
      <c r="C7" s="47" t="s">
        <v>269</v>
      </c>
    </row>
    <row r="8" spans="1:3" x14ac:dyDescent="0.3">
      <c r="A8" s="4" t="s">
        <v>6</v>
      </c>
      <c r="B8" s="2">
        <f>SUM(B12:B143)</f>
        <v>0</v>
      </c>
      <c r="C8" s="47" t="s">
        <v>676</v>
      </c>
    </row>
    <row r="9" spans="1:3" x14ac:dyDescent="0.3">
      <c r="A9" s="4" t="s">
        <v>198</v>
      </c>
      <c r="B9" s="2">
        <f>SUM(B5+B6-B7-B8)</f>
        <v>805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s="125"/>
    </row>
    <row r="13" spans="1:3" x14ac:dyDescent="0.3">
      <c r="C13" s="15"/>
    </row>
    <row r="14" spans="1:3" x14ac:dyDescent="0.3">
      <c r="C14" s="125"/>
    </row>
    <row r="16" spans="1:3" x14ac:dyDescent="0.3">
      <c r="C16" s="9"/>
    </row>
    <row r="17" spans="1:10" x14ac:dyDescent="0.3">
      <c r="C17" s="8"/>
    </row>
    <row r="18" spans="1:10" s="17" customFormat="1" x14ac:dyDescent="0.3">
      <c r="A18" s="219"/>
      <c r="B18" s="220"/>
      <c r="C18" s="88"/>
      <c r="D18" s="8"/>
      <c r="E18" s="8"/>
      <c r="F18" s="8"/>
      <c r="G18" s="8"/>
      <c r="H18" s="8"/>
      <c r="I18" s="8"/>
      <c r="J18" s="8"/>
    </row>
    <row r="19" spans="1:10" x14ac:dyDescent="0.3">
      <c r="A19" s="75"/>
      <c r="C19" s="217"/>
    </row>
    <row r="20" spans="1:10" x14ac:dyDescent="0.3">
      <c r="A20" s="75"/>
      <c r="C20" s="76"/>
    </row>
    <row r="21" spans="1:10" x14ac:dyDescent="0.3">
      <c r="A21" s="75"/>
      <c r="C21" s="76"/>
    </row>
    <row r="22" spans="1:10" x14ac:dyDescent="0.3">
      <c r="A22" s="78"/>
      <c r="B22" s="79"/>
      <c r="C22" s="56"/>
    </row>
    <row r="23" spans="1:10" s="17" customFormat="1" x14ac:dyDescent="0.3">
      <c r="A23" s="219"/>
      <c r="B23" s="220"/>
      <c r="C23" s="88"/>
      <c r="D23" s="215"/>
      <c r="E23" s="215"/>
      <c r="F23" s="215"/>
      <c r="G23" s="215"/>
      <c r="H23" s="215"/>
      <c r="I23" s="215"/>
      <c r="J23" s="215"/>
    </row>
    <row r="24" spans="1:10" s="17" customFormat="1" x14ac:dyDescent="0.3">
      <c r="A24" s="221"/>
      <c r="B24" s="214"/>
      <c r="C24" s="217"/>
      <c r="D24" s="8"/>
      <c r="E24" s="8"/>
      <c r="F24" s="8"/>
      <c r="G24" s="8"/>
      <c r="H24" s="8"/>
      <c r="I24" s="8"/>
      <c r="J24" s="8"/>
    </row>
    <row r="25" spans="1:10" s="17" customFormat="1" x14ac:dyDescent="0.3">
      <c r="A25" s="221"/>
      <c r="B25" s="214"/>
      <c r="C25" s="217"/>
      <c r="D25" s="8"/>
      <c r="E25" s="8"/>
      <c r="F25" s="8"/>
      <c r="G25" s="8"/>
      <c r="H25" s="8"/>
      <c r="I25" s="8"/>
      <c r="J25" s="8"/>
    </row>
    <row r="26" spans="1:10" s="17" customFormat="1" x14ac:dyDescent="0.3">
      <c r="A26" s="221"/>
      <c r="B26" s="214"/>
      <c r="C26" s="217"/>
      <c r="D26" s="8"/>
      <c r="E26" s="8"/>
      <c r="F26" s="8"/>
      <c r="G26" s="8"/>
      <c r="H26" s="8"/>
      <c r="I26" s="8"/>
      <c r="J26" s="8"/>
    </row>
    <row r="27" spans="1:10" s="17" customFormat="1" x14ac:dyDescent="0.3">
      <c r="A27" s="221"/>
      <c r="B27" s="214"/>
      <c r="C27" s="217"/>
      <c r="D27" s="8"/>
      <c r="E27" s="8"/>
      <c r="F27" s="8"/>
      <c r="G27" s="8"/>
      <c r="H27" s="8"/>
      <c r="I27" s="8"/>
      <c r="J27" s="8"/>
    </row>
    <row r="28" spans="1:10" s="17" customFormat="1" x14ac:dyDescent="0.3">
      <c r="A28" s="221"/>
      <c r="B28" s="214"/>
      <c r="C28" s="217"/>
      <c r="D28" s="8"/>
      <c r="E28" s="8"/>
      <c r="F28" s="8"/>
      <c r="G28" s="8"/>
      <c r="H28" s="8"/>
      <c r="I28" s="8"/>
      <c r="J28" s="8"/>
    </row>
    <row r="29" spans="1:10" s="17" customFormat="1" x14ac:dyDescent="0.3">
      <c r="A29" s="222"/>
      <c r="B29" s="223"/>
      <c r="C29" s="218"/>
      <c r="D29" s="8"/>
      <c r="E29" s="8"/>
      <c r="F29" s="8"/>
      <c r="G29" s="8"/>
      <c r="H29" s="8"/>
      <c r="I29" s="8"/>
      <c r="J29" s="8"/>
    </row>
    <row r="30" spans="1:10" s="17" customFormat="1" x14ac:dyDescent="0.3">
      <c r="A30" s="219"/>
      <c r="B30" s="220"/>
      <c r="C30" s="88"/>
      <c r="D30" s="8"/>
      <c r="E30" s="8"/>
      <c r="F30" s="8"/>
      <c r="G30" s="8"/>
      <c r="H30" s="8"/>
      <c r="I30" s="8"/>
      <c r="J30" s="8"/>
    </row>
    <row r="31" spans="1:10" s="17" customFormat="1" x14ac:dyDescent="0.3">
      <c r="A31" s="221"/>
      <c r="B31" s="214"/>
      <c r="C31" s="217"/>
      <c r="D31" s="8"/>
      <c r="E31" s="8"/>
      <c r="F31" s="8"/>
      <c r="G31" s="8"/>
      <c r="H31" s="8"/>
      <c r="I31" s="8"/>
      <c r="J31" s="8"/>
    </row>
    <row r="32" spans="1:10" s="17" customFormat="1" x14ac:dyDescent="0.3">
      <c r="A32" s="221"/>
      <c r="B32" s="214"/>
      <c r="C32" s="217"/>
      <c r="D32" s="8"/>
      <c r="E32" s="8"/>
      <c r="F32" s="8"/>
      <c r="G32" s="8"/>
      <c r="H32" s="8"/>
      <c r="I32" s="8"/>
      <c r="J32" s="8"/>
    </row>
    <row r="33" spans="1:3" x14ac:dyDescent="0.3">
      <c r="A33" s="75"/>
      <c r="C33" s="217"/>
    </row>
    <row r="34" spans="1:3" x14ac:dyDescent="0.3">
      <c r="A34" s="78"/>
      <c r="B34" s="79"/>
      <c r="C34" s="218"/>
    </row>
    <row r="35" spans="1:3" x14ac:dyDescent="0.3">
      <c r="C35" s="9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5B56F8A2-713B-44E4-8AE4-1F2B137B2857}"/>
  </hyperlinks>
  <pageMargins left="0.75" right="0.75" top="1" bottom="1" header="0.5" footer="0.5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17362-F405-4095-8319-9202AB710826}">
  <sheetPr>
    <tabColor theme="0"/>
  </sheetPr>
  <dimension ref="A1:D16"/>
  <sheetViews>
    <sheetView zoomScaleNormal="100" workbookViewId="0"/>
  </sheetViews>
  <sheetFormatPr defaultRowHeight="15.6" x14ac:dyDescent="0.3"/>
  <cols>
    <col min="1" max="1" width="18.19921875" customWidth="1"/>
    <col min="2" max="2" width="12.09765625" customWidth="1"/>
    <col min="3" max="3" width="40.19921875" customWidth="1"/>
  </cols>
  <sheetData>
    <row r="1" spans="1:4" x14ac:dyDescent="0.3">
      <c r="A1" s="5" t="s">
        <v>196</v>
      </c>
    </row>
    <row r="3" spans="1:4" x14ac:dyDescent="0.3">
      <c r="A3" s="6" t="s">
        <v>270</v>
      </c>
      <c r="B3" s="2"/>
    </row>
    <row r="4" spans="1:4" x14ac:dyDescent="0.3">
      <c r="A4" s="4"/>
      <c r="B4" s="2"/>
    </row>
    <row r="5" spans="1:4" x14ac:dyDescent="0.3">
      <c r="A5" s="4" t="s">
        <v>197</v>
      </c>
      <c r="B5" s="2">
        <f>'Total Orgs'!B45</f>
        <v>500</v>
      </c>
    </row>
    <row r="6" spans="1:4" x14ac:dyDescent="0.3">
      <c r="A6" s="4" t="s">
        <v>4</v>
      </c>
      <c r="B6" s="2"/>
    </row>
    <row r="7" spans="1:4" x14ac:dyDescent="0.3">
      <c r="A7" s="4" t="s">
        <v>271</v>
      </c>
      <c r="B7" s="2">
        <v>500</v>
      </c>
    </row>
    <row r="8" spans="1:4" x14ac:dyDescent="0.3">
      <c r="A8" s="4" t="s">
        <v>6</v>
      </c>
      <c r="B8" s="2">
        <f>SUM(B12:B143)</f>
        <v>0</v>
      </c>
    </row>
    <row r="9" spans="1:4" x14ac:dyDescent="0.3">
      <c r="A9" s="4" t="s">
        <v>198</v>
      </c>
      <c r="B9" s="2">
        <f>SUM(B5+B6-B7-B8)</f>
        <v>0</v>
      </c>
    </row>
    <row r="10" spans="1:4" x14ac:dyDescent="0.3">
      <c r="A10" s="4"/>
      <c r="B10" s="2"/>
    </row>
    <row r="11" spans="1:4" x14ac:dyDescent="0.3">
      <c r="A11" s="7" t="s">
        <v>199</v>
      </c>
      <c r="B11" s="3" t="s">
        <v>200</v>
      </c>
      <c r="C11" s="1" t="s">
        <v>201</v>
      </c>
      <c r="D11" s="1"/>
    </row>
    <row r="12" spans="1:4" x14ac:dyDescent="0.3">
      <c r="A12" s="4"/>
      <c r="B12" s="2"/>
      <c r="C12" s="9" t="s">
        <v>1067</v>
      </c>
    </row>
    <row r="13" spans="1:4" ht="31.2" x14ac:dyDescent="0.3">
      <c r="A13" s="4"/>
      <c r="B13" s="2"/>
      <c r="C13" s="15" t="s">
        <v>1068</v>
      </c>
    </row>
    <row r="14" spans="1:4" x14ac:dyDescent="0.3">
      <c r="A14" s="4"/>
      <c r="B14" s="2"/>
      <c r="C14" s="9"/>
    </row>
    <row r="15" spans="1:4" x14ac:dyDescent="0.3">
      <c r="A15" s="4"/>
      <c r="B15" s="2"/>
    </row>
    <row r="16" spans="1:4" x14ac:dyDescent="0.3">
      <c r="A16" s="4"/>
      <c r="B16" s="2"/>
      <c r="C16" s="9"/>
    </row>
  </sheetData>
  <hyperlinks>
    <hyperlink ref="A1" location="'Total Orgs'!A1" display="Total Organizations" xr:uid="{B0EEA4B1-8FD8-483B-A6F2-1B78EBBB456D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E80E1-176B-40B4-80B0-226A3D2DC953}">
  <sheetPr>
    <tabColor theme="0"/>
  </sheetPr>
  <dimension ref="A1:D16"/>
  <sheetViews>
    <sheetView zoomScaleNormal="100" workbookViewId="0"/>
  </sheetViews>
  <sheetFormatPr defaultRowHeight="15.6" x14ac:dyDescent="0.3"/>
  <cols>
    <col min="1" max="1" width="18.19921875" customWidth="1"/>
    <col min="2" max="2" width="12.09765625" customWidth="1"/>
    <col min="3" max="3" width="40.19921875" customWidth="1"/>
  </cols>
  <sheetData>
    <row r="1" spans="1:4" x14ac:dyDescent="0.3">
      <c r="A1" s="5" t="s">
        <v>196</v>
      </c>
    </row>
    <row r="3" spans="1:4" x14ac:dyDescent="0.3">
      <c r="A3" s="6" t="s">
        <v>1086</v>
      </c>
      <c r="B3" s="2"/>
    </row>
    <row r="4" spans="1:4" x14ac:dyDescent="0.3">
      <c r="A4" s="4"/>
      <c r="B4" s="2"/>
    </row>
    <row r="5" spans="1:4" x14ac:dyDescent="0.3">
      <c r="A5" s="4" t="s">
        <v>197</v>
      </c>
      <c r="B5" s="2">
        <f>'Total Orgs'!B46</f>
        <v>0</v>
      </c>
    </row>
    <row r="6" spans="1:4" x14ac:dyDescent="0.3">
      <c r="A6" s="4" t="s">
        <v>4</v>
      </c>
      <c r="B6" s="2"/>
    </row>
    <row r="7" spans="1:4" x14ac:dyDescent="0.3">
      <c r="A7" s="4" t="s">
        <v>271</v>
      </c>
      <c r="B7" s="2"/>
    </row>
    <row r="8" spans="1:4" x14ac:dyDescent="0.3">
      <c r="A8" s="4" t="s">
        <v>6</v>
      </c>
      <c r="B8" s="2">
        <f>SUM(B12:B143)</f>
        <v>0</v>
      </c>
    </row>
    <row r="9" spans="1:4" x14ac:dyDescent="0.3">
      <c r="A9" s="4" t="s">
        <v>198</v>
      </c>
      <c r="B9" s="2">
        <f>SUM(B5+B6-B7-B8)</f>
        <v>0</v>
      </c>
    </row>
    <row r="10" spans="1:4" x14ac:dyDescent="0.3">
      <c r="A10" s="4"/>
      <c r="B10" s="2"/>
    </row>
    <row r="11" spans="1:4" x14ac:dyDescent="0.3">
      <c r="A11" s="7" t="s">
        <v>199</v>
      </c>
      <c r="B11" s="3" t="s">
        <v>200</v>
      </c>
      <c r="C11" s="1" t="s">
        <v>201</v>
      </c>
      <c r="D11" s="1"/>
    </row>
    <row r="12" spans="1:4" x14ac:dyDescent="0.3">
      <c r="A12" s="4"/>
      <c r="B12" s="2"/>
      <c r="C12" s="9"/>
    </row>
    <row r="13" spans="1:4" x14ac:dyDescent="0.3">
      <c r="A13" s="4"/>
      <c r="B13" s="2"/>
      <c r="C13" s="15"/>
    </row>
    <row r="14" spans="1:4" x14ac:dyDescent="0.3">
      <c r="A14" s="4"/>
      <c r="B14" s="2"/>
      <c r="C14" s="9"/>
    </row>
    <row r="15" spans="1:4" x14ac:dyDescent="0.3">
      <c r="A15" s="4"/>
      <c r="B15" s="2"/>
    </row>
    <row r="16" spans="1:4" x14ac:dyDescent="0.3">
      <c r="A16" s="4"/>
      <c r="B16" s="2"/>
      <c r="C16" s="9"/>
    </row>
  </sheetData>
  <hyperlinks>
    <hyperlink ref="A1" location="'Total Orgs'!A1" display="Total Organizations" xr:uid="{9C8E4BF1-AD0B-46A0-9652-AB0303B14D9C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0"/>
  </sheetPr>
  <dimension ref="A1:D16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58</v>
      </c>
      <c r="C3" s="256" t="s">
        <v>211</v>
      </c>
    </row>
    <row r="4" spans="1:4" x14ac:dyDescent="0.3">
      <c r="C4" s="256" t="s">
        <v>272</v>
      </c>
    </row>
    <row r="5" spans="1:4" x14ac:dyDescent="0.3">
      <c r="A5" s="4" t="s">
        <v>197</v>
      </c>
      <c r="B5" s="2">
        <f>'Total Orgs'!B49</f>
        <v>1700</v>
      </c>
      <c r="C5" s="256" t="s">
        <v>755</v>
      </c>
    </row>
    <row r="6" spans="1:4" x14ac:dyDescent="0.3">
      <c r="A6" s="4" t="s">
        <v>4</v>
      </c>
      <c r="C6" s="256"/>
    </row>
    <row r="7" spans="1:4" x14ac:dyDescent="0.3">
      <c r="A7" s="4" t="s">
        <v>5</v>
      </c>
      <c r="C7" s="256"/>
    </row>
    <row r="8" spans="1:4" x14ac:dyDescent="0.3">
      <c r="A8" s="4" t="s">
        <v>6</v>
      </c>
      <c r="B8" s="2">
        <f>SUM(B12:B101)</f>
        <v>1434.6</v>
      </c>
      <c r="C8" s="256"/>
    </row>
    <row r="9" spans="1:4" x14ac:dyDescent="0.3">
      <c r="A9" s="4" t="s">
        <v>198</v>
      </c>
      <c r="B9" s="2">
        <f>SUM(B5+B6-B7-B8)</f>
        <v>265.40000000000009</v>
      </c>
      <c r="C9" s="256"/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4" t="s">
        <v>1444</v>
      </c>
      <c r="B12" s="2">
        <v>809.6</v>
      </c>
      <c r="C12" t="s">
        <v>1445</v>
      </c>
      <c r="D12" s="99"/>
    </row>
    <row r="13" spans="1:4" x14ac:dyDescent="0.3">
      <c r="C13" t="s">
        <v>1446</v>
      </c>
      <c r="D13" s="99"/>
    </row>
    <row r="14" spans="1:4" x14ac:dyDescent="0.3">
      <c r="D14" s="99"/>
    </row>
    <row r="15" spans="1:4" x14ac:dyDescent="0.3">
      <c r="A15" s="4" t="s">
        <v>1467</v>
      </c>
      <c r="B15" s="2">
        <v>625</v>
      </c>
      <c r="C15" t="s">
        <v>1468</v>
      </c>
      <c r="D15" s="99"/>
    </row>
    <row r="16" spans="1:4" x14ac:dyDescent="0.3">
      <c r="C16" t="s">
        <v>1469</v>
      </c>
    </row>
  </sheetData>
  <hyperlinks>
    <hyperlink ref="A1" location="'Total Orgs'!A1" display="Total Organizations" xr:uid="{00000000-0004-0000-3600-000000000000}"/>
  </hyperlinks>
  <pageMargins left="0.75" right="0.75" top="1" bottom="1" header="0.5" footer="0.5"/>
  <pageSetup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0E5BA-CD99-4F2E-91D2-6ACD63A32901}">
  <sheetPr>
    <tabColor theme="0"/>
  </sheetPr>
  <dimension ref="A1:K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210</v>
      </c>
    </row>
    <row r="4" spans="1:3" x14ac:dyDescent="0.3">
      <c r="C4" s="256" t="s">
        <v>206</v>
      </c>
    </row>
    <row r="5" spans="1:3" x14ac:dyDescent="0.3">
      <c r="A5" s="4" t="s">
        <v>197</v>
      </c>
      <c r="B5" s="2">
        <f>'Total Orgs'!B9</f>
        <v>1050</v>
      </c>
      <c r="C5" s="47" t="s">
        <v>542</v>
      </c>
    </row>
    <row r="6" spans="1:3" x14ac:dyDescent="0.3">
      <c r="A6" s="4" t="s">
        <v>4</v>
      </c>
      <c r="C6" s="47" t="s">
        <v>212</v>
      </c>
    </row>
    <row r="7" spans="1:3" x14ac:dyDescent="0.3">
      <c r="A7" s="4" t="s">
        <v>271</v>
      </c>
      <c r="C7" s="47"/>
    </row>
    <row r="8" spans="1:3" x14ac:dyDescent="0.3">
      <c r="A8" s="4" t="s">
        <v>6</v>
      </c>
      <c r="B8" s="2">
        <f>SUM(B12:B143)</f>
        <v>741.61</v>
      </c>
      <c r="C8" s="47" t="s">
        <v>213</v>
      </c>
    </row>
    <row r="9" spans="1:3" x14ac:dyDescent="0.3">
      <c r="A9" s="4" t="s">
        <v>198</v>
      </c>
      <c r="B9" s="2">
        <f>SUM(B5+B6-B8)</f>
        <v>308.39</v>
      </c>
      <c r="C9" s="47" t="s">
        <v>214</v>
      </c>
    </row>
    <row r="10" spans="1:3" x14ac:dyDescent="0.3">
      <c r="C10" s="47" t="s">
        <v>560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1494</v>
      </c>
      <c r="B12" s="2">
        <v>741.61</v>
      </c>
      <c r="C12" s="125" t="s">
        <v>1495</v>
      </c>
    </row>
    <row r="13" spans="1:3" x14ac:dyDescent="0.3">
      <c r="C13" s="15" t="s">
        <v>1496</v>
      </c>
    </row>
    <row r="14" spans="1:3" x14ac:dyDescent="0.3">
      <c r="C14" s="125" t="s">
        <v>1497</v>
      </c>
    </row>
    <row r="16" spans="1:3" x14ac:dyDescent="0.3">
      <c r="C16" s="9"/>
    </row>
    <row r="17" spans="1:11" x14ac:dyDescent="0.3">
      <c r="C17" s="8"/>
    </row>
    <row r="18" spans="1:11" s="17" customFormat="1" x14ac:dyDescent="0.3">
      <c r="A18"/>
      <c r="B18"/>
      <c r="C18"/>
      <c r="D18"/>
      <c r="E18"/>
      <c r="F18"/>
      <c r="G18"/>
      <c r="H18"/>
      <c r="I18"/>
      <c r="J18"/>
      <c r="K18"/>
    </row>
    <row r="19" spans="1:11" x14ac:dyDescent="0.3">
      <c r="A19"/>
      <c r="B19"/>
    </row>
    <row r="20" spans="1:11" x14ac:dyDescent="0.3">
      <c r="A20"/>
      <c r="B20"/>
    </row>
    <row r="21" spans="1:11" x14ac:dyDescent="0.3">
      <c r="A21"/>
      <c r="B21"/>
    </row>
    <row r="22" spans="1:11" x14ac:dyDescent="0.3">
      <c r="A22"/>
      <c r="B22"/>
    </row>
    <row r="23" spans="1:11" s="17" customFormat="1" x14ac:dyDescent="0.3">
      <c r="A23"/>
      <c r="B23"/>
      <c r="C23"/>
      <c r="D23"/>
      <c r="E23"/>
      <c r="F23"/>
      <c r="G23"/>
      <c r="H23"/>
      <c r="I23"/>
      <c r="J23"/>
      <c r="K23"/>
    </row>
    <row r="24" spans="1:11" s="17" customFormat="1" x14ac:dyDescent="0.3">
      <c r="A24"/>
      <c r="B24"/>
      <c r="C24"/>
      <c r="D24"/>
      <c r="E24"/>
      <c r="F24"/>
      <c r="G24"/>
      <c r="H24"/>
      <c r="I24"/>
      <c r="J24"/>
      <c r="K24"/>
    </row>
    <row r="25" spans="1:11" s="17" customFormat="1" x14ac:dyDescent="0.3">
      <c r="A25"/>
      <c r="B25"/>
      <c r="C25"/>
      <c r="D25"/>
      <c r="E25"/>
      <c r="F25"/>
      <c r="G25"/>
      <c r="H25"/>
      <c r="I25"/>
      <c r="J25"/>
      <c r="K25"/>
    </row>
    <row r="26" spans="1:11" s="17" customFormat="1" x14ac:dyDescent="0.3">
      <c r="A26"/>
      <c r="B26"/>
      <c r="C26"/>
      <c r="D26"/>
      <c r="E26"/>
      <c r="F26"/>
      <c r="G26"/>
      <c r="H26"/>
      <c r="I26"/>
      <c r="J26"/>
      <c r="K26"/>
    </row>
    <row r="27" spans="1:11" s="17" customFormat="1" x14ac:dyDescent="0.3">
      <c r="A27"/>
      <c r="B27"/>
      <c r="C27"/>
      <c r="D27"/>
      <c r="E27"/>
      <c r="F27"/>
      <c r="G27"/>
      <c r="H27"/>
      <c r="I27"/>
      <c r="J27"/>
      <c r="K27"/>
    </row>
    <row r="28" spans="1:11" s="17" customFormat="1" x14ac:dyDescent="0.3">
      <c r="A28"/>
      <c r="B28"/>
      <c r="C28"/>
      <c r="D28"/>
      <c r="E28"/>
      <c r="F28"/>
      <c r="G28"/>
      <c r="H28"/>
      <c r="I28"/>
      <c r="J28"/>
      <c r="K28"/>
    </row>
    <row r="29" spans="1:11" s="17" customFormat="1" x14ac:dyDescent="0.3">
      <c r="A29"/>
      <c r="B29"/>
      <c r="C29"/>
      <c r="D29"/>
      <c r="E29"/>
      <c r="F29"/>
      <c r="G29"/>
      <c r="H29"/>
      <c r="I29"/>
      <c r="J29"/>
      <c r="K29"/>
    </row>
    <row r="30" spans="1:11" s="17" customFormat="1" x14ac:dyDescent="0.3">
      <c r="A30"/>
      <c r="B30"/>
      <c r="C30"/>
      <c r="D30"/>
      <c r="E30"/>
      <c r="F30"/>
      <c r="G30"/>
      <c r="H30"/>
      <c r="I30"/>
      <c r="J30"/>
      <c r="K30"/>
    </row>
    <row r="31" spans="1:11" s="17" customFormat="1" x14ac:dyDescent="0.3">
      <c r="A31"/>
      <c r="B31"/>
      <c r="C31"/>
      <c r="D31"/>
      <c r="E31"/>
      <c r="F31"/>
      <c r="G31"/>
      <c r="H31"/>
      <c r="I31"/>
      <c r="J31"/>
      <c r="K31"/>
    </row>
    <row r="32" spans="1:11" s="17" customFormat="1" x14ac:dyDescent="0.3">
      <c r="A32"/>
      <c r="B32"/>
      <c r="C32"/>
      <c r="D32"/>
      <c r="E32"/>
      <c r="F32"/>
      <c r="G32"/>
      <c r="H32"/>
      <c r="I32"/>
      <c r="J32"/>
      <c r="K32"/>
    </row>
    <row r="33" spans="1:3" x14ac:dyDescent="0.3">
      <c r="A33"/>
      <c r="B33"/>
    </row>
    <row r="34" spans="1:3" x14ac:dyDescent="0.3">
      <c r="A34"/>
      <c r="B34"/>
    </row>
    <row r="35" spans="1:3" x14ac:dyDescent="0.3">
      <c r="A35"/>
      <c r="B35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2C2DDFA5-DDDB-4509-B501-903A3C10AA65}"/>
  </hyperlinks>
  <pageMargins left="0.75" right="0.75" top="1" bottom="1" header="0.5" footer="0.5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0"/>
  </sheetPr>
  <dimension ref="A1:C11"/>
  <sheetViews>
    <sheetView workbookViewId="0">
      <selection activeCell="A3" sqref="A3"/>
    </sheetView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273</v>
      </c>
    </row>
    <row r="5" spans="1:3" x14ac:dyDescent="0.3">
      <c r="A5" s="4" t="s">
        <v>197</v>
      </c>
      <c r="B5" s="2" t="e">
        <f>'Total Orgs'!#REF!</f>
        <v>#REF!</v>
      </c>
    </row>
    <row r="6" spans="1:3" x14ac:dyDescent="0.3">
      <c r="A6" s="4" t="s">
        <v>4</v>
      </c>
    </row>
    <row r="7" spans="1:3" s="21" customFormat="1" x14ac:dyDescent="0.3">
      <c r="A7" s="13" t="s">
        <v>5</v>
      </c>
      <c r="B7" s="14"/>
      <c r="C7" s="15"/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 t="e">
        <f>SUM(B5+B6-B7-B8)</f>
        <v>#REF!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3700-000000000000}"/>
  </hyperlinks>
  <pageMargins left="0.75" right="0.75" top="1" bottom="1" header="0.5" footer="0.5"/>
  <pageSetup orientation="portrait" horizontalDpi="4294967292" verticalDpi="4294967292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5BB8D-FA97-4A9C-8B33-F6B9B3B2D757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61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Orgs'!B52</f>
        <v>0</v>
      </c>
      <c r="C5" s="256" t="s">
        <v>274</v>
      </c>
    </row>
    <row r="6" spans="1:3" x14ac:dyDescent="0.3">
      <c r="A6" s="4" t="s">
        <v>4</v>
      </c>
      <c r="C6" s="256"/>
    </row>
    <row r="7" spans="1:3" x14ac:dyDescent="0.3">
      <c r="A7" s="4" t="s">
        <v>5</v>
      </c>
      <c r="C7" s="256"/>
    </row>
    <row r="8" spans="1:3" x14ac:dyDescent="0.3">
      <c r="A8" s="4" t="s">
        <v>6</v>
      </c>
      <c r="B8" s="2">
        <f>SUM(B12:B104)</f>
        <v>0</v>
      </c>
      <c r="C8" s="256"/>
    </row>
    <row r="9" spans="1:3" x14ac:dyDescent="0.3">
      <c r="A9" s="4" t="s">
        <v>198</v>
      </c>
      <c r="B9" s="2">
        <f>SUM(B5+B6-B8)</f>
        <v>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C0BCB53F-7DD5-4982-BAF3-BBD916D1CEF4}"/>
  </hyperlinks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62</v>
      </c>
      <c r="C3" s="256" t="s">
        <v>216</v>
      </c>
    </row>
    <row r="4" spans="1:3" x14ac:dyDescent="0.3">
      <c r="C4" s="47" t="s">
        <v>557</v>
      </c>
    </row>
    <row r="5" spans="1:3" x14ac:dyDescent="0.3">
      <c r="A5" s="4" t="s">
        <v>197</v>
      </c>
      <c r="B5" s="2">
        <f>'Total Orgs'!B53</f>
        <v>730</v>
      </c>
      <c r="C5" s="47" t="s">
        <v>558</v>
      </c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SUM(B12:B104)</f>
        <v>0</v>
      </c>
      <c r="C8" s="47"/>
    </row>
    <row r="9" spans="1:3" x14ac:dyDescent="0.3">
      <c r="A9" s="4" t="s">
        <v>198</v>
      </c>
      <c r="B9" s="2">
        <f>SUM(B5+B6-B8)</f>
        <v>730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3900-000000000000}"/>
  </hyperlinks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4CAF8-9B79-43BF-AB36-32EE779C50AB}"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 cm="1">
        <f t="array" ref="C1">'Total Orgs'!Techtones</f>
        <v>#NAME?</v>
      </c>
    </row>
    <row r="2" spans="1:3" x14ac:dyDescent="0.3">
      <c r="A2" s="5"/>
    </row>
    <row r="3" spans="1:3" x14ac:dyDescent="0.3">
      <c r="A3" s="6" t="s">
        <v>60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Orgs'!B51</f>
        <v>500</v>
      </c>
      <c r="C5" s="263" t="s">
        <v>275</v>
      </c>
    </row>
    <row r="6" spans="1:3" x14ac:dyDescent="0.3">
      <c r="A6" s="4" t="s">
        <v>4</v>
      </c>
      <c r="C6" s="47"/>
    </row>
    <row r="7" spans="1:3" s="21" customFormat="1" x14ac:dyDescent="0.3">
      <c r="A7" s="13" t="s">
        <v>5</v>
      </c>
      <c r="B7" s="14"/>
      <c r="C7" s="138"/>
    </row>
    <row r="8" spans="1:3" x14ac:dyDescent="0.3">
      <c r="A8" s="4" t="s">
        <v>6</v>
      </c>
      <c r="B8" s="2">
        <f>SUM(B12:B101)</f>
        <v>0</v>
      </c>
      <c r="C8" s="47"/>
    </row>
    <row r="9" spans="1:3" x14ac:dyDescent="0.3">
      <c r="A9" s="4" t="s">
        <v>198</v>
      </c>
      <c r="B9" s="2">
        <f>SUM(B5+B6-B7-B8)</f>
        <v>500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F08B26FA-38E0-41DF-AB09-F3FADF05F3F9}"/>
  </hyperlinks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tabColor theme="0"/>
  </sheetPr>
  <dimension ref="A1:I13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9" x14ac:dyDescent="0.3">
      <c r="A1" s="5" t="s">
        <v>196</v>
      </c>
      <c r="C1" s="1" t="e">
        <f>'Total Orgs'!#REF!</f>
        <v>#REF!</v>
      </c>
    </row>
    <row r="2" spans="1:9" x14ac:dyDescent="0.3">
      <c r="A2" s="5"/>
    </row>
    <row r="3" spans="1:9" x14ac:dyDescent="0.3">
      <c r="A3" s="6" t="s">
        <v>63</v>
      </c>
    </row>
    <row r="5" spans="1:9" x14ac:dyDescent="0.3">
      <c r="A5" s="4" t="s">
        <v>197</v>
      </c>
      <c r="B5" s="2">
        <f>'Total Orgs'!B54</f>
        <v>1000</v>
      </c>
    </row>
    <row r="6" spans="1:9" x14ac:dyDescent="0.3">
      <c r="A6" s="4" t="s">
        <v>4</v>
      </c>
    </row>
    <row r="7" spans="1:9" x14ac:dyDescent="0.3">
      <c r="A7" s="4" t="s">
        <v>5</v>
      </c>
      <c r="B7" s="2">
        <v>1000</v>
      </c>
    </row>
    <row r="8" spans="1:9" ht="15.75" customHeight="1" x14ac:dyDescent="0.3">
      <c r="A8" s="4" t="s">
        <v>6</v>
      </c>
      <c r="B8" s="2">
        <f>SUM(B12:B102)</f>
        <v>0</v>
      </c>
      <c r="D8" s="574"/>
      <c r="E8" s="574"/>
      <c r="F8" s="574"/>
      <c r="G8" s="574"/>
      <c r="H8" s="574"/>
      <c r="I8" s="574"/>
    </row>
    <row r="9" spans="1:9" x14ac:dyDescent="0.3">
      <c r="A9" s="4" t="s">
        <v>198</v>
      </c>
      <c r="B9" s="2">
        <f>SUM(B5+B6-B7-B8)</f>
        <v>0</v>
      </c>
      <c r="D9" s="574"/>
      <c r="E9" s="574"/>
      <c r="F9" s="574"/>
      <c r="G9" s="574"/>
      <c r="H9" s="574"/>
      <c r="I9" s="574"/>
    </row>
    <row r="11" spans="1:9" s="1" customFormat="1" x14ac:dyDescent="0.3">
      <c r="A11" s="7" t="s">
        <v>199</v>
      </c>
      <c r="B11" s="3" t="s">
        <v>200</v>
      </c>
      <c r="C11" s="1" t="s">
        <v>201</v>
      </c>
    </row>
    <row r="12" spans="1:9" s="21" customFormat="1" x14ac:dyDescent="0.3">
      <c r="A12" s="13"/>
      <c r="B12" s="14"/>
      <c r="C12" s="15" t="s">
        <v>1065</v>
      </c>
    </row>
    <row r="13" spans="1:9" x14ac:dyDescent="0.3">
      <c r="C13" t="s">
        <v>1066</v>
      </c>
    </row>
  </sheetData>
  <mergeCells count="1">
    <mergeCell ref="D8:I9"/>
  </mergeCells>
  <hyperlinks>
    <hyperlink ref="A1" location="'Total Orgs'!A1" display="Total Organizations" xr:uid="{00000000-0004-0000-3A00-000000000000}"/>
  </hyperlinks>
  <pageMargins left="0.75" right="0.75" top="1" bottom="1" header="0.5" footer="0.5"/>
  <pageSetup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91FC0-32D4-4AA2-979C-3237EDB95AEC}">
  <sheetPr>
    <tabColor theme="0"/>
  </sheetPr>
  <dimension ref="A1:I13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9" x14ac:dyDescent="0.3">
      <c r="A1" s="5" t="s">
        <v>196</v>
      </c>
      <c r="C1" s="1" t="e">
        <f>'Total Orgs'!#REF!</f>
        <v>#REF!</v>
      </c>
    </row>
    <row r="2" spans="1:9" x14ac:dyDescent="0.3">
      <c r="A2" s="5"/>
    </row>
    <row r="3" spans="1:9" x14ac:dyDescent="0.3">
      <c r="A3" s="6" t="s">
        <v>64</v>
      </c>
    </row>
    <row r="4" spans="1:9" x14ac:dyDescent="0.3">
      <c r="C4" s="256" t="s">
        <v>216</v>
      </c>
    </row>
    <row r="5" spans="1:9" x14ac:dyDescent="0.3">
      <c r="A5" s="4" t="s">
        <v>197</v>
      </c>
      <c r="B5" s="2">
        <f>'Total Orgs'!B55</f>
        <v>500</v>
      </c>
      <c r="C5" s="47"/>
    </row>
    <row r="6" spans="1:9" x14ac:dyDescent="0.3">
      <c r="A6" s="4" t="s">
        <v>4</v>
      </c>
      <c r="C6" s="47" t="s">
        <v>1191</v>
      </c>
    </row>
    <row r="7" spans="1:9" x14ac:dyDescent="0.3">
      <c r="A7" s="4" t="s">
        <v>5</v>
      </c>
      <c r="C7" s="47"/>
    </row>
    <row r="8" spans="1:9" ht="15.75" customHeight="1" x14ac:dyDescent="0.3">
      <c r="A8" s="4" t="s">
        <v>6</v>
      </c>
      <c r="B8" s="2">
        <f>SUM(B12:B102)</f>
        <v>499.28</v>
      </c>
      <c r="C8" s="47"/>
      <c r="D8" s="574"/>
      <c r="E8" s="574"/>
      <c r="F8" s="574"/>
      <c r="G8" s="574"/>
      <c r="H8" s="574"/>
      <c r="I8" s="574"/>
    </row>
    <row r="9" spans="1:9" x14ac:dyDescent="0.3">
      <c r="A9" s="470" t="s">
        <v>198</v>
      </c>
      <c r="B9" s="471">
        <f>SUM(B5+B6-B7-B8)</f>
        <v>0.72000000000002728</v>
      </c>
      <c r="C9" s="135"/>
      <c r="D9" s="574"/>
      <c r="E9" s="574"/>
      <c r="F9" s="574"/>
      <c r="G9" s="574"/>
      <c r="H9" s="574"/>
      <c r="I9" s="574"/>
    </row>
    <row r="11" spans="1:9" s="1" customFormat="1" x14ac:dyDescent="0.3">
      <c r="A11" s="7" t="s">
        <v>199</v>
      </c>
      <c r="B11" s="3" t="s">
        <v>200</v>
      </c>
      <c r="C11" s="1" t="s">
        <v>201</v>
      </c>
    </row>
    <row r="12" spans="1:9" s="21" customFormat="1" x14ac:dyDescent="0.3">
      <c r="A12" s="13" t="s">
        <v>1481</v>
      </c>
      <c r="B12" s="14">
        <v>499.28</v>
      </c>
      <c r="C12" t="s">
        <v>700</v>
      </c>
    </row>
    <row r="13" spans="1:9" x14ac:dyDescent="0.3">
      <c r="C13" t="s">
        <v>1482</v>
      </c>
    </row>
  </sheetData>
  <mergeCells count="1">
    <mergeCell ref="D8:I9"/>
  </mergeCells>
  <hyperlinks>
    <hyperlink ref="A1" location="'Total Orgs'!A1" display="Total Organizations" xr:uid="{4F966F96-FBBA-40E7-89B4-C0C0B5C3130F}"/>
  </hyperlinks>
  <pageMargins left="0.75" right="0.75" top="1" bottom="1" header="0.5" footer="0.5"/>
  <pageSetup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B887E-7FD5-4888-AC34-B551F85C50CC}">
  <sheetPr>
    <tabColor theme="0"/>
  </sheetPr>
  <dimension ref="A1:I18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9" x14ac:dyDescent="0.3">
      <c r="A1" s="5" t="s">
        <v>196</v>
      </c>
      <c r="C1" s="1" t="e">
        <f>'Total Orgs'!#REF!</f>
        <v>#REF!</v>
      </c>
    </row>
    <row r="2" spans="1:9" x14ac:dyDescent="0.3">
      <c r="A2" s="5"/>
    </row>
    <row r="3" spans="1:9" x14ac:dyDescent="0.3">
      <c r="A3" s="6" t="s">
        <v>65</v>
      </c>
      <c r="C3" s="256" t="s">
        <v>216</v>
      </c>
    </row>
    <row r="4" spans="1:9" x14ac:dyDescent="0.3">
      <c r="C4" s="47" t="s">
        <v>591</v>
      </c>
    </row>
    <row r="5" spans="1:9" x14ac:dyDescent="0.3">
      <c r="A5" s="4" t="s">
        <v>197</v>
      </c>
      <c r="B5" s="2">
        <f>'Total Orgs'!B56</f>
        <v>500</v>
      </c>
      <c r="C5" s="47" t="s">
        <v>592</v>
      </c>
    </row>
    <row r="6" spans="1:9" x14ac:dyDescent="0.3">
      <c r="A6" s="4" t="s">
        <v>4</v>
      </c>
      <c r="C6" s="47"/>
    </row>
    <row r="7" spans="1:9" x14ac:dyDescent="0.3">
      <c r="A7" s="4" t="s">
        <v>5</v>
      </c>
      <c r="C7" s="47"/>
    </row>
    <row r="8" spans="1:9" ht="15.75" customHeight="1" x14ac:dyDescent="0.3">
      <c r="A8" s="4" t="s">
        <v>6</v>
      </c>
      <c r="B8" s="2">
        <f>SUM(B12:B102)</f>
        <v>500</v>
      </c>
      <c r="C8" s="47"/>
      <c r="D8" s="574"/>
      <c r="E8" s="574"/>
      <c r="F8" s="574"/>
      <c r="G8" s="574"/>
      <c r="H8" s="574"/>
      <c r="I8" s="574"/>
    </row>
    <row r="9" spans="1:9" x14ac:dyDescent="0.3">
      <c r="A9" s="4" t="s">
        <v>198</v>
      </c>
      <c r="B9" s="2">
        <f>SUM(B5+B6-B7-B8)</f>
        <v>0</v>
      </c>
      <c r="C9" s="47"/>
      <c r="D9" s="574"/>
      <c r="E9" s="574"/>
      <c r="F9" s="574"/>
      <c r="G9" s="574"/>
      <c r="H9" s="574"/>
      <c r="I9" s="574"/>
    </row>
    <row r="11" spans="1:9" s="1" customFormat="1" x14ac:dyDescent="0.3">
      <c r="A11" s="7" t="s">
        <v>199</v>
      </c>
      <c r="B11" s="3" t="s">
        <v>200</v>
      </c>
      <c r="C11" s="1" t="s">
        <v>201</v>
      </c>
    </row>
    <row r="12" spans="1:9" s="21" customFormat="1" x14ac:dyDescent="0.3">
      <c r="A12" s="13" t="s">
        <v>958</v>
      </c>
      <c r="B12" s="14">
        <v>450</v>
      </c>
      <c r="C12" s="15" t="s">
        <v>963</v>
      </c>
    </row>
    <row r="13" spans="1:9" x14ac:dyDescent="0.3">
      <c r="C13" t="s">
        <v>964</v>
      </c>
    </row>
    <row r="14" spans="1:9" x14ac:dyDescent="0.3">
      <c r="C14" t="s">
        <v>965</v>
      </c>
    </row>
    <row r="15" spans="1:9" x14ac:dyDescent="0.3">
      <c r="C15" t="s">
        <v>966</v>
      </c>
    </row>
    <row r="17" spans="1:3" x14ac:dyDescent="0.3">
      <c r="A17" s="4" t="s">
        <v>971</v>
      </c>
      <c r="B17" s="2">
        <v>50</v>
      </c>
      <c r="C17" t="s">
        <v>1239</v>
      </c>
    </row>
    <row r="18" spans="1:3" x14ac:dyDescent="0.3">
      <c r="C18" t="s">
        <v>1240</v>
      </c>
    </row>
  </sheetData>
  <mergeCells count="1">
    <mergeCell ref="D8:I9"/>
  </mergeCells>
  <hyperlinks>
    <hyperlink ref="A1" location="'Total Orgs'!A1" display="Total Organizations" xr:uid="{21A5CDF7-BCA5-45B3-AD30-3B0439C1BC2B}"/>
  </hyperlinks>
  <pageMargins left="0.75" right="0.75" top="1" bottom="1" header="0.5" footer="0.5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C7E8E-625E-4043-9583-F2ACA0743540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276</v>
      </c>
    </row>
    <row r="5" spans="1:3" x14ac:dyDescent="0.3">
      <c r="A5" s="4" t="s">
        <v>197</v>
      </c>
      <c r="B5" s="2">
        <f>'Total Orgs'!B57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3C1B1DA3-7648-4A4B-ACFD-AD7C53D60F30}"/>
  </hyperlinks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977B6-5049-4377-8715-1F2627636C4B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277</v>
      </c>
      <c r="C3" s="256" t="s">
        <v>216</v>
      </c>
    </row>
    <row r="4" spans="1:3" x14ac:dyDescent="0.3">
      <c r="C4" s="47" t="s">
        <v>550</v>
      </c>
    </row>
    <row r="5" spans="1:3" x14ac:dyDescent="0.3">
      <c r="A5" s="4" t="s">
        <v>197</v>
      </c>
      <c r="B5" s="2">
        <f>'Total Orgs'!B58</f>
        <v>700</v>
      </c>
      <c r="C5" s="47" t="s">
        <v>749</v>
      </c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SUM(B12:B101)</f>
        <v>0</v>
      </c>
      <c r="C8" s="47"/>
    </row>
    <row r="9" spans="1:3" x14ac:dyDescent="0.3">
      <c r="A9" s="4" t="s">
        <v>198</v>
      </c>
      <c r="B9" s="2">
        <f>SUM(B5+B6-B7-B8)</f>
        <v>700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5F3F92DA-8764-47E4-9C02-A83342BF99AE}"/>
  </hyperlinks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36E45-DDAD-4905-8E89-969F53C19F78}">
  <sheetPr>
    <tabColor theme="0"/>
  </sheetPr>
  <dimension ref="A1:D47"/>
  <sheetViews>
    <sheetView zoomScale="120" zoomScaleNormal="120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278</v>
      </c>
    </row>
    <row r="5" spans="1:3" x14ac:dyDescent="0.3">
      <c r="A5" s="4" t="s">
        <v>197</v>
      </c>
      <c r="B5" s="2">
        <f>'Total Orgs'!B111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SUM(B12:B102)</f>
        <v>0</v>
      </c>
    </row>
    <row r="9" spans="1:3" x14ac:dyDescent="0.3">
      <c r="A9" s="4" t="s">
        <v>198</v>
      </c>
      <c r="B9" s="2">
        <f>SUM(B5+B6-B8)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6" spans="1:3" x14ac:dyDescent="0.3">
      <c r="C16" s="136"/>
    </row>
    <row r="23" spans="3:4" x14ac:dyDescent="0.3">
      <c r="C23" s="135"/>
      <c r="D23" s="134"/>
    </row>
    <row r="25" spans="3:4" x14ac:dyDescent="0.3">
      <c r="C25" s="137"/>
    </row>
    <row r="26" spans="3:4" x14ac:dyDescent="0.3">
      <c r="C26" s="135"/>
      <c r="D26" s="134"/>
    </row>
    <row r="27" spans="3:4" x14ac:dyDescent="0.3">
      <c r="C27" s="47"/>
    </row>
    <row r="28" spans="3:4" x14ac:dyDescent="0.3">
      <c r="C28" s="136"/>
    </row>
    <row r="29" spans="3:4" x14ac:dyDescent="0.3">
      <c r="C29" s="134"/>
      <c r="D29" s="134"/>
    </row>
    <row r="30" spans="3:4" x14ac:dyDescent="0.3">
      <c r="C30" s="47"/>
      <c r="D30" s="134"/>
    </row>
    <row r="32" spans="3:4" x14ac:dyDescent="0.3">
      <c r="C32" s="134"/>
      <c r="D32" s="134"/>
    </row>
    <row r="43" spans="1:4" x14ac:dyDescent="0.3">
      <c r="D43" s="134"/>
    </row>
    <row r="45" spans="1:4" s="21" customFormat="1" x14ac:dyDescent="0.3">
      <c r="A45" s="13"/>
      <c r="B45" s="14"/>
      <c r="C45" s="138"/>
    </row>
    <row r="47" spans="1:4" x14ac:dyDescent="0.3">
      <c r="C47" s="47"/>
      <c r="D47" s="134"/>
    </row>
  </sheetData>
  <hyperlinks>
    <hyperlink ref="A1" location="'Total Orgs'!A1" display="Total Organizations" xr:uid="{9F620CA0-3026-47C0-B9EB-052A134406F4}"/>
  </hyperlinks>
  <pageMargins left="0.75" right="0.75" top="1" bottom="1" header="0.5" footer="0.5"/>
  <pageSetup orientation="portrait" horizontalDpi="4294967292" vertic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73677-D44C-49E3-B80C-C9B26DF0AFA7}">
  <sheetPr>
    <tabColor theme="0"/>
  </sheetPr>
  <dimension ref="A1:J144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215</v>
      </c>
    </row>
    <row r="5" spans="1:3" x14ac:dyDescent="0.3">
      <c r="A5" s="4" t="s">
        <v>197</v>
      </c>
      <c r="B5" s="2">
        <v>0</v>
      </c>
    </row>
    <row r="6" spans="1:3" x14ac:dyDescent="0.3">
      <c r="A6" s="4" t="s">
        <v>4</v>
      </c>
    </row>
    <row r="7" spans="1:3" x14ac:dyDescent="0.3">
      <c r="A7" s="4" t="s">
        <v>6</v>
      </c>
      <c r="B7" s="2">
        <f>SUM(B11:B142)</f>
        <v>0</v>
      </c>
    </row>
    <row r="8" spans="1:3" x14ac:dyDescent="0.3">
      <c r="A8" s="4" t="s">
        <v>198</v>
      </c>
      <c r="B8" s="2">
        <f>SUM(B5+B6-B7)</f>
        <v>0</v>
      </c>
    </row>
    <row r="10" spans="1:3" s="1" customFormat="1" x14ac:dyDescent="0.3">
      <c r="A10" s="7" t="s">
        <v>199</v>
      </c>
      <c r="B10" s="3" t="s">
        <v>200</v>
      </c>
      <c r="C10" s="1" t="s">
        <v>201</v>
      </c>
    </row>
    <row r="11" spans="1:3" x14ac:dyDescent="0.3">
      <c r="C11" s="9"/>
    </row>
    <row r="12" spans="1:3" x14ac:dyDescent="0.3">
      <c r="C12" s="15"/>
    </row>
    <row r="13" spans="1:3" x14ac:dyDescent="0.3">
      <c r="C13" s="9"/>
    </row>
    <row r="15" spans="1:3" x14ac:dyDescent="0.3">
      <c r="C15" s="9"/>
    </row>
    <row r="16" spans="1:3" x14ac:dyDescent="0.3">
      <c r="C16" s="8"/>
    </row>
    <row r="17" spans="1:10" s="17" customFormat="1" x14ac:dyDescent="0.3">
      <c r="A17" s="219"/>
      <c r="B17" s="220"/>
      <c r="C17" s="88"/>
      <c r="D17" s="8"/>
      <c r="E17" s="8"/>
      <c r="F17" s="8"/>
      <c r="G17" s="8"/>
      <c r="H17" s="8"/>
      <c r="I17" s="8"/>
      <c r="J17" s="8"/>
    </row>
    <row r="18" spans="1:10" x14ac:dyDescent="0.3">
      <c r="A18" s="75"/>
      <c r="C18" s="217"/>
    </row>
    <row r="19" spans="1:10" x14ac:dyDescent="0.3">
      <c r="A19" s="75"/>
      <c r="C19" s="76"/>
    </row>
    <row r="20" spans="1:10" x14ac:dyDescent="0.3">
      <c r="A20" s="75"/>
      <c r="C20" s="76"/>
    </row>
    <row r="21" spans="1:10" x14ac:dyDescent="0.3">
      <c r="A21" s="78"/>
      <c r="B21" s="79"/>
      <c r="C21" s="56"/>
    </row>
    <row r="22" spans="1:10" s="17" customFormat="1" x14ac:dyDescent="0.3">
      <c r="A22" s="219"/>
      <c r="B22" s="220"/>
      <c r="C22" s="88"/>
      <c r="D22" s="215"/>
      <c r="E22" s="215"/>
      <c r="F22" s="215"/>
      <c r="G22" s="215"/>
      <c r="H22" s="215"/>
      <c r="I22" s="215"/>
      <c r="J22" s="215"/>
    </row>
    <row r="23" spans="1:10" s="17" customFormat="1" x14ac:dyDescent="0.3">
      <c r="A23" s="221"/>
      <c r="B23" s="214"/>
      <c r="C23" s="217"/>
      <c r="D23" s="8"/>
      <c r="E23" s="8"/>
      <c r="F23" s="8"/>
      <c r="G23" s="8"/>
      <c r="H23" s="8"/>
      <c r="I23" s="8"/>
      <c r="J23" s="8"/>
    </row>
    <row r="24" spans="1:10" s="17" customFormat="1" x14ac:dyDescent="0.3">
      <c r="A24" s="221"/>
      <c r="B24" s="214"/>
      <c r="C24" s="217"/>
      <c r="D24" s="8"/>
      <c r="E24" s="8"/>
      <c r="F24" s="8"/>
      <c r="G24" s="8"/>
      <c r="H24" s="8"/>
      <c r="I24" s="8"/>
      <c r="J24" s="8"/>
    </row>
    <row r="25" spans="1:10" s="17" customFormat="1" x14ac:dyDescent="0.3">
      <c r="A25" s="221"/>
      <c r="B25" s="214"/>
      <c r="C25" s="217"/>
      <c r="D25" s="8"/>
      <c r="E25" s="8"/>
      <c r="F25" s="8"/>
      <c r="G25" s="8"/>
      <c r="H25" s="8"/>
      <c r="I25" s="8"/>
      <c r="J25" s="8"/>
    </row>
    <row r="26" spans="1:10" s="17" customFormat="1" x14ac:dyDescent="0.3">
      <c r="A26" s="221"/>
      <c r="B26" s="214"/>
      <c r="C26" s="217"/>
      <c r="D26" s="8"/>
      <c r="E26" s="8"/>
      <c r="F26" s="8"/>
      <c r="G26" s="8"/>
      <c r="H26" s="8"/>
      <c r="I26" s="8"/>
      <c r="J26" s="8"/>
    </row>
    <row r="27" spans="1:10" s="17" customFormat="1" x14ac:dyDescent="0.3">
      <c r="A27" s="221"/>
      <c r="B27" s="214"/>
      <c r="C27" s="217"/>
      <c r="D27" s="8"/>
      <c r="E27" s="8"/>
      <c r="F27" s="8"/>
      <c r="G27" s="8"/>
      <c r="H27" s="8"/>
      <c r="I27" s="8"/>
      <c r="J27" s="8"/>
    </row>
    <row r="28" spans="1:10" s="17" customFormat="1" x14ac:dyDescent="0.3">
      <c r="A28" s="222"/>
      <c r="B28" s="223"/>
      <c r="C28" s="218"/>
      <c r="D28" s="8"/>
      <c r="E28" s="8"/>
      <c r="F28" s="8"/>
      <c r="G28" s="8"/>
      <c r="H28" s="8"/>
      <c r="I28" s="8"/>
      <c r="J28" s="8"/>
    </row>
    <row r="29" spans="1:10" s="17" customFormat="1" x14ac:dyDescent="0.3">
      <c r="A29" s="219"/>
      <c r="B29" s="220"/>
      <c r="C29" s="88"/>
      <c r="D29" s="8"/>
      <c r="E29" s="8"/>
      <c r="F29" s="8"/>
      <c r="G29" s="8"/>
      <c r="H29" s="8"/>
      <c r="I29" s="8"/>
      <c r="J29" s="8"/>
    </row>
    <row r="30" spans="1:10" s="17" customFormat="1" x14ac:dyDescent="0.3">
      <c r="A30" s="221"/>
      <c r="B30" s="214"/>
      <c r="C30" s="217"/>
      <c r="D30" s="8"/>
      <c r="E30" s="8"/>
      <c r="F30" s="8"/>
      <c r="G30" s="8"/>
      <c r="H30" s="8"/>
      <c r="I30" s="8"/>
      <c r="J30" s="8"/>
    </row>
    <row r="31" spans="1:10" s="17" customFormat="1" x14ac:dyDescent="0.3">
      <c r="A31" s="221"/>
      <c r="B31" s="214"/>
      <c r="C31" s="217"/>
      <c r="D31" s="8"/>
      <c r="E31" s="8"/>
      <c r="F31" s="8"/>
      <c r="G31" s="8"/>
      <c r="H31" s="8"/>
      <c r="I31" s="8"/>
      <c r="J31" s="8"/>
    </row>
    <row r="32" spans="1:10" x14ac:dyDescent="0.3">
      <c r="A32" s="75"/>
      <c r="C32" s="217"/>
    </row>
    <row r="33" spans="1:3" x14ac:dyDescent="0.3">
      <c r="A33" s="78"/>
      <c r="B33" s="79"/>
      <c r="C33" s="218"/>
    </row>
    <row r="34" spans="1:3" x14ac:dyDescent="0.3">
      <c r="C34" s="9"/>
    </row>
    <row r="35" spans="1:3" s="17" customFormat="1" x14ac:dyDescent="0.3">
      <c r="A35" s="213"/>
      <c r="B35" s="214"/>
      <c r="C35" s="8"/>
    </row>
    <row r="36" spans="1:3" s="17" customFormat="1" x14ac:dyDescent="0.3">
      <c r="A36" s="213"/>
      <c r="B36" s="214"/>
      <c r="C36" s="8"/>
    </row>
    <row r="37" spans="1:3" x14ac:dyDescent="0.3">
      <c r="C37" s="9"/>
    </row>
    <row r="38" spans="1:3" x14ac:dyDescent="0.3">
      <c r="C38" s="8"/>
    </row>
    <row r="39" spans="1:3" x14ac:dyDescent="0.3">
      <c r="C39" s="9"/>
    </row>
    <row r="40" spans="1:3" x14ac:dyDescent="0.3">
      <c r="C40" s="8"/>
    </row>
    <row r="41" spans="1:3" x14ac:dyDescent="0.3">
      <c r="A41" s="73"/>
      <c r="B41" s="74"/>
      <c r="C41" s="88"/>
    </row>
    <row r="42" spans="1:3" x14ac:dyDescent="0.3">
      <c r="A42" s="75"/>
      <c r="C42" s="217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8"/>
      <c r="B45" s="79"/>
      <c r="C45" s="218"/>
    </row>
    <row r="46" spans="1:3" x14ac:dyDescent="0.3">
      <c r="C46" s="9"/>
    </row>
    <row r="47" spans="1:3" x14ac:dyDescent="0.3">
      <c r="C47" s="8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9"/>
    </row>
    <row r="52" spans="3:3" x14ac:dyDescent="0.3">
      <c r="C52" s="8"/>
    </row>
    <row r="53" spans="3:3" x14ac:dyDescent="0.3">
      <c r="C53" s="8"/>
    </row>
    <row r="54" spans="3:3" x14ac:dyDescent="0.3">
      <c r="C54" s="9"/>
    </row>
    <row r="55" spans="3:3" x14ac:dyDescent="0.3">
      <c r="C55" s="8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9"/>
    </row>
    <row r="61" spans="3:3" x14ac:dyDescent="0.3">
      <c r="C61" s="8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9"/>
    </row>
    <row r="67" spans="1:3" x14ac:dyDescent="0.3">
      <c r="C67" s="8"/>
    </row>
    <row r="68" spans="1:3" x14ac:dyDescent="0.3">
      <c r="C68" s="8"/>
    </row>
    <row r="69" spans="1:3" x14ac:dyDescent="0.3">
      <c r="C69" s="9"/>
    </row>
    <row r="70" spans="1:3" x14ac:dyDescent="0.3">
      <c r="C70" s="8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s="21" customFormat="1" x14ac:dyDescent="0.3">
      <c r="A75" s="13"/>
      <c r="C75" s="48"/>
    </row>
    <row r="76" spans="1:3" x14ac:dyDescent="0.3">
      <c r="C76" s="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A83" s="213"/>
      <c r="B83" s="214"/>
      <c r="C83" s="9"/>
    </row>
    <row r="84" spans="1:3" s="17" customFormat="1" x14ac:dyDescent="0.3">
      <c r="A84" s="213"/>
      <c r="B84" s="214"/>
      <c r="C84" s="216"/>
    </row>
    <row r="85" spans="1:3" x14ac:dyDescent="0.3">
      <c r="A85" s="213"/>
      <c r="B85" s="214"/>
      <c r="C85" s="8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9"/>
    </row>
    <row r="89" spans="1:3" x14ac:dyDescent="0.3">
      <c r="A89" s="213"/>
      <c r="B89" s="214"/>
      <c r="C89" s="216"/>
    </row>
    <row r="90" spans="1:3" x14ac:dyDescent="0.3">
      <c r="A90" s="213"/>
      <c r="B90" s="214"/>
      <c r="C90" s="8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</sheetData>
  <hyperlinks>
    <hyperlink ref="A1" location="'Total Orgs'!A1" display="Total Organizations" xr:uid="{9BB6C11D-4CC8-428D-9B06-38E5720545C5}"/>
  </hyperlinks>
  <pageMargins left="0.75" right="0.75" top="1" bottom="1" header="0.5" footer="0.5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279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Orgs'!B60</f>
        <v>0</v>
      </c>
      <c r="C5" s="256" t="s">
        <v>280</v>
      </c>
    </row>
    <row r="6" spans="1:3" x14ac:dyDescent="0.3">
      <c r="A6" s="4" t="s">
        <v>4</v>
      </c>
      <c r="C6" s="256" t="s">
        <v>281</v>
      </c>
    </row>
    <row r="7" spans="1:3" x14ac:dyDescent="0.3">
      <c r="A7" s="4" t="s">
        <v>5</v>
      </c>
      <c r="C7" s="256"/>
    </row>
    <row r="8" spans="1:3" x14ac:dyDescent="0.3">
      <c r="A8" s="4" t="s">
        <v>6</v>
      </c>
      <c r="B8" s="2">
        <f>SUM(B12:B101)</f>
        <v>0</v>
      </c>
      <c r="C8" s="256"/>
    </row>
    <row r="9" spans="1:3" x14ac:dyDescent="0.3">
      <c r="A9" s="4" t="s">
        <v>198</v>
      </c>
      <c r="B9" s="2">
        <f>SUM(B5+B6-B7-B8)</f>
        <v>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4000-000000000000}"/>
  </hyperlinks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B4380-4791-4BCE-898C-9FFD94060124}">
  <sheetPr>
    <tabColor theme="0"/>
  </sheetPr>
  <dimension ref="A1:C16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70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Orgs'!B61</f>
        <v>500</v>
      </c>
      <c r="C5" s="47" t="s">
        <v>517</v>
      </c>
    </row>
    <row r="6" spans="1:3" x14ac:dyDescent="0.3">
      <c r="A6" s="4" t="s">
        <v>4</v>
      </c>
      <c r="C6" s="47" t="s">
        <v>526</v>
      </c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SUM(B12:B101)</f>
        <v>500</v>
      </c>
      <c r="C8" s="47"/>
    </row>
    <row r="9" spans="1:3" x14ac:dyDescent="0.3">
      <c r="A9" s="4" t="s">
        <v>198</v>
      </c>
      <c r="B9" s="2">
        <f>SUM(B5+B6-B7-B8)</f>
        <v>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1123</v>
      </c>
      <c r="B12" s="2">
        <v>209</v>
      </c>
      <c r="C12" t="s">
        <v>1124</v>
      </c>
    </row>
    <row r="13" spans="1:3" x14ac:dyDescent="0.3">
      <c r="C13" t="s">
        <v>1125</v>
      </c>
    </row>
    <row r="15" spans="1:3" x14ac:dyDescent="0.3">
      <c r="A15" s="4" t="s">
        <v>1123</v>
      </c>
      <c r="B15" s="2">
        <v>291</v>
      </c>
      <c r="C15" t="s">
        <v>822</v>
      </c>
    </row>
    <row r="16" spans="1:3" x14ac:dyDescent="0.3">
      <c r="C16" t="s">
        <v>1126</v>
      </c>
    </row>
  </sheetData>
  <hyperlinks>
    <hyperlink ref="A1" location="'Total Orgs'!A1" display="Total Organizations" xr:uid="{BEFC1F97-036A-4E95-A056-7CEA9C8B46DD}"/>
  </hyperlinks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ED706-4D1E-45FF-BB63-FB2BA8120AC7}">
  <sheetPr>
    <tabColor theme="0"/>
  </sheetPr>
  <dimension ref="A1:C13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  <c r="C2" s="47" t="s">
        <v>216</v>
      </c>
    </row>
    <row r="3" spans="1:3" x14ac:dyDescent="0.3">
      <c r="A3" s="6" t="s">
        <v>68</v>
      </c>
      <c r="C3" s="47" t="s">
        <v>1552</v>
      </c>
    </row>
    <row r="4" spans="1:3" x14ac:dyDescent="0.3">
      <c r="C4" s="47"/>
    </row>
    <row r="5" spans="1:3" x14ac:dyDescent="0.3">
      <c r="A5" s="4" t="s">
        <v>197</v>
      </c>
      <c r="B5" s="2">
        <f>'Total Orgs'!B59</f>
        <v>600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592.20000000000005</v>
      </c>
    </row>
    <row r="9" spans="1:3" x14ac:dyDescent="0.3">
      <c r="A9" s="4" t="s">
        <v>198</v>
      </c>
      <c r="B9" s="2">
        <f>SUM(B5+B6-B7-B8)</f>
        <v>7.7999999999999545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1550</v>
      </c>
      <c r="B12" s="2">
        <v>592.20000000000005</v>
      </c>
      <c r="C12" t="s">
        <v>700</v>
      </c>
    </row>
    <row r="13" spans="1:3" x14ac:dyDescent="0.3">
      <c r="C13" t="s">
        <v>1551</v>
      </c>
    </row>
  </sheetData>
  <hyperlinks>
    <hyperlink ref="A1" location="'Total Orgs'!A1" display="Total Organizations" xr:uid="{BB1AABCE-5D79-4D7B-926E-E2DCAE4BA299}"/>
  </hyperlinks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>
    <tabColor theme="0"/>
  </sheetPr>
  <dimension ref="A1:C32"/>
  <sheetViews>
    <sheetView workbookViewId="0"/>
  </sheetViews>
  <sheetFormatPr defaultRowHeight="15.6" x14ac:dyDescent="0.3"/>
  <cols>
    <col min="1" max="1" width="17.69921875" style="40" customWidth="1"/>
    <col min="2" max="2" width="12.3984375" style="2" customWidth="1"/>
    <col min="3" max="3" width="31.8984375" customWidth="1"/>
  </cols>
  <sheetData>
    <row r="1" spans="1:3" x14ac:dyDescent="0.3">
      <c r="A1" s="38" t="s">
        <v>196</v>
      </c>
      <c r="C1" s="1" t="e">
        <f>'Total Orgs'!#REF!</f>
        <v>#REF!</v>
      </c>
    </row>
    <row r="2" spans="1:3" x14ac:dyDescent="0.3">
      <c r="A2" s="38"/>
    </row>
    <row r="3" spans="1:3" x14ac:dyDescent="0.3">
      <c r="A3" s="39" t="s">
        <v>71</v>
      </c>
    </row>
    <row r="4" spans="1:3" x14ac:dyDescent="0.3">
      <c r="C4" s="256" t="s">
        <v>231</v>
      </c>
    </row>
    <row r="5" spans="1:3" x14ac:dyDescent="0.3">
      <c r="A5" s="40" t="s">
        <v>197</v>
      </c>
      <c r="B5" s="2">
        <f>'Total Orgs'!B62</f>
        <v>10000</v>
      </c>
      <c r="C5" s="256" t="s">
        <v>282</v>
      </c>
    </row>
    <row r="6" spans="1:3" x14ac:dyDescent="0.3">
      <c r="A6" s="40" t="s">
        <v>4</v>
      </c>
      <c r="C6" s="256" t="s">
        <v>283</v>
      </c>
    </row>
    <row r="7" spans="1:3" x14ac:dyDescent="0.3">
      <c r="A7" s="40" t="s">
        <v>5</v>
      </c>
      <c r="C7" s="256"/>
    </row>
    <row r="8" spans="1:3" x14ac:dyDescent="0.3">
      <c r="A8" s="40" t="s">
        <v>6</v>
      </c>
      <c r="B8" s="2">
        <f>SUM(B12:B105)</f>
        <v>9994.0300000000007</v>
      </c>
      <c r="C8" s="256"/>
    </row>
    <row r="9" spans="1:3" x14ac:dyDescent="0.3">
      <c r="A9" s="40" t="s">
        <v>198</v>
      </c>
      <c r="B9" s="2">
        <f>SUM(B5+B6-B7-B8)</f>
        <v>5.9699999999993452</v>
      </c>
    </row>
    <row r="11" spans="1:3" x14ac:dyDescent="0.3">
      <c r="A11" s="41" t="s">
        <v>199</v>
      </c>
      <c r="B11" s="3" t="s">
        <v>200</v>
      </c>
      <c r="C11" s="1" t="s">
        <v>201</v>
      </c>
    </row>
    <row r="12" spans="1:3" x14ac:dyDescent="0.3">
      <c r="A12" s="40" t="s">
        <v>865</v>
      </c>
      <c r="B12" s="2">
        <v>522</v>
      </c>
      <c r="C12" t="s">
        <v>700</v>
      </c>
    </row>
    <row r="13" spans="1:3" x14ac:dyDescent="0.3">
      <c r="C13" t="s">
        <v>866</v>
      </c>
    </row>
    <row r="14" spans="1:3" x14ac:dyDescent="0.3">
      <c r="C14" t="s">
        <v>867</v>
      </c>
    </row>
    <row r="16" spans="1:3" x14ac:dyDescent="0.3">
      <c r="A16" s="40" t="s">
        <v>1037</v>
      </c>
      <c r="B16" s="2">
        <v>203.1</v>
      </c>
      <c r="C16" t="s">
        <v>700</v>
      </c>
    </row>
    <row r="17" spans="1:3" x14ac:dyDescent="0.3">
      <c r="C17" t="s">
        <v>1041</v>
      </c>
    </row>
    <row r="19" spans="1:3" x14ac:dyDescent="0.3">
      <c r="A19" s="40" t="s">
        <v>1129</v>
      </c>
      <c r="B19" s="2">
        <v>595</v>
      </c>
      <c r="C19" t="s">
        <v>1030</v>
      </c>
    </row>
    <row r="20" spans="1:3" x14ac:dyDescent="0.3">
      <c r="C20" t="s">
        <v>1130</v>
      </c>
    </row>
    <row r="22" spans="1:3" x14ac:dyDescent="0.3">
      <c r="A22" s="40" t="s">
        <v>1189</v>
      </c>
      <c r="B22" s="2">
        <v>116</v>
      </c>
      <c r="C22" t="s">
        <v>700</v>
      </c>
    </row>
    <row r="23" spans="1:3" x14ac:dyDescent="0.3">
      <c r="C23" t="s">
        <v>1190</v>
      </c>
    </row>
    <row r="25" spans="1:3" x14ac:dyDescent="0.3">
      <c r="A25" s="40" t="s">
        <v>1230</v>
      </c>
      <c r="B25" s="2">
        <v>4400</v>
      </c>
      <c r="C25" t="s">
        <v>1234</v>
      </c>
    </row>
    <row r="26" spans="1:3" x14ac:dyDescent="0.3">
      <c r="C26" t="s">
        <v>1235</v>
      </c>
    </row>
    <row r="28" spans="1:3" x14ac:dyDescent="0.3">
      <c r="A28" s="40" t="s">
        <v>1230</v>
      </c>
      <c r="B28" s="2">
        <v>2395</v>
      </c>
      <c r="C28" t="s">
        <v>1127</v>
      </c>
    </row>
    <row r="29" spans="1:3" x14ac:dyDescent="0.3">
      <c r="C29" t="s">
        <v>1310</v>
      </c>
    </row>
    <row r="31" spans="1:3" x14ac:dyDescent="0.3">
      <c r="A31" s="40" t="s">
        <v>1333</v>
      </c>
      <c r="B31" s="2">
        <v>1762.93</v>
      </c>
      <c r="C31" t="s">
        <v>1030</v>
      </c>
    </row>
    <row r="32" spans="1:3" x14ac:dyDescent="0.3">
      <c r="C32" t="s">
        <v>1350</v>
      </c>
    </row>
  </sheetData>
  <hyperlinks>
    <hyperlink ref="A1" location="'Total Orgs'!A1" display="Total Organizations" xr:uid="{00000000-0004-0000-4500-000000000000}"/>
  </hyperlinks>
  <pageMargins left="0.7" right="0.7" top="0.75" bottom="0.75" header="0.3" footer="0.3"/>
  <pageSetup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7F804-8630-456E-8EBC-EFC56C45EE8B}">
  <sheetPr>
    <tabColor theme="0"/>
  </sheetPr>
  <dimension ref="A1:C11"/>
  <sheetViews>
    <sheetView workbookViewId="0"/>
  </sheetViews>
  <sheetFormatPr defaultRowHeight="15.6" x14ac:dyDescent="0.3"/>
  <cols>
    <col min="1" max="1" width="17.69921875" style="40" customWidth="1"/>
    <col min="2" max="2" width="12" style="2" customWidth="1"/>
    <col min="3" max="3" width="31.8984375" customWidth="1"/>
  </cols>
  <sheetData>
    <row r="1" spans="1:3" x14ac:dyDescent="0.3">
      <c r="A1" s="38" t="s">
        <v>196</v>
      </c>
      <c r="C1" s="1" t="e">
        <f>'Total Orgs'!#REF!</f>
        <v>#REF!</v>
      </c>
    </row>
    <row r="2" spans="1:3" x14ac:dyDescent="0.3">
      <c r="A2" s="38"/>
    </row>
    <row r="3" spans="1:3" x14ac:dyDescent="0.3">
      <c r="A3" s="39" t="s">
        <v>284</v>
      </c>
    </row>
    <row r="4" spans="1:3" x14ac:dyDescent="0.3">
      <c r="C4" s="256" t="s">
        <v>231</v>
      </c>
    </row>
    <row r="5" spans="1:3" x14ac:dyDescent="0.3">
      <c r="A5" s="40" t="s">
        <v>197</v>
      </c>
      <c r="B5" s="2">
        <f>'Total Orgs'!B63</f>
        <v>500</v>
      </c>
      <c r="C5" s="256" t="s">
        <v>493</v>
      </c>
    </row>
    <row r="6" spans="1:3" x14ac:dyDescent="0.3">
      <c r="A6" s="40" t="s">
        <v>4</v>
      </c>
      <c r="C6" s="256"/>
    </row>
    <row r="7" spans="1:3" x14ac:dyDescent="0.3">
      <c r="A7" s="40" t="s">
        <v>5</v>
      </c>
      <c r="C7" s="256"/>
    </row>
    <row r="8" spans="1:3" x14ac:dyDescent="0.3">
      <c r="A8" s="40" t="s">
        <v>6</v>
      </c>
      <c r="B8" s="2">
        <f>SUM(B12:B105)</f>
        <v>0</v>
      </c>
      <c r="C8" s="256"/>
    </row>
    <row r="9" spans="1:3" x14ac:dyDescent="0.3">
      <c r="A9" s="40" t="s">
        <v>198</v>
      </c>
      <c r="B9" s="2">
        <f>SUM(B5+B6-B7-B8)</f>
        <v>500</v>
      </c>
    </row>
    <row r="11" spans="1:3" x14ac:dyDescent="0.3">
      <c r="A11" s="41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F9DA867A-2789-4DC9-AB5B-68C7C3B8352B}"/>
  </hyperlinks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BA60D-9921-4BD4-8A20-CFFECF265DCF}">
  <dimension ref="A1:J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285</v>
      </c>
    </row>
    <row r="5" spans="1:3" x14ac:dyDescent="0.3">
      <c r="A5" s="4" t="s">
        <v>197</v>
      </c>
      <c r="B5" s="2">
        <f>'Total Orgs'!B64</f>
        <v>1700</v>
      </c>
      <c r="C5" s="256" t="s">
        <v>216</v>
      </c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SUM(B12:B143)</f>
        <v>1700</v>
      </c>
      <c r="C8" s="47" t="s">
        <v>318</v>
      </c>
    </row>
    <row r="9" spans="1:3" x14ac:dyDescent="0.3">
      <c r="A9" s="4" t="s">
        <v>198</v>
      </c>
      <c r="B9" s="2">
        <f>SUM(B5+B6-B7-B8)</f>
        <v>0</v>
      </c>
      <c r="C9" s="47" t="s">
        <v>493</v>
      </c>
    </row>
    <row r="10" spans="1:3" x14ac:dyDescent="0.3">
      <c r="C10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1135</v>
      </c>
      <c r="B12" s="2">
        <v>1700</v>
      </c>
      <c r="C12" s="123" t="s">
        <v>822</v>
      </c>
    </row>
    <row r="13" spans="1:3" x14ac:dyDescent="0.3">
      <c r="C13" s="15" t="s">
        <v>1137</v>
      </c>
    </row>
    <row r="14" spans="1:3" x14ac:dyDescent="0.3">
      <c r="C14" s="123"/>
    </row>
    <row r="16" spans="1:3" x14ac:dyDescent="0.3">
      <c r="C16" s="123"/>
    </row>
    <row r="17" spans="1:10" x14ac:dyDescent="0.3">
      <c r="C17" s="8"/>
    </row>
    <row r="18" spans="1:10" s="17" customFormat="1" x14ac:dyDescent="0.3">
      <c r="A18" s="213"/>
      <c r="B18" s="214"/>
      <c r="C18" s="9"/>
      <c r="D18" s="8"/>
      <c r="E18" s="8"/>
      <c r="F18" s="8"/>
      <c r="G18" s="8"/>
      <c r="H18" s="8"/>
      <c r="I18" s="8"/>
      <c r="J18" s="8"/>
    </row>
    <row r="19" spans="1:10" x14ac:dyDescent="0.3">
      <c r="C19" s="8"/>
    </row>
    <row r="23" spans="1:10" s="17" customFormat="1" x14ac:dyDescent="0.3">
      <c r="A23" s="213"/>
      <c r="B23" s="214"/>
      <c r="C23" s="9"/>
      <c r="D23" s="215"/>
      <c r="E23" s="215"/>
      <c r="F23" s="215"/>
      <c r="G23" s="215"/>
      <c r="H23" s="215"/>
      <c r="I23" s="215"/>
      <c r="J23" s="215"/>
    </row>
    <row r="24" spans="1:10" s="17" customFormat="1" x14ac:dyDescent="0.3">
      <c r="A24" s="213"/>
      <c r="B24" s="214"/>
      <c r="C24" s="8"/>
      <c r="D24" s="8"/>
      <c r="E24" s="8"/>
      <c r="F24" s="8"/>
      <c r="G24" s="8"/>
      <c r="H24" s="8"/>
      <c r="I24" s="8"/>
      <c r="J24" s="8"/>
    </row>
    <row r="25" spans="1:10" s="17" customFormat="1" x14ac:dyDescent="0.3">
      <c r="A25" s="213"/>
      <c r="B25" s="214"/>
      <c r="C25" s="8"/>
      <c r="D25" s="8"/>
      <c r="E25" s="8"/>
      <c r="F25" s="8"/>
      <c r="G25" s="8"/>
      <c r="H25" s="8"/>
      <c r="I25" s="8"/>
      <c r="J25" s="8"/>
    </row>
    <row r="26" spans="1:10" s="17" customFormat="1" x14ac:dyDescent="0.3">
      <c r="A26" s="213"/>
      <c r="B26" s="214"/>
      <c r="C26" s="8"/>
      <c r="D26" s="8"/>
      <c r="E26" s="8"/>
      <c r="F26" s="8"/>
      <c r="G26" s="8"/>
      <c r="H26" s="8"/>
      <c r="I26" s="8"/>
      <c r="J26" s="8"/>
    </row>
    <row r="27" spans="1:10" s="17" customFormat="1" x14ac:dyDescent="0.3">
      <c r="A27" s="213"/>
      <c r="B27" s="214"/>
      <c r="C27" s="8"/>
      <c r="D27" s="8"/>
      <c r="E27" s="8"/>
      <c r="F27" s="8"/>
      <c r="G27" s="8"/>
      <c r="H27" s="8"/>
      <c r="I27" s="8"/>
      <c r="J27" s="8"/>
    </row>
    <row r="28" spans="1:10" s="17" customFormat="1" x14ac:dyDescent="0.3">
      <c r="A28" s="213"/>
      <c r="B28" s="214"/>
      <c r="C28" s="8"/>
      <c r="D28" s="8"/>
      <c r="E28" s="8"/>
      <c r="F28" s="8"/>
      <c r="G28" s="8"/>
      <c r="H28" s="8"/>
      <c r="I28" s="8"/>
      <c r="J28" s="8"/>
    </row>
    <row r="29" spans="1:10" s="17" customFormat="1" x14ac:dyDescent="0.3">
      <c r="A29" s="213"/>
      <c r="B29" s="214"/>
      <c r="C29" s="8"/>
      <c r="D29" s="8"/>
      <c r="E29" s="8"/>
      <c r="F29" s="8"/>
      <c r="G29" s="8"/>
      <c r="H29" s="8"/>
      <c r="I29" s="8"/>
      <c r="J29" s="8"/>
    </row>
    <row r="30" spans="1:10" s="17" customFormat="1" x14ac:dyDescent="0.3">
      <c r="A30" s="213"/>
      <c r="B30" s="214"/>
      <c r="C30" s="9"/>
      <c r="D30" s="8"/>
      <c r="E30" s="8"/>
      <c r="F30" s="8"/>
      <c r="G30" s="8"/>
      <c r="H30" s="8"/>
      <c r="I30" s="8"/>
      <c r="J30" s="8"/>
    </row>
    <row r="31" spans="1:10" s="17" customFormat="1" x14ac:dyDescent="0.3">
      <c r="A31" s="213"/>
      <c r="B31" s="214"/>
      <c r="C31" s="8"/>
      <c r="D31" s="8"/>
      <c r="E31" s="8"/>
      <c r="F31" s="8"/>
      <c r="G31" s="8"/>
      <c r="H31" s="8"/>
      <c r="I31" s="8"/>
      <c r="J31" s="8"/>
    </row>
    <row r="32" spans="1:10" s="17" customFormat="1" x14ac:dyDescent="0.3">
      <c r="A32" s="213"/>
      <c r="B32" s="214"/>
      <c r="C32" s="8"/>
      <c r="D32" s="8"/>
      <c r="E32" s="8"/>
      <c r="F32" s="8"/>
      <c r="G32" s="8"/>
      <c r="H32" s="8"/>
      <c r="I32" s="8"/>
      <c r="J32" s="8"/>
    </row>
    <row r="33" spans="1:3" x14ac:dyDescent="0.3">
      <c r="C33" s="8"/>
    </row>
    <row r="34" spans="1:3" x14ac:dyDescent="0.3">
      <c r="C34" s="8"/>
    </row>
    <row r="35" spans="1:3" x14ac:dyDescent="0.3">
      <c r="C35" s="9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C42" s="9"/>
    </row>
    <row r="43" spans="1:3" x14ac:dyDescent="0.3">
      <c r="C43" s="8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AD5A7FC1-7319-427F-916A-D7718CEF956A}"/>
  </hyperlinks>
  <pageMargins left="0.75" right="0.75" top="1" bottom="1" header="0.5" footer="0.5"/>
  <pageSetup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>
    <tabColor theme="0"/>
  </sheetPr>
  <dimension ref="A1:C18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74</v>
      </c>
    </row>
    <row r="5" spans="1:3" x14ac:dyDescent="0.3">
      <c r="A5" s="4" t="s">
        <v>197</v>
      </c>
      <c r="B5" s="2">
        <f>'Total Orgs'!B65</f>
        <v>1450</v>
      </c>
    </row>
    <row r="6" spans="1:3" x14ac:dyDescent="0.3">
      <c r="A6" s="4" t="s">
        <v>4</v>
      </c>
      <c r="B6" s="2">
        <v>0</v>
      </c>
    </row>
    <row r="7" spans="1:3" x14ac:dyDescent="0.3">
      <c r="A7" s="4" t="s">
        <v>5</v>
      </c>
      <c r="B7" s="2">
        <v>1450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t="s">
        <v>1063</v>
      </c>
    </row>
    <row r="13" spans="1:3" x14ac:dyDescent="0.3">
      <c r="C13" t="s">
        <v>1064</v>
      </c>
    </row>
    <row r="18" spans="1:3" s="21" customFormat="1" x14ac:dyDescent="0.3">
      <c r="A18" s="4"/>
      <c r="B18" s="2"/>
      <c r="C18"/>
    </row>
  </sheetData>
  <hyperlinks>
    <hyperlink ref="A1" location="'Total Orgs'!A1" display="Total Organizations" xr:uid="{00000000-0004-0000-4900-000000000000}"/>
  </hyperlinks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752DA-EB02-4049-8536-0C6B1A55C7FC}">
  <sheetPr>
    <tabColor theme="0"/>
  </sheetPr>
  <dimension ref="A1:C18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75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Orgs'!B66</f>
        <v>0</v>
      </c>
      <c r="C5" s="256" t="s">
        <v>286</v>
      </c>
    </row>
    <row r="6" spans="1:3" x14ac:dyDescent="0.3">
      <c r="A6" s="4" t="s">
        <v>4</v>
      </c>
      <c r="B6" s="2">
        <v>0</v>
      </c>
      <c r="C6" s="256" t="s">
        <v>287</v>
      </c>
    </row>
    <row r="7" spans="1:3" x14ac:dyDescent="0.3">
      <c r="A7" s="4" t="s">
        <v>5</v>
      </c>
      <c r="C7" s="256"/>
    </row>
    <row r="8" spans="1:3" x14ac:dyDescent="0.3">
      <c r="A8" s="4" t="s">
        <v>6</v>
      </c>
      <c r="B8" s="2">
        <f>SUM(B12:B101)</f>
        <v>0</v>
      </c>
      <c r="C8" s="256"/>
    </row>
    <row r="9" spans="1:3" x14ac:dyDescent="0.3">
      <c r="A9" s="4" t="s">
        <v>198</v>
      </c>
      <c r="B9" s="2">
        <f>SUM(B5+B6-B8)</f>
        <v>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8" spans="1:3" s="21" customFormat="1" x14ac:dyDescent="0.3">
      <c r="A18" s="4"/>
      <c r="B18" s="2"/>
      <c r="C18"/>
    </row>
  </sheetData>
  <hyperlinks>
    <hyperlink ref="A1" location="'Total Orgs'!A1" display="Total Organizations" xr:uid="{DF2F9836-4061-42A1-8BAD-7A829B774C8F}"/>
  </hyperlinks>
  <pageMargins left="0.75" right="0.75" top="1" bottom="1" header="0.5" footer="0.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>
    <tabColor theme="0"/>
  </sheetPr>
  <dimension ref="A1:E27"/>
  <sheetViews>
    <sheetView zoomScale="145" zoomScaleNormal="145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5" x14ac:dyDescent="0.3">
      <c r="A1" s="5" t="s">
        <v>196</v>
      </c>
      <c r="C1" s="1" t="e">
        <f>'Total Orgs'!#REF!</f>
        <v>#REF!</v>
      </c>
    </row>
    <row r="2" spans="1:5" x14ac:dyDescent="0.3">
      <c r="A2" s="5"/>
    </row>
    <row r="3" spans="1:5" x14ac:dyDescent="0.3">
      <c r="A3" s="6" t="s">
        <v>1299</v>
      </c>
    </row>
    <row r="4" spans="1:5" x14ac:dyDescent="0.3">
      <c r="C4" s="256" t="s">
        <v>211</v>
      </c>
    </row>
    <row r="5" spans="1:5" x14ac:dyDescent="0.3">
      <c r="A5" s="4" t="s">
        <v>197</v>
      </c>
      <c r="B5" s="2">
        <f>'Total Orgs'!B67</f>
        <v>3600</v>
      </c>
      <c r="C5" s="47" t="s">
        <v>288</v>
      </c>
    </row>
    <row r="6" spans="1:5" x14ac:dyDescent="0.3">
      <c r="A6" s="4" t="s">
        <v>4</v>
      </c>
      <c r="C6" s="47" t="s">
        <v>289</v>
      </c>
    </row>
    <row r="7" spans="1:5" x14ac:dyDescent="0.3">
      <c r="A7" s="4" t="s">
        <v>5</v>
      </c>
      <c r="C7" s="47" t="s">
        <v>563</v>
      </c>
    </row>
    <row r="8" spans="1:5" x14ac:dyDescent="0.3">
      <c r="A8" s="4" t="s">
        <v>6</v>
      </c>
      <c r="B8" s="2">
        <f>SUM(B12:B101)</f>
        <v>3408.5299999999997</v>
      </c>
      <c r="C8" s="47" t="s">
        <v>568</v>
      </c>
    </row>
    <row r="9" spans="1:5" x14ac:dyDescent="0.3">
      <c r="A9" s="4" t="s">
        <v>198</v>
      </c>
      <c r="B9" s="2">
        <f>SUM(B5+B6-B7-B8)</f>
        <v>191.47000000000025</v>
      </c>
      <c r="C9" s="47"/>
    </row>
    <row r="11" spans="1:5" s="1" customFormat="1" x14ac:dyDescent="0.3">
      <c r="A11" s="7" t="s">
        <v>199</v>
      </c>
      <c r="B11" s="3" t="s">
        <v>200</v>
      </c>
      <c r="C11" s="1" t="s">
        <v>201</v>
      </c>
      <c r="E11"/>
    </row>
    <row r="12" spans="1:5" x14ac:dyDescent="0.3">
      <c r="A12" s="4" t="s">
        <v>804</v>
      </c>
      <c r="B12" s="2">
        <v>561</v>
      </c>
      <c r="C12" s="97" t="s">
        <v>700</v>
      </c>
      <c r="E12" s="134"/>
    </row>
    <row r="13" spans="1:5" x14ac:dyDescent="0.3">
      <c r="C13" s="97" t="s">
        <v>820</v>
      </c>
    </row>
    <row r="14" spans="1:5" x14ac:dyDescent="0.3">
      <c r="C14" s="97"/>
    </row>
    <row r="15" spans="1:5" x14ac:dyDescent="0.3">
      <c r="A15" s="4" t="s">
        <v>1089</v>
      </c>
      <c r="B15" s="2">
        <v>495</v>
      </c>
      <c r="C15" s="97" t="s">
        <v>700</v>
      </c>
      <c r="D15" s="134"/>
    </row>
    <row r="16" spans="1:5" x14ac:dyDescent="0.3">
      <c r="C16" s="97" t="s">
        <v>1093</v>
      </c>
    </row>
    <row r="18" spans="1:4" x14ac:dyDescent="0.3">
      <c r="A18" s="4" t="s">
        <v>1293</v>
      </c>
      <c r="B18" s="2">
        <v>1352.53</v>
      </c>
      <c r="C18" s="97" t="s">
        <v>1296</v>
      </c>
    </row>
    <row r="19" spans="1:4" x14ac:dyDescent="0.3">
      <c r="C19" s="16" t="s">
        <v>1297</v>
      </c>
      <c r="D19" s="2"/>
    </row>
    <row r="20" spans="1:4" x14ac:dyDescent="0.3">
      <c r="C20" s="97" t="s">
        <v>1298</v>
      </c>
    </row>
    <row r="22" spans="1:4" x14ac:dyDescent="0.3">
      <c r="A22" s="4" t="s">
        <v>1293</v>
      </c>
      <c r="B22" s="2">
        <v>285</v>
      </c>
      <c r="C22" t="s">
        <v>1278</v>
      </c>
    </row>
    <row r="23" spans="1:4" s="21" customFormat="1" x14ac:dyDescent="0.3">
      <c r="A23" s="13"/>
      <c r="B23" s="14"/>
      <c r="C23" s="15" t="s">
        <v>1300</v>
      </c>
    </row>
    <row r="25" spans="1:4" x14ac:dyDescent="0.3">
      <c r="A25" s="4" t="s">
        <v>1311</v>
      </c>
      <c r="B25" s="2">
        <v>715</v>
      </c>
      <c r="C25" t="s">
        <v>1312</v>
      </c>
    </row>
    <row r="26" spans="1:4" x14ac:dyDescent="0.3">
      <c r="C26" t="s">
        <v>1313</v>
      </c>
    </row>
    <row r="27" spans="1:4" x14ac:dyDescent="0.3">
      <c r="C27" t="s">
        <v>1349</v>
      </c>
    </row>
  </sheetData>
  <hyperlinks>
    <hyperlink ref="A1" location="'Total Orgs'!A1" display="Total Organizations" xr:uid="{00000000-0004-0000-4C00-000000000000}"/>
  </hyperlinks>
  <pageMargins left="0.75" right="0.75" top="1" bottom="1" header="0.5" footer="0.5"/>
  <pageSetup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>
    <tabColor theme="0"/>
  </sheetPr>
  <dimension ref="A1:D3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77</v>
      </c>
      <c r="C3" s="256" t="s">
        <v>216</v>
      </c>
    </row>
    <row r="4" spans="1:4" x14ac:dyDescent="0.3">
      <c r="C4" s="47" t="s">
        <v>551</v>
      </c>
    </row>
    <row r="5" spans="1:4" x14ac:dyDescent="0.3">
      <c r="A5" s="4" t="s">
        <v>197</v>
      </c>
      <c r="B5" s="2">
        <f>'Total Orgs'!B68</f>
        <v>2600</v>
      </c>
      <c r="C5" s="47" t="s">
        <v>565</v>
      </c>
    </row>
    <row r="6" spans="1:4" x14ac:dyDescent="0.3">
      <c r="A6" s="4" t="s">
        <v>4</v>
      </c>
      <c r="C6" s="47" t="s">
        <v>566</v>
      </c>
    </row>
    <row r="7" spans="1:4" x14ac:dyDescent="0.3">
      <c r="A7" s="4" t="s">
        <v>5</v>
      </c>
      <c r="C7" s="47"/>
    </row>
    <row r="8" spans="1:4" x14ac:dyDescent="0.3">
      <c r="A8" s="4" t="s">
        <v>6</v>
      </c>
      <c r="B8" s="2">
        <f>SUM(B12:B99)</f>
        <v>2584.2200000000003</v>
      </c>
      <c r="C8" s="47"/>
    </row>
    <row r="9" spans="1:4" x14ac:dyDescent="0.3">
      <c r="A9" s="4" t="s">
        <v>198</v>
      </c>
      <c r="B9" s="2">
        <f>SUM(B5+B6-B8)</f>
        <v>15.779999999999745</v>
      </c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4" t="s">
        <v>1135</v>
      </c>
      <c r="B12" s="2">
        <v>475.25</v>
      </c>
      <c r="C12" t="s">
        <v>700</v>
      </c>
      <c r="D12">
        <v>475.25</v>
      </c>
    </row>
    <row r="13" spans="1:4" x14ac:dyDescent="0.3">
      <c r="C13" t="s">
        <v>1136</v>
      </c>
    </row>
    <row r="15" spans="1:4" x14ac:dyDescent="0.3">
      <c r="A15" s="4" t="s">
        <v>1141</v>
      </c>
      <c r="B15" s="2">
        <v>135</v>
      </c>
      <c r="C15" t="s">
        <v>1142</v>
      </c>
      <c r="D15">
        <v>135</v>
      </c>
    </row>
    <row r="16" spans="1:4" x14ac:dyDescent="0.3">
      <c r="C16" t="s">
        <v>1498</v>
      </c>
    </row>
    <row r="17" spans="1:4" x14ac:dyDescent="0.3">
      <c r="C17" t="s">
        <v>1143</v>
      </c>
    </row>
    <row r="20" spans="1:4" x14ac:dyDescent="0.3">
      <c r="A20" s="4" t="s">
        <v>1141</v>
      </c>
      <c r="B20" s="2">
        <v>197.44</v>
      </c>
      <c r="C20" t="s">
        <v>1149</v>
      </c>
      <c r="D20">
        <v>197.44</v>
      </c>
    </row>
    <row r="21" spans="1:4" x14ac:dyDescent="0.3">
      <c r="C21" t="s">
        <v>1150</v>
      </c>
    </row>
    <row r="22" spans="1:4" x14ac:dyDescent="0.3">
      <c r="B22" s="2">
        <v>29.08</v>
      </c>
      <c r="C22" t="s">
        <v>1155</v>
      </c>
      <c r="D22">
        <f>226.52-197.44</f>
        <v>29.080000000000013</v>
      </c>
    </row>
    <row r="24" spans="1:4" x14ac:dyDescent="0.3">
      <c r="A24" s="4" t="s">
        <v>1270</v>
      </c>
      <c r="B24" s="2">
        <v>1297.45</v>
      </c>
      <c r="C24" t="s">
        <v>700</v>
      </c>
      <c r="D24">
        <v>1297.45</v>
      </c>
    </row>
    <row r="25" spans="1:4" x14ac:dyDescent="0.3">
      <c r="C25" t="s">
        <v>1273</v>
      </c>
    </row>
    <row r="27" spans="1:4" x14ac:dyDescent="0.3">
      <c r="A27" s="4" t="s">
        <v>1404</v>
      </c>
      <c r="B27" s="2">
        <v>127.5</v>
      </c>
      <c r="C27" t="s">
        <v>700</v>
      </c>
      <c r="D27">
        <v>127.5</v>
      </c>
    </row>
    <row r="28" spans="1:4" x14ac:dyDescent="0.3">
      <c r="C28" t="s">
        <v>1405</v>
      </c>
    </row>
    <row r="30" spans="1:4" x14ac:dyDescent="0.3">
      <c r="A30" s="4" t="s">
        <v>1404</v>
      </c>
      <c r="B30" s="2">
        <v>322.5</v>
      </c>
      <c r="C30" t="s">
        <v>700</v>
      </c>
      <c r="D30">
        <v>322.5</v>
      </c>
    </row>
    <row r="31" spans="1:4" x14ac:dyDescent="0.3">
      <c r="C31" t="s">
        <v>1406</v>
      </c>
      <c r="D31">
        <f>SUM(D12:D30)</f>
        <v>2584.2200000000003</v>
      </c>
    </row>
  </sheetData>
  <hyperlinks>
    <hyperlink ref="A1" location="'Total Orgs'!A1" display="Total Organizations" xr:uid="{00000000-0004-0000-4E00-000000000000}"/>
  </hyperlinks>
  <pageMargins left="0.75" right="0.75" top="1" bottom="1" header="0.5" footer="0.5"/>
  <pageSetup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C13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17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Orgs'!B8</f>
        <v>0</v>
      </c>
      <c r="C5" s="47" t="s">
        <v>217</v>
      </c>
    </row>
    <row r="6" spans="1:3" x14ac:dyDescent="0.3">
      <c r="A6" s="4" t="s">
        <v>4</v>
      </c>
      <c r="C6" s="47" t="s">
        <v>218</v>
      </c>
    </row>
    <row r="7" spans="1:3" x14ac:dyDescent="0.3">
      <c r="A7" s="4" t="s">
        <v>5</v>
      </c>
      <c r="C7" s="47" t="s">
        <v>575</v>
      </c>
    </row>
    <row r="8" spans="1:3" x14ac:dyDescent="0.3">
      <c r="A8" s="4" t="s">
        <v>6</v>
      </c>
      <c r="B8" s="2">
        <f>SUM(B13:B102)</f>
        <v>0</v>
      </c>
      <c r="C8" s="47" t="s">
        <v>574</v>
      </c>
    </row>
    <row r="9" spans="1:3" x14ac:dyDescent="0.3">
      <c r="A9" s="4" t="s">
        <v>198</v>
      </c>
      <c r="B9" s="2">
        <f>SUM(B5+B6-B8)</f>
        <v>0</v>
      </c>
      <c r="C9" s="47"/>
    </row>
    <row r="12" spans="1:3" s="1" customFormat="1" x14ac:dyDescent="0.3">
      <c r="A12" s="7" t="s">
        <v>199</v>
      </c>
      <c r="B12" s="3" t="s">
        <v>200</v>
      </c>
      <c r="C12" s="1" t="s">
        <v>201</v>
      </c>
    </row>
    <row r="13" spans="1:3" s="21" customFormat="1" x14ac:dyDescent="0.3">
      <c r="A13" s="13"/>
      <c r="B13" s="14"/>
      <c r="C13" s="15"/>
    </row>
  </sheetData>
  <hyperlinks>
    <hyperlink ref="A1" location="'Total Orgs'!A1" display="Total Organizations" xr:uid="{00000000-0004-0000-0800-000000000000}"/>
  </hyperlinks>
  <pageMargins left="0.75" right="0.75" top="1" bottom="1" header="0.5" footer="0.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F160B-EDD4-45E3-AFAE-12BCBD9198BD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78</v>
      </c>
      <c r="C3" s="256" t="s">
        <v>216</v>
      </c>
    </row>
    <row r="4" spans="1:3" x14ac:dyDescent="0.3">
      <c r="C4" s="47" t="s">
        <v>551</v>
      </c>
    </row>
    <row r="5" spans="1:3" x14ac:dyDescent="0.3">
      <c r="A5" s="4" t="s">
        <v>197</v>
      </c>
      <c r="B5" s="2">
        <f>'Total Orgs'!B69</f>
        <v>0</v>
      </c>
      <c r="C5" s="47" t="s">
        <v>565</v>
      </c>
    </row>
    <row r="6" spans="1:3" x14ac:dyDescent="0.3">
      <c r="A6" s="4" t="s">
        <v>4</v>
      </c>
      <c r="C6" s="47" t="s">
        <v>566</v>
      </c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SUM(B12:B99)</f>
        <v>0</v>
      </c>
      <c r="C8" s="47"/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F28A63BA-F266-4B8C-8C0F-3883550398B1}"/>
  </hyperlinks>
  <pageMargins left="0.75" right="0.75" top="1" bottom="1" header="0.5" footer="0.5"/>
  <pageSetup orientation="portrait" horizontalDpi="4294967292" verticalDpi="4294967292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D430-18DC-4021-B734-BB1B1A5276C3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290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291</v>
      </c>
      <c r="C3" t="s">
        <v>292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Orgs'!B129</f>
        <v>665</v>
      </c>
      <c r="C5" s="47" t="s">
        <v>293</v>
      </c>
    </row>
    <row r="6" spans="1:3" x14ac:dyDescent="0.3">
      <c r="A6" s="4" t="s">
        <v>4</v>
      </c>
      <c r="C6" s="47" t="s">
        <v>294</v>
      </c>
    </row>
    <row r="7" spans="1:3" x14ac:dyDescent="0.3">
      <c r="A7" s="4" t="s">
        <v>5</v>
      </c>
      <c r="C7" s="47" t="s">
        <v>485</v>
      </c>
    </row>
    <row r="8" spans="1:3" x14ac:dyDescent="0.3">
      <c r="A8" s="4" t="s">
        <v>6</v>
      </c>
      <c r="B8" s="2">
        <f>SUM(B12:B100)</f>
        <v>0</v>
      </c>
      <c r="C8" s="47"/>
    </row>
    <row r="9" spans="1:3" x14ac:dyDescent="0.3">
      <c r="A9" s="4" t="s">
        <v>198</v>
      </c>
      <c r="B9" s="2">
        <f>SUM(B5+B6-B7-B8)</f>
        <v>665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343477EF-9484-42C1-81CC-7409A2590A90}"/>
  </hyperlinks>
  <pageMargins left="0.75" right="0.75" top="1" bottom="1" header="0.5" footer="0.5"/>
  <pageSetup orientation="portrait" horizontalDpi="4294967292" verticalDpi="4294967292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C2E74-3FD9-4233-AFB0-139024C39DD8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290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138</v>
      </c>
      <c r="C3" t="s">
        <v>1088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Orgs'!B130</f>
        <v>575</v>
      </c>
      <c r="C5" s="47"/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SUM(B12:B100)</f>
        <v>0</v>
      </c>
      <c r="C8" s="47"/>
    </row>
    <row r="9" spans="1:3" x14ac:dyDescent="0.3">
      <c r="A9" s="4" t="s">
        <v>198</v>
      </c>
      <c r="B9" s="2">
        <f>SUM(B5+B6-B7-B8)</f>
        <v>575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A0BD07DF-05B7-473D-87E7-BAF46D718470}"/>
  </hyperlinks>
  <pageMargins left="0.75" right="0.75" top="1" bottom="1" header="0.5" footer="0.5"/>
  <pageSetup orientation="portrait" horizontalDpi="4294967292" verticalDpi="4294967292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>
    <tabColor theme="0"/>
  </sheetPr>
  <dimension ref="A1:D63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79</v>
      </c>
      <c r="C3" s="47" t="s">
        <v>295</v>
      </c>
    </row>
    <row r="4" spans="1:3" x14ac:dyDescent="0.3">
      <c r="C4" s="47" t="s">
        <v>662</v>
      </c>
    </row>
    <row r="5" spans="1:3" x14ac:dyDescent="0.3">
      <c r="A5" s="4" t="s">
        <v>197</v>
      </c>
      <c r="B5" s="2">
        <f>'Total Orgs'!B70</f>
        <v>15000</v>
      </c>
      <c r="C5" s="47" t="s">
        <v>663</v>
      </c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SUM(B12:B112)</f>
        <v>15000.000000000002</v>
      </c>
      <c r="C8" s="47"/>
    </row>
    <row r="9" spans="1:3" x14ac:dyDescent="0.3">
      <c r="A9" s="4" t="s">
        <v>198</v>
      </c>
      <c r="B9" s="2">
        <f>SUM(B5+B6-B7-B8)</f>
        <v>-1.8189894035458565E-12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816</v>
      </c>
      <c r="B12" s="2">
        <v>400</v>
      </c>
      <c r="C12" t="s">
        <v>829</v>
      </c>
    </row>
    <row r="13" spans="1:3" x14ac:dyDescent="0.3">
      <c r="C13" t="s">
        <v>830</v>
      </c>
    </row>
    <row r="14" spans="1:3" x14ac:dyDescent="0.3">
      <c r="C14" t="s">
        <v>831</v>
      </c>
    </row>
    <row r="16" spans="1:3" x14ac:dyDescent="0.3">
      <c r="A16" s="4" t="s">
        <v>832</v>
      </c>
      <c r="B16" s="2">
        <v>400</v>
      </c>
      <c r="C16" t="s">
        <v>833</v>
      </c>
    </row>
    <row r="17" spans="1:3" x14ac:dyDescent="0.3">
      <c r="C17" t="s">
        <v>834</v>
      </c>
    </row>
    <row r="18" spans="1:3" x14ac:dyDescent="0.3">
      <c r="C18" t="s">
        <v>835</v>
      </c>
    </row>
    <row r="20" spans="1:3" x14ac:dyDescent="0.3">
      <c r="A20" s="4" t="s">
        <v>849</v>
      </c>
      <c r="B20" s="2">
        <v>2000</v>
      </c>
      <c r="C20" t="s">
        <v>863</v>
      </c>
    </row>
    <row r="21" spans="1:3" x14ac:dyDescent="0.3">
      <c r="C21" t="s">
        <v>864</v>
      </c>
    </row>
    <row r="22" spans="1:3" x14ac:dyDescent="0.3">
      <c r="C22" t="s">
        <v>876</v>
      </c>
    </row>
    <row r="24" spans="1:3" x14ac:dyDescent="0.3">
      <c r="A24" s="4" t="s">
        <v>877</v>
      </c>
      <c r="B24" s="2">
        <v>4285.71</v>
      </c>
      <c r="C24" t="s">
        <v>878</v>
      </c>
    </row>
    <row r="25" spans="1:3" x14ac:dyDescent="0.3">
      <c r="C25" t="s">
        <v>879</v>
      </c>
    </row>
    <row r="26" spans="1:3" x14ac:dyDescent="0.3">
      <c r="C26" t="s">
        <v>880</v>
      </c>
    </row>
    <row r="28" spans="1:3" x14ac:dyDescent="0.3">
      <c r="A28" s="4" t="s">
        <v>1037</v>
      </c>
      <c r="B28" s="2">
        <v>694.66</v>
      </c>
      <c r="C28" t="s">
        <v>1100</v>
      </c>
    </row>
    <row r="29" spans="1:3" x14ac:dyDescent="0.3">
      <c r="C29" t="s">
        <v>1101</v>
      </c>
    </row>
    <row r="30" spans="1:3" x14ac:dyDescent="0.3">
      <c r="B30" s="2">
        <v>525</v>
      </c>
      <c r="C30" t="s">
        <v>1103</v>
      </c>
    </row>
    <row r="31" spans="1:3" x14ac:dyDescent="0.3">
      <c r="C31" t="s">
        <v>1102</v>
      </c>
    </row>
    <row r="34" spans="1:3" x14ac:dyDescent="0.3">
      <c r="A34" s="4" t="s">
        <v>1037</v>
      </c>
      <c r="B34" s="2">
        <v>1006.2</v>
      </c>
      <c r="C34" t="s">
        <v>700</v>
      </c>
    </row>
    <row r="35" spans="1:3" x14ac:dyDescent="0.3">
      <c r="C35" t="s">
        <v>1039</v>
      </c>
    </row>
    <row r="36" spans="1:3" x14ac:dyDescent="0.3">
      <c r="C36" s="97" t="s">
        <v>1040</v>
      </c>
    </row>
    <row r="38" spans="1:3" x14ac:dyDescent="0.3">
      <c r="A38" s="4" t="s">
        <v>1089</v>
      </c>
      <c r="B38" s="2">
        <v>1000</v>
      </c>
      <c r="C38" t="s">
        <v>1090</v>
      </c>
    </row>
    <row r="39" spans="1:3" x14ac:dyDescent="0.3">
      <c r="C39" t="s">
        <v>1091</v>
      </c>
    </row>
    <row r="40" spans="1:3" x14ac:dyDescent="0.3">
      <c r="C40" t="s">
        <v>1092</v>
      </c>
    </row>
    <row r="41" spans="1:3" x14ac:dyDescent="0.3">
      <c r="B41" s="2">
        <v>331.1</v>
      </c>
      <c r="C41" t="s">
        <v>1104</v>
      </c>
    </row>
    <row r="42" spans="1:3" x14ac:dyDescent="0.3">
      <c r="C42" t="s">
        <v>1105</v>
      </c>
    </row>
    <row r="43" spans="1:3" x14ac:dyDescent="0.3">
      <c r="B43" s="2">
        <v>591.77</v>
      </c>
      <c r="C43" t="s">
        <v>1106</v>
      </c>
    </row>
    <row r="44" spans="1:3" x14ac:dyDescent="0.3">
      <c r="C44" t="s">
        <v>1105</v>
      </c>
    </row>
    <row r="46" spans="1:3" x14ac:dyDescent="0.3">
      <c r="A46" s="4" t="s">
        <v>1189</v>
      </c>
      <c r="B46" s="2">
        <v>800</v>
      </c>
      <c r="C46" t="s">
        <v>1198</v>
      </c>
    </row>
    <row r="47" spans="1:3" x14ac:dyDescent="0.3">
      <c r="C47" t="s">
        <v>1199</v>
      </c>
    </row>
    <row r="48" spans="1:3" x14ac:dyDescent="0.3">
      <c r="C48" t="s">
        <v>1200</v>
      </c>
    </row>
    <row r="50" spans="1:4" x14ac:dyDescent="0.3">
      <c r="A50" s="4" t="s">
        <v>1227</v>
      </c>
      <c r="B50" s="2">
        <v>400</v>
      </c>
      <c r="C50" t="s">
        <v>1228</v>
      </c>
    </row>
    <row r="51" spans="1:4" x14ac:dyDescent="0.3">
      <c r="C51" t="s">
        <v>1229</v>
      </c>
    </row>
    <row r="52" spans="1:4" x14ac:dyDescent="0.3">
      <c r="C52" t="s">
        <v>1200</v>
      </c>
    </row>
    <row r="54" spans="1:4" x14ac:dyDescent="0.3">
      <c r="A54" s="4" t="s">
        <v>1414</v>
      </c>
      <c r="B54" s="2">
        <v>1816.94</v>
      </c>
      <c r="C54" t="s">
        <v>1419</v>
      </c>
    </row>
    <row r="55" spans="1:4" x14ac:dyDescent="0.3">
      <c r="C55" t="s">
        <v>1420</v>
      </c>
    </row>
    <row r="56" spans="1:4" x14ac:dyDescent="0.3">
      <c r="C56" t="s">
        <v>1421</v>
      </c>
      <c r="D56">
        <v>600.80999999999995</v>
      </c>
    </row>
    <row r="57" spans="1:4" x14ac:dyDescent="0.3">
      <c r="C57" t="s">
        <v>1422</v>
      </c>
      <c r="D57">
        <v>1216.1300000000001</v>
      </c>
    </row>
    <row r="58" spans="1:4" x14ac:dyDescent="0.3">
      <c r="D58">
        <f>SUM(D56:D57)</f>
        <v>1816.94</v>
      </c>
    </row>
    <row r="59" spans="1:4" x14ac:dyDescent="0.3">
      <c r="A59" s="4" t="s">
        <v>1444</v>
      </c>
      <c r="B59" s="2">
        <v>300</v>
      </c>
      <c r="C59" t="s">
        <v>937</v>
      </c>
    </row>
    <row r="60" spans="1:4" x14ac:dyDescent="0.3">
      <c r="C60" t="s">
        <v>1447</v>
      </c>
    </row>
    <row r="62" spans="1:4" x14ac:dyDescent="0.3">
      <c r="A62" s="4" t="s">
        <v>1444</v>
      </c>
      <c r="B62" s="2">
        <v>448.62</v>
      </c>
      <c r="C62" t="s">
        <v>937</v>
      </c>
    </row>
    <row r="63" spans="1:4" x14ac:dyDescent="0.3">
      <c r="C63" t="s">
        <v>1448</v>
      </c>
    </row>
  </sheetData>
  <hyperlinks>
    <hyperlink ref="A1" location="'Total Orgs'!A1" display="Total Organizations" xr:uid="{00000000-0004-0000-4F00-000000000000}"/>
  </hyperlinks>
  <pageMargins left="0.75" right="0.75" top="1" bottom="1" header="0.5" footer="0.5"/>
  <pageSetup orientation="portrait" horizontalDpi="4294967292" verticalDpi="4294967292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A15D7-4C50-4138-A05A-E22E0A54861A}">
  <sheetPr>
    <tabColor theme="0"/>
  </sheetPr>
  <dimension ref="A1:D29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80</v>
      </c>
    </row>
    <row r="4" spans="1:4" x14ac:dyDescent="0.3">
      <c r="C4" s="256" t="s">
        <v>211</v>
      </c>
    </row>
    <row r="5" spans="1:4" x14ac:dyDescent="0.3">
      <c r="A5" s="4" t="s">
        <v>197</v>
      </c>
      <c r="B5" s="2">
        <f>'Total Orgs'!B71</f>
        <v>450</v>
      </c>
      <c r="C5" s="47" t="s">
        <v>561</v>
      </c>
    </row>
    <row r="6" spans="1:4" x14ac:dyDescent="0.3">
      <c r="A6" s="4" t="s">
        <v>4</v>
      </c>
      <c r="C6" s="47" t="s">
        <v>562</v>
      </c>
    </row>
    <row r="7" spans="1:4" x14ac:dyDescent="0.3">
      <c r="A7" s="4" t="s">
        <v>5</v>
      </c>
      <c r="C7" s="47" t="s">
        <v>1562</v>
      </c>
    </row>
    <row r="8" spans="1:4" x14ac:dyDescent="0.3">
      <c r="A8" s="4" t="s">
        <v>6</v>
      </c>
      <c r="B8" s="2">
        <f>SUM(B12:B105)</f>
        <v>448.8</v>
      </c>
      <c r="C8" s="47"/>
    </row>
    <row r="9" spans="1:4" x14ac:dyDescent="0.3">
      <c r="A9" s="4" t="s">
        <v>198</v>
      </c>
      <c r="B9" s="2">
        <f>SUM(B5+B6-B7-B8)</f>
        <v>1.1999999999999886</v>
      </c>
      <c r="C9" s="47"/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4" t="s">
        <v>1559</v>
      </c>
      <c r="B12" s="2">
        <v>448.8</v>
      </c>
      <c r="C12" t="s">
        <v>700</v>
      </c>
    </row>
    <row r="13" spans="1:4" x14ac:dyDescent="0.3">
      <c r="C13" t="s">
        <v>1561</v>
      </c>
      <c r="D13" s="99"/>
    </row>
    <row r="14" spans="1:4" x14ac:dyDescent="0.3">
      <c r="D14" s="100"/>
    </row>
    <row r="15" spans="1:4" x14ac:dyDescent="0.3">
      <c r="D15" s="99"/>
    </row>
    <row r="29" spans="3:3" x14ac:dyDescent="0.3">
      <c r="C29" s="97"/>
    </row>
  </sheetData>
  <hyperlinks>
    <hyperlink ref="A1" location="'Total Orgs'!A1" display="Total Organizations" xr:uid="{A270DE70-88B7-426C-A392-B36CEDD6D27E}"/>
  </hyperlinks>
  <pageMargins left="0.75" right="0.75" top="1" bottom="1" header="0.5" footer="0.5"/>
  <pageSetup orientation="portrait" horizontalDpi="4294967292" verticalDpi="4294967292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>
    <tabColor theme="0"/>
  </sheetPr>
  <dimension ref="A1:C13"/>
  <sheetViews>
    <sheetView workbookViewId="0"/>
  </sheetViews>
  <sheetFormatPr defaultRowHeight="15.6" x14ac:dyDescent="0.3"/>
  <cols>
    <col min="1" max="1" width="17.19921875" style="40" customWidth="1"/>
    <col min="3" max="3" width="33.3984375" customWidth="1"/>
  </cols>
  <sheetData>
    <row r="1" spans="1:3" x14ac:dyDescent="0.3">
      <c r="A1" s="38" t="s">
        <v>196</v>
      </c>
      <c r="B1" s="2"/>
      <c r="C1" s="1" t="e">
        <f>'Total Orgs'!#REF!</f>
        <v>#REF!</v>
      </c>
    </row>
    <row r="2" spans="1:3" x14ac:dyDescent="0.3">
      <c r="A2" s="38"/>
      <c r="B2" s="2"/>
    </row>
    <row r="3" spans="1:3" x14ac:dyDescent="0.3">
      <c r="A3" s="39" t="s">
        <v>296</v>
      </c>
      <c r="B3" s="2"/>
    </row>
    <row r="4" spans="1:3" x14ac:dyDescent="0.3">
      <c r="B4" s="2"/>
    </row>
    <row r="5" spans="1:3" x14ac:dyDescent="0.3">
      <c r="A5" s="40" t="s">
        <v>197</v>
      </c>
      <c r="B5" s="2">
        <f>'Total Orgs'!B72</f>
        <v>1380</v>
      </c>
    </row>
    <row r="6" spans="1:3" x14ac:dyDescent="0.3">
      <c r="A6" s="40" t="s">
        <v>4</v>
      </c>
      <c r="B6" s="2"/>
    </row>
    <row r="7" spans="1:3" s="21" customFormat="1" x14ac:dyDescent="0.3">
      <c r="A7" s="59" t="s">
        <v>5</v>
      </c>
      <c r="B7" s="14"/>
      <c r="C7" s="15"/>
    </row>
    <row r="8" spans="1:3" x14ac:dyDescent="0.3">
      <c r="A8" s="40" t="s">
        <v>6</v>
      </c>
      <c r="B8" s="2">
        <f>SUM(B12:B101)</f>
        <v>0</v>
      </c>
    </row>
    <row r="9" spans="1:3" x14ac:dyDescent="0.3">
      <c r="A9" s="40" t="s">
        <v>198</v>
      </c>
      <c r="B9" s="2">
        <f>SUM(B5+B6-B7-B8)</f>
        <v>1380</v>
      </c>
    </row>
    <row r="10" spans="1:3" x14ac:dyDescent="0.3">
      <c r="B10" s="2"/>
    </row>
    <row r="11" spans="1:3" x14ac:dyDescent="0.3">
      <c r="A11" s="41" t="s">
        <v>199</v>
      </c>
      <c r="B11" s="3" t="s">
        <v>200</v>
      </c>
      <c r="C11" s="1" t="s">
        <v>201</v>
      </c>
    </row>
    <row r="13" spans="1:3" s="21" customFormat="1" x14ac:dyDescent="0.3">
      <c r="A13" s="59"/>
      <c r="C13" s="15"/>
    </row>
  </sheetData>
  <hyperlinks>
    <hyperlink ref="A1" location="'Total Orgs'!A1" display="Total Organizations" xr:uid="{00000000-0004-0000-5300-000000000000}"/>
  </hyperlinks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>
    <tabColor theme="0"/>
  </sheetPr>
  <dimension ref="A1:D34"/>
  <sheetViews>
    <sheetView workbookViewId="0"/>
  </sheetViews>
  <sheetFormatPr defaultRowHeight="15.6" x14ac:dyDescent="0.3"/>
  <cols>
    <col min="1" max="1" width="15" customWidth="1"/>
    <col min="2" max="2" width="10.09765625" bestFit="1" customWidth="1"/>
    <col min="3" max="3" width="33.69921875" customWidth="1"/>
    <col min="4" max="4" width="10.09765625" bestFit="1" customWidth="1"/>
  </cols>
  <sheetData>
    <row r="1" spans="1:4" x14ac:dyDescent="0.3">
      <c r="A1" s="5" t="s">
        <v>196</v>
      </c>
      <c r="B1" s="2"/>
      <c r="C1" s="1" t="e">
        <f>'Total Orgs'!#REF!</f>
        <v>#REF!</v>
      </c>
    </row>
    <row r="2" spans="1:4" x14ac:dyDescent="0.3">
      <c r="A2" s="5"/>
      <c r="B2" s="2"/>
    </row>
    <row r="3" spans="1:4" x14ac:dyDescent="0.3">
      <c r="A3" s="6" t="s">
        <v>297</v>
      </c>
      <c r="B3" s="2"/>
    </row>
    <row r="4" spans="1:4" x14ac:dyDescent="0.3">
      <c r="A4" s="4"/>
      <c r="B4" s="2"/>
      <c r="C4" s="256" t="s">
        <v>216</v>
      </c>
    </row>
    <row r="5" spans="1:4" x14ac:dyDescent="0.3">
      <c r="A5" s="4" t="s">
        <v>197</v>
      </c>
      <c r="B5" s="2">
        <f>'Total Orgs'!B73</f>
        <v>3450</v>
      </c>
      <c r="C5" s="47" t="s">
        <v>689</v>
      </c>
    </row>
    <row r="6" spans="1:4" x14ac:dyDescent="0.3">
      <c r="A6" s="4" t="s">
        <v>4</v>
      </c>
      <c r="B6" s="2"/>
      <c r="C6" s="256" t="s">
        <v>690</v>
      </c>
    </row>
    <row r="7" spans="1:4" s="15" customFormat="1" x14ac:dyDescent="0.3">
      <c r="A7" s="20" t="s">
        <v>5</v>
      </c>
      <c r="B7" s="32"/>
      <c r="C7" s="257"/>
    </row>
    <row r="8" spans="1:4" x14ac:dyDescent="0.3">
      <c r="A8" s="4" t="s">
        <v>6</v>
      </c>
      <c r="B8" s="2">
        <f>SUM(B12:B109)</f>
        <v>2798.28</v>
      </c>
      <c r="C8" s="256"/>
    </row>
    <row r="9" spans="1:4" x14ac:dyDescent="0.3">
      <c r="A9" s="4" t="s">
        <v>198</v>
      </c>
      <c r="B9" s="2">
        <f>SUM(B5+B6-B7-B8)</f>
        <v>651.7199999999998</v>
      </c>
      <c r="C9" s="256"/>
    </row>
    <row r="10" spans="1:4" x14ac:dyDescent="0.3">
      <c r="A10" s="4"/>
      <c r="B10" s="2"/>
    </row>
    <row r="11" spans="1:4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13"/>
      <c r="B12" s="132">
        <v>2769.8</v>
      </c>
      <c r="C12" s="15" t="s">
        <v>1004</v>
      </c>
    </row>
    <row r="13" spans="1:4" x14ac:dyDescent="0.3">
      <c r="B13" s="132"/>
      <c r="C13" s="15" t="s">
        <v>1005</v>
      </c>
    </row>
    <row r="14" spans="1:4" x14ac:dyDescent="0.3">
      <c r="A14" s="25"/>
      <c r="B14" s="99"/>
      <c r="C14" t="s">
        <v>1006</v>
      </c>
      <c r="D14">
        <v>280.18</v>
      </c>
    </row>
    <row r="15" spans="1:4" x14ac:dyDescent="0.3">
      <c r="A15" s="25"/>
      <c r="B15" s="99"/>
      <c r="C15" t="s">
        <v>1007</v>
      </c>
      <c r="D15">
        <v>552.76</v>
      </c>
    </row>
    <row r="16" spans="1:4" x14ac:dyDescent="0.3">
      <c r="B16" s="99"/>
      <c r="C16" t="s">
        <v>1008</v>
      </c>
      <c r="D16">
        <v>290.97000000000003</v>
      </c>
    </row>
    <row r="17" spans="1:4" x14ac:dyDescent="0.3">
      <c r="A17" s="25"/>
      <c r="B17" s="99"/>
      <c r="C17" t="s">
        <v>1009</v>
      </c>
      <c r="D17">
        <v>560.37</v>
      </c>
    </row>
    <row r="18" spans="1:4" x14ac:dyDescent="0.3">
      <c r="B18" s="99"/>
      <c r="C18" t="s">
        <v>1010</v>
      </c>
      <c r="D18">
        <v>240</v>
      </c>
    </row>
    <row r="19" spans="1:4" x14ac:dyDescent="0.3">
      <c r="A19" s="25"/>
      <c r="B19" s="99"/>
      <c r="C19" t="s">
        <v>1237</v>
      </c>
      <c r="D19" s="129"/>
    </row>
    <row r="20" spans="1:4" x14ac:dyDescent="0.3">
      <c r="B20" s="99"/>
      <c r="D20" s="127"/>
    </row>
    <row r="21" spans="1:4" x14ac:dyDescent="0.3">
      <c r="B21" s="99"/>
      <c r="C21" t="s">
        <v>1095</v>
      </c>
      <c r="D21" s="127"/>
    </row>
    <row r="22" spans="1:4" x14ac:dyDescent="0.3">
      <c r="B22" s="99"/>
      <c r="C22" t="s">
        <v>1094</v>
      </c>
      <c r="D22" s="127">
        <v>2107.04</v>
      </c>
    </row>
    <row r="23" spans="1:4" x14ac:dyDescent="0.3">
      <c r="B23" s="99"/>
      <c r="C23" t="s">
        <v>1096</v>
      </c>
      <c r="D23" s="127">
        <v>240</v>
      </c>
    </row>
    <row r="24" spans="1:4" x14ac:dyDescent="0.3">
      <c r="B24" s="99"/>
      <c r="C24" t="s">
        <v>1097</v>
      </c>
      <c r="D24" s="127">
        <v>372.96</v>
      </c>
    </row>
    <row r="25" spans="1:4" x14ac:dyDescent="0.3">
      <c r="B25" s="99"/>
      <c r="C25" t="s">
        <v>1098</v>
      </c>
      <c r="D25" s="129">
        <v>49.8</v>
      </c>
    </row>
    <row r="26" spans="1:4" x14ac:dyDescent="0.3">
      <c r="A26" s="25"/>
      <c r="B26" s="99"/>
      <c r="C26" s="47" t="s">
        <v>1099</v>
      </c>
      <c r="D26" s="127">
        <f>SUM(D22:D25)</f>
        <v>2769.8</v>
      </c>
    </row>
    <row r="27" spans="1:4" x14ac:dyDescent="0.3">
      <c r="B27" s="99"/>
    </row>
    <row r="28" spans="1:4" x14ac:dyDescent="0.3">
      <c r="A28" t="s">
        <v>1392</v>
      </c>
      <c r="B28" s="99">
        <v>28.48</v>
      </c>
      <c r="C28" t="s">
        <v>1294</v>
      </c>
    </row>
    <row r="29" spans="1:4" x14ac:dyDescent="0.3">
      <c r="B29" s="99"/>
      <c r="C29" t="s">
        <v>1400</v>
      </c>
    </row>
    <row r="30" spans="1:4" x14ac:dyDescent="0.3">
      <c r="A30" s="25"/>
      <c r="B30" s="99"/>
    </row>
    <row r="31" spans="1:4" x14ac:dyDescent="0.3">
      <c r="B31" s="99"/>
    </row>
    <row r="32" spans="1:4" x14ac:dyDescent="0.3">
      <c r="B32" s="99"/>
    </row>
    <row r="34" spans="1:2" x14ac:dyDescent="0.3">
      <c r="A34" s="25"/>
      <c r="B34" s="99"/>
    </row>
  </sheetData>
  <hyperlinks>
    <hyperlink ref="A1" location="'Total Orgs'!A1" display="Total Organizations" xr:uid="{00000000-0004-0000-5400-000000000000}"/>
  </hyperlink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>
    <tabColor theme="0"/>
  </sheetPr>
  <dimension ref="A1:C16"/>
  <sheetViews>
    <sheetView workbookViewId="0"/>
  </sheetViews>
  <sheetFormatPr defaultRowHeight="15.6" x14ac:dyDescent="0.3"/>
  <cols>
    <col min="1" max="1" width="15" customWidth="1"/>
    <col min="3" max="3" width="33.69921875" customWidth="1"/>
  </cols>
  <sheetData>
    <row r="1" spans="1:3" x14ac:dyDescent="0.3">
      <c r="A1" s="5" t="s">
        <v>196</v>
      </c>
      <c r="B1" s="2"/>
      <c r="C1" s="1" t="e">
        <f>'Total Orgs'!#REF!</f>
        <v>#REF!</v>
      </c>
    </row>
    <row r="2" spans="1:3" x14ac:dyDescent="0.3">
      <c r="A2" s="5"/>
      <c r="B2" s="2"/>
    </row>
    <row r="3" spans="1:3" x14ac:dyDescent="0.3">
      <c r="A3" s="6" t="s">
        <v>83</v>
      </c>
      <c r="B3" s="2"/>
    </row>
    <row r="4" spans="1:3" x14ac:dyDescent="0.3">
      <c r="A4" s="4"/>
      <c r="B4" s="2"/>
    </row>
    <row r="5" spans="1:3" x14ac:dyDescent="0.3">
      <c r="A5" s="4" t="s">
        <v>197</v>
      </c>
      <c r="B5" s="2">
        <f>'Total Orgs'!B74</f>
        <v>1900</v>
      </c>
      <c r="C5" s="256" t="s">
        <v>211</v>
      </c>
    </row>
    <row r="6" spans="1:3" x14ac:dyDescent="0.3">
      <c r="A6" s="4" t="s">
        <v>4</v>
      </c>
      <c r="B6" s="2"/>
      <c r="C6" s="256" t="s">
        <v>298</v>
      </c>
    </row>
    <row r="7" spans="1:3" s="15" customFormat="1" x14ac:dyDescent="0.3">
      <c r="A7" s="20" t="s">
        <v>5</v>
      </c>
      <c r="B7" s="32"/>
      <c r="C7" s="257" t="s">
        <v>483</v>
      </c>
    </row>
    <row r="8" spans="1:3" x14ac:dyDescent="0.3">
      <c r="A8" s="4" t="s">
        <v>6</v>
      </c>
      <c r="B8" s="2">
        <f>SUM(B12:B107)</f>
        <v>1872.5</v>
      </c>
      <c r="C8" s="256" t="s">
        <v>486</v>
      </c>
    </row>
    <row r="9" spans="1:3" x14ac:dyDescent="0.3">
      <c r="A9" s="4" t="s">
        <v>198</v>
      </c>
      <c r="B9" s="2">
        <f>SUM(B5+B6-B7-B8)</f>
        <v>27.5</v>
      </c>
      <c r="C9" s="256"/>
    </row>
    <row r="10" spans="1:3" x14ac:dyDescent="0.3">
      <c r="A10" s="4"/>
      <c r="B10" s="2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13" t="s">
        <v>1540</v>
      </c>
      <c r="B12">
        <v>1872.5</v>
      </c>
      <c r="C12" s="15" t="s">
        <v>1127</v>
      </c>
    </row>
    <row r="13" spans="1:3" x14ac:dyDescent="0.3">
      <c r="C13" s="15" t="s">
        <v>1541</v>
      </c>
    </row>
    <row r="14" spans="1:3" x14ac:dyDescent="0.3">
      <c r="A14" s="25"/>
    </row>
    <row r="16" spans="1:3" x14ac:dyDescent="0.3">
      <c r="A16" s="25"/>
    </row>
  </sheetData>
  <hyperlinks>
    <hyperlink ref="A1" location="'Total Orgs'!A1" display="Total Organizations" xr:uid="{00000000-0004-0000-5500-000000000000}"/>
  </hyperlink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>
    <tabColor theme="0"/>
  </sheetPr>
  <dimension ref="A1:C19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84</v>
      </c>
    </row>
    <row r="5" spans="1:3" x14ac:dyDescent="0.3">
      <c r="A5" s="4" t="s">
        <v>197</v>
      </c>
      <c r="B5" s="2">
        <f>'Total Orgs'!B75</f>
        <v>0</v>
      </c>
    </row>
    <row r="6" spans="1:3" x14ac:dyDescent="0.3">
      <c r="A6" s="4" t="s">
        <v>4</v>
      </c>
    </row>
    <row r="7" spans="1:3" s="15" customFormat="1" x14ac:dyDescent="0.3">
      <c r="A7" s="20" t="s">
        <v>5</v>
      </c>
      <c r="B7" s="32"/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s="21" customFormat="1" x14ac:dyDescent="0.3">
      <c r="A12" s="13"/>
      <c r="B12" s="14"/>
      <c r="C12" s="15"/>
    </row>
    <row r="19" spans="1:3" s="21" customFormat="1" x14ac:dyDescent="0.3">
      <c r="A19" s="13"/>
      <c r="B19" s="14"/>
      <c r="C19" s="15"/>
    </row>
  </sheetData>
  <hyperlinks>
    <hyperlink ref="A1" location="'Total Orgs'!A1" display="Total Organizations" xr:uid="{00000000-0004-0000-5700-000000000000}"/>
  </hyperlinks>
  <pageMargins left="0.75" right="0.75" top="1" bottom="1" header="0.5" footer="0.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923BF-8856-46F5-9BF8-79A840B6D225}">
  <sheetPr>
    <tabColor theme="0"/>
  </sheetPr>
  <dimension ref="A1:C19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85</v>
      </c>
      <c r="C3" s="256" t="s">
        <v>216</v>
      </c>
    </row>
    <row r="4" spans="1:3" x14ac:dyDescent="0.3">
      <c r="C4" s="47" t="s">
        <v>545</v>
      </c>
    </row>
    <row r="5" spans="1:3" x14ac:dyDescent="0.3">
      <c r="A5" s="4" t="s">
        <v>197</v>
      </c>
      <c r="B5" s="2">
        <f>'Total Orgs'!B76</f>
        <v>150</v>
      </c>
      <c r="C5" s="47" t="s">
        <v>552</v>
      </c>
    </row>
    <row r="6" spans="1:3" x14ac:dyDescent="0.3">
      <c r="A6" s="4" t="s">
        <v>4</v>
      </c>
      <c r="C6" s="47"/>
    </row>
    <row r="7" spans="1:3" s="15" customFormat="1" x14ac:dyDescent="0.3">
      <c r="A7" s="20" t="s">
        <v>5</v>
      </c>
      <c r="B7" s="32"/>
      <c r="C7" s="138"/>
    </row>
    <row r="8" spans="1:3" x14ac:dyDescent="0.3">
      <c r="A8" s="4" t="s">
        <v>6</v>
      </c>
      <c r="B8" s="2">
        <f>SUM(B12:B101)</f>
        <v>0</v>
      </c>
      <c r="C8" s="47"/>
    </row>
    <row r="9" spans="1:3" x14ac:dyDescent="0.3">
      <c r="A9" s="4" t="s">
        <v>198</v>
      </c>
      <c r="B9" s="2">
        <f>SUM(B5+B6-B7-B8)</f>
        <v>150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s="21" customFormat="1" x14ac:dyDescent="0.3">
      <c r="A12" s="13"/>
      <c r="B12" s="14"/>
      <c r="C12" s="15"/>
    </row>
    <row r="19" spans="1:3" s="21" customFormat="1" x14ac:dyDescent="0.3">
      <c r="A19" s="13"/>
      <c r="B19" s="14"/>
      <c r="C19" s="15"/>
    </row>
  </sheetData>
  <hyperlinks>
    <hyperlink ref="A1" location="'Total Orgs'!A1" display="Total Organizations" xr:uid="{96A4C7F9-2506-432D-B3FA-10CA31953CA5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A1:C1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219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Orgs'!B10</f>
        <v>2200</v>
      </c>
      <c r="C5" s="47" t="s">
        <v>682</v>
      </c>
    </row>
    <row r="6" spans="1:3" x14ac:dyDescent="0.3">
      <c r="A6" s="4" t="s">
        <v>4</v>
      </c>
      <c r="C6" s="47" t="s">
        <v>768</v>
      </c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SUM(B12:B101)</f>
        <v>0</v>
      </c>
      <c r="C8" s="47"/>
    </row>
    <row r="9" spans="1:3" x14ac:dyDescent="0.3">
      <c r="A9" s="4" t="s">
        <v>198</v>
      </c>
      <c r="B9" s="2">
        <f>SUM(B5+B6-B8)</f>
        <v>2200</v>
      </c>
      <c r="C9" s="47"/>
    </row>
    <row r="10" spans="1:3" x14ac:dyDescent="0.3">
      <c r="C10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00000000-0004-0000-0B00-000000000000}"/>
  </hyperlinks>
  <pageMargins left="0.75" right="0.75" top="1" bottom="1" header="0.5" footer="0.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>
    <tabColor theme="0"/>
  </sheetPr>
  <dimension ref="A1:F9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7.5" customWidth="1"/>
  </cols>
  <sheetData>
    <row r="1" spans="1:6" x14ac:dyDescent="0.3">
      <c r="A1" s="5" t="s">
        <v>196</v>
      </c>
      <c r="C1" s="1" t="e">
        <f>'Total Orgs'!#REF!</f>
        <v>#REF!</v>
      </c>
    </row>
    <row r="2" spans="1:6" x14ac:dyDescent="0.3">
      <c r="A2" s="5"/>
    </row>
    <row r="3" spans="1:6" x14ac:dyDescent="0.3">
      <c r="A3" s="6" t="s">
        <v>86</v>
      </c>
      <c r="C3" t="s">
        <v>299</v>
      </c>
    </row>
    <row r="4" spans="1:6" x14ac:dyDescent="0.3">
      <c r="C4" t="s">
        <v>300</v>
      </c>
    </row>
    <row r="5" spans="1:6" x14ac:dyDescent="0.3">
      <c r="A5" s="4" t="s">
        <v>197</v>
      </c>
      <c r="B5" s="2">
        <f>'Total Orgs'!B77</f>
        <v>15000</v>
      </c>
      <c r="C5" t="s">
        <v>301</v>
      </c>
    </row>
    <row r="6" spans="1:6" x14ac:dyDescent="0.3">
      <c r="A6" s="4" t="s">
        <v>4</v>
      </c>
      <c r="C6" s="256" t="s">
        <v>211</v>
      </c>
    </row>
    <row r="7" spans="1:6" x14ac:dyDescent="0.3">
      <c r="A7" s="4" t="s">
        <v>5</v>
      </c>
      <c r="C7" s="256" t="s">
        <v>625</v>
      </c>
    </row>
    <row r="8" spans="1:6" x14ac:dyDescent="0.3">
      <c r="A8" s="4" t="s">
        <v>6</v>
      </c>
      <c r="B8" s="2">
        <f>SUM(B13:B158)</f>
        <v>6359.0599999999995</v>
      </c>
      <c r="C8" s="256" t="s">
        <v>626</v>
      </c>
    </row>
    <row r="9" spans="1:6" x14ac:dyDescent="0.3">
      <c r="A9" s="4" t="s">
        <v>198</v>
      </c>
      <c r="B9" s="2">
        <f>SUM(B5+B6-B7-B8)</f>
        <v>8640.94</v>
      </c>
      <c r="C9" s="256" t="s">
        <v>302</v>
      </c>
    </row>
    <row r="10" spans="1:6" x14ac:dyDescent="0.3">
      <c r="C10" s="256" t="s">
        <v>1431</v>
      </c>
    </row>
    <row r="11" spans="1:6" x14ac:dyDescent="0.3">
      <c r="C11" s="256"/>
    </row>
    <row r="12" spans="1:6" s="1" customFormat="1" x14ac:dyDescent="0.3">
      <c r="A12" s="7" t="s">
        <v>199</v>
      </c>
      <c r="B12" s="3" t="s">
        <v>200</v>
      </c>
      <c r="C12" s="1" t="s">
        <v>201</v>
      </c>
      <c r="F12" s="47"/>
    </row>
    <row r="13" spans="1:6" s="1" customFormat="1" x14ac:dyDescent="0.3">
      <c r="A13" s="130" t="s">
        <v>1397</v>
      </c>
      <c r="B13" s="98">
        <v>3947.88</v>
      </c>
      <c r="C13" s="97" t="s">
        <v>1398</v>
      </c>
      <c r="F13" s="47"/>
    </row>
    <row r="14" spans="1:6" s="1" customFormat="1" x14ac:dyDescent="0.3">
      <c r="A14" s="130"/>
      <c r="B14" s="98"/>
      <c r="C14" s="97" t="s">
        <v>1555</v>
      </c>
      <c r="F14" s="47"/>
    </row>
    <row r="15" spans="1:6" s="1" customFormat="1" x14ac:dyDescent="0.3">
      <c r="A15" s="130"/>
      <c r="B15" s="98"/>
      <c r="C15" s="97"/>
      <c r="F15" s="47"/>
    </row>
    <row r="16" spans="1:6" s="1" customFormat="1" x14ac:dyDescent="0.3">
      <c r="A16" s="130" t="s">
        <v>1129</v>
      </c>
      <c r="B16" s="199">
        <v>2411.1799999999998</v>
      </c>
      <c r="C16" s="97" t="s">
        <v>1399</v>
      </c>
      <c r="F16" s="47"/>
    </row>
    <row r="17" spans="1:3" x14ac:dyDescent="0.3">
      <c r="A17" s="130"/>
      <c r="C17" s="97" t="s">
        <v>1557</v>
      </c>
    </row>
    <row r="18" spans="1:3" x14ac:dyDescent="0.3">
      <c r="C18" s="76"/>
    </row>
    <row r="19" spans="1:3" x14ac:dyDescent="0.3">
      <c r="A19" s="75"/>
      <c r="C19" s="82" t="s">
        <v>1558</v>
      </c>
    </row>
    <row r="20" spans="1:3" x14ac:dyDescent="0.3">
      <c r="A20" s="75"/>
      <c r="C20" s="77" t="s">
        <v>1556</v>
      </c>
    </row>
    <row r="21" spans="1:3" x14ac:dyDescent="0.3">
      <c r="A21" s="75"/>
      <c r="C21" s="77"/>
    </row>
    <row r="22" spans="1:3" x14ac:dyDescent="0.3">
      <c r="A22" s="75"/>
      <c r="C22" s="77"/>
    </row>
    <row r="23" spans="1:3" x14ac:dyDescent="0.3">
      <c r="C23" s="13"/>
    </row>
    <row r="24" spans="1:3" x14ac:dyDescent="0.3">
      <c r="A24" s="75"/>
      <c r="C24" s="13"/>
    </row>
    <row r="25" spans="1:3" x14ac:dyDescent="0.3">
      <c r="A25" s="75"/>
      <c r="C25" s="20"/>
    </row>
    <row r="26" spans="1:3" s="21" customFormat="1" x14ac:dyDescent="0.3">
      <c r="A26" s="80"/>
      <c r="B26" s="14"/>
      <c r="C26" s="15"/>
    </row>
    <row r="27" spans="1:3" x14ac:dyDescent="0.3">
      <c r="A27" s="75"/>
      <c r="C27" s="13"/>
    </row>
    <row r="28" spans="1:3" x14ac:dyDescent="0.3">
      <c r="A28" s="75"/>
      <c r="C28" s="13"/>
    </row>
    <row r="29" spans="1:3" x14ac:dyDescent="0.3">
      <c r="A29" s="75"/>
      <c r="C29" s="13"/>
    </row>
    <row r="30" spans="1:3" x14ac:dyDescent="0.3">
      <c r="A30" s="75"/>
      <c r="C30" s="13"/>
    </row>
    <row r="31" spans="1:3" x14ac:dyDescent="0.3">
      <c r="A31" s="75"/>
      <c r="C31" s="13"/>
    </row>
    <row r="32" spans="1:3" x14ac:dyDescent="0.3">
      <c r="A32" s="75"/>
    </row>
    <row r="33" spans="1:3" x14ac:dyDescent="0.3">
      <c r="A33" s="75"/>
      <c r="C33" s="13"/>
    </row>
    <row r="34" spans="1:3" x14ac:dyDescent="0.3">
      <c r="A34" s="78"/>
      <c r="B34" s="79"/>
      <c r="C34" s="13"/>
    </row>
    <row r="35" spans="1:3" x14ac:dyDescent="0.3">
      <c r="A35" s="73"/>
      <c r="B35" s="74"/>
      <c r="C35" s="76"/>
    </row>
    <row r="36" spans="1:3" x14ac:dyDescent="0.3">
      <c r="A36" s="75"/>
      <c r="C36" s="76"/>
    </row>
    <row r="37" spans="1:3" s="21" customFormat="1" x14ac:dyDescent="0.3">
      <c r="A37" s="75"/>
      <c r="B37" s="2"/>
      <c r="C37" s="77"/>
    </row>
    <row r="38" spans="1:3" x14ac:dyDescent="0.3">
      <c r="A38" s="80"/>
      <c r="B38" s="14"/>
      <c r="C38" s="83"/>
    </row>
    <row r="39" spans="1:3" x14ac:dyDescent="0.3">
      <c r="A39" s="75"/>
      <c r="C39" s="76"/>
    </row>
    <row r="40" spans="1:3" x14ac:dyDescent="0.3">
      <c r="A40" s="75"/>
      <c r="C40" s="76"/>
    </row>
    <row r="41" spans="1:3" x14ac:dyDescent="0.3">
      <c r="A41" s="78"/>
      <c r="B41" s="79"/>
      <c r="C41" s="56"/>
    </row>
    <row r="42" spans="1:3" x14ac:dyDescent="0.3">
      <c r="A42" s="73"/>
      <c r="B42" s="74"/>
      <c r="C42" s="89"/>
    </row>
    <row r="43" spans="1:3" x14ac:dyDescent="0.3">
      <c r="A43" s="75"/>
      <c r="C43" s="76"/>
    </row>
    <row r="44" spans="1:3" x14ac:dyDescent="0.3">
      <c r="A44" s="75"/>
      <c r="C44" s="76"/>
    </row>
    <row r="45" spans="1:3" x14ac:dyDescent="0.3">
      <c r="A45" s="75"/>
      <c r="C45" s="76"/>
    </row>
    <row r="46" spans="1:3" s="21" customFormat="1" x14ac:dyDescent="0.3">
      <c r="A46" s="78"/>
      <c r="B46" s="79"/>
      <c r="C46" s="90"/>
    </row>
    <row r="47" spans="1:3" x14ac:dyDescent="0.3">
      <c r="A47" s="73"/>
      <c r="B47" s="74"/>
      <c r="C47" s="89"/>
    </row>
    <row r="48" spans="1:3" s="21" customFormat="1" x14ac:dyDescent="0.3">
      <c r="A48" s="80"/>
      <c r="B48" s="14"/>
      <c r="C48" s="82"/>
    </row>
    <row r="49" spans="1:3" x14ac:dyDescent="0.3">
      <c r="A49" s="75"/>
      <c r="C49" s="91"/>
    </row>
    <row r="50" spans="1:3" x14ac:dyDescent="0.3">
      <c r="A50" s="75"/>
      <c r="C50" s="91"/>
    </row>
    <row r="51" spans="1:3" x14ac:dyDescent="0.3">
      <c r="A51" s="78"/>
      <c r="B51" s="79"/>
      <c r="C51" s="56"/>
    </row>
    <row r="54" spans="1:3" x14ac:dyDescent="0.3">
      <c r="C54" s="4"/>
    </row>
    <row r="55" spans="1:3" x14ac:dyDescent="0.3">
      <c r="C55" s="4"/>
    </row>
    <row r="56" spans="1:3" x14ac:dyDescent="0.3">
      <c r="C56" s="4"/>
    </row>
    <row r="57" spans="1:3" x14ac:dyDescent="0.3">
      <c r="C57" s="10"/>
    </row>
    <row r="58" spans="1:3" x14ac:dyDescent="0.3">
      <c r="C58" s="4"/>
    </row>
    <row r="59" spans="1:3" x14ac:dyDescent="0.3">
      <c r="C59" s="4"/>
    </row>
    <row r="60" spans="1:3" x14ac:dyDescent="0.3">
      <c r="C60" s="4"/>
    </row>
    <row r="61" spans="1:3" x14ac:dyDescent="0.3">
      <c r="C61" s="10"/>
    </row>
    <row r="66" spans="1:3" x14ac:dyDescent="0.3">
      <c r="C66" s="11"/>
    </row>
    <row r="68" spans="1:3" x14ac:dyDescent="0.3">
      <c r="C68" s="4"/>
    </row>
    <row r="69" spans="1:3" x14ac:dyDescent="0.3">
      <c r="C69" s="4"/>
    </row>
    <row r="71" spans="1:3" x14ac:dyDescent="0.3">
      <c r="C71" s="11"/>
    </row>
    <row r="75" spans="1:3" s="2" customFormat="1" x14ac:dyDescent="0.3">
      <c r="A75" s="4"/>
      <c r="C75" s="11"/>
    </row>
    <row r="79" spans="1:3" s="21" customFormat="1" x14ac:dyDescent="0.3">
      <c r="A79" s="13"/>
      <c r="B79" s="14"/>
      <c r="C79" s="15"/>
    </row>
    <row r="86" spans="3:3" x14ac:dyDescent="0.3">
      <c r="C86" s="4"/>
    </row>
    <row r="91" spans="3:3" x14ac:dyDescent="0.3">
      <c r="C91" s="4"/>
    </row>
  </sheetData>
  <hyperlinks>
    <hyperlink ref="A1" location="'Total Orgs'!A1" display="Total Organizations" xr:uid="{00000000-0004-0000-5800-000000000000}"/>
  </hyperlinks>
  <pageMargins left="0.75" right="0.75" top="1" bottom="1" header="0.5" footer="0.5"/>
  <pageSetup orientation="portrait" horizontalDpi="4294967292" verticalDpi="4294967292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8D462-FA03-4470-9AF1-B5D62991C1DC}">
  <sheetPr>
    <tabColor theme="0"/>
  </sheetPr>
  <dimension ref="A1:C14"/>
  <sheetViews>
    <sheetView workbookViewId="0"/>
  </sheetViews>
  <sheetFormatPr defaultRowHeight="15.6" x14ac:dyDescent="0.3"/>
  <cols>
    <col min="1" max="1" width="19.3984375" customWidth="1"/>
    <col min="2" max="2" width="13" style="2" customWidth="1"/>
    <col min="3" max="3" width="31.0976562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88</v>
      </c>
      <c r="C3" t="s">
        <v>216</v>
      </c>
    </row>
    <row r="4" spans="1:3" x14ac:dyDescent="0.3">
      <c r="A4" s="4"/>
      <c r="C4" t="s">
        <v>747</v>
      </c>
    </row>
    <row r="5" spans="1:3" x14ac:dyDescent="0.3">
      <c r="A5" s="4" t="s">
        <v>197</v>
      </c>
      <c r="B5" s="2">
        <f>'Total Orgs'!B79</f>
        <v>500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150</v>
      </c>
    </row>
    <row r="9" spans="1:3" x14ac:dyDescent="0.3">
      <c r="A9" s="4" t="s">
        <v>198</v>
      </c>
      <c r="B9" s="2">
        <f>SUM(B5+B6-B7-B8)</f>
        <v>350</v>
      </c>
    </row>
    <row r="10" spans="1:3" x14ac:dyDescent="0.3">
      <c r="A10" s="4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s="21" customFormat="1" x14ac:dyDescent="0.3">
      <c r="A12" s="13" t="s">
        <v>1215</v>
      </c>
      <c r="B12" s="14">
        <v>150</v>
      </c>
      <c r="C12" s="15" t="s">
        <v>1225</v>
      </c>
    </row>
    <row r="13" spans="1:3" x14ac:dyDescent="0.3">
      <c r="A13" s="4"/>
      <c r="C13" t="s">
        <v>1226</v>
      </c>
    </row>
    <row r="14" spans="1:3" x14ac:dyDescent="0.3">
      <c r="A14" s="25"/>
    </row>
  </sheetData>
  <hyperlinks>
    <hyperlink ref="A1" location="'Total Orgs'!A1" display="Total Organizations" xr:uid="{50CE7FB8-D891-461C-ADB6-0D52CD92ED87}"/>
  </hyperlink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C95B05-CDFF-488D-B88B-3FA8E31EA018}">
  <sheetPr>
    <tabColor theme="0"/>
  </sheetPr>
  <dimension ref="A1:C16"/>
  <sheetViews>
    <sheetView workbookViewId="0"/>
  </sheetViews>
  <sheetFormatPr defaultRowHeight="15.6" x14ac:dyDescent="0.3"/>
  <cols>
    <col min="1" max="1" width="19.3984375" customWidth="1"/>
    <col min="2" max="2" width="13" style="2" customWidth="1"/>
    <col min="3" max="3" width="31.0976562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89</v>
      </c>
      <c r="C3" s="256" t="s">
        <v>1054</v>
      </c>
    </row>
    <row r="4" spans="1:3" x14ac:dyDescent="0.3">
      <c r="A4" s="4"/>
      <c r="C4" s="256" t="s">
        <v>1055</v>
      </c>
    </row>
    <row r="5" spans="1:3" x14ac:dyDescent="0.3">
      <c r="A5" s="4" t="s">
        <v>197</v>
      </c>
      <c r="B5" s="2">
        <f>'Total Orgs'!B80</f>
        <v>500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500</v>
      </c>
    </row>
    <row r="9" spans="1:3" x14ac:dyDescent="0.3">
      <c r="A9" s="4" t="s">
        <v>198</v>
      </c>
      <c r="B9" s="2">
        <f>SUM(B5+B6-B7-B8)</f>
        <v>0</v>
      </c>
    </row>
    <row r="10" spans="1:3" x14ac:dyDescent="0.3">
      <c r="A10" s="4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s="21" customFormat="1" x14ac:dyDescent="0.3">
      <c r="A12" s="13" t="s">
        <v>1037</v>
      </c>
      <c r="B12" s="14">
        <v>500</v>
      </c>
      <c r="C12" s="15" t="s">
        <v>1042</v>
      </c>
    </row>
    <row r="13" spans="1:3" x14ac:dyDescent="0.3">
      <c r="A13" s="4"/>
      <c r="C13" t="s">
        <v>1043</v>
      </c>
    </row>
    <row r="14" spans="1:3" x14ac:dyDescent="0.3">
      <c r="A14" s="25"/>
      <c r="C14" t="s">
        <v>1052</v>
      </c>
    </row>
    <row r="15" spans="1:3" x14ac:dyDescent="0.3">
      <c r="C15" t="s">
        <v>1053</v>
      </c>
    </row>
    <row r="16" spans="1:3" x14ac:dyDescent="0.3">
      <c r="C16" t="s">
        <v>1056</v>
      </c>
    </row>
  </sheetData>
  <hyperlinks>
    <hyperlink ref="A1" location="'Total Orgs'!A1" display="Total Organizations" xr:uid="{F9FBED56-3FA2-4C3F-8582-78591950CFDD}"/>
  </hyperlink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4EAB8-36FA-4D58-B8D1-1C63D587D5C3}">
  <sheetPr>
    <tabColor theme="0"/>
  </sheetPr>
  <dimension ref="A1:C14"/>
  <sheetViews>
    <sheetView workbookViewId="0"/>
  </sheetViews>
  <sheetFormatPr defaultRowHeight="15.6" x14ac:dyDescent="0.3"/>
  <cols>
    <col min="1" max="1" width="19.3984375" customWidth="1"/>
    <col min="2" max="2" width="13" style="2" customWidth="1"/>
    <col min="3" max="3" width="31.0976562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87</v>
      </c>
    </row>
    <row r="4" spans="1:3" x14ac:dyDescent="0.3">
      <c r="A4" s="4"/>
    </row>
    <row r="5" spans="1:3" x14ac:dyDescent="0.3">
      <c r="A5" s="4" t="s">
        <v>197</v>
      </c>
      <c r="B5" s="2">
        <f>'Total Orgs'!B78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0" spans="1:3" x14ac:dyDescent="0.3">
      <c r="A10" s="4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s="21" customFormat="1" x14ac:dyDescent="0.3">
      <c r="A12" s="13"/>
      <c r="B12" s="14"/>
      <c r="C12" s="15"/>
    </row>
    <row r="13" spans="1:3" x14ac:dyDescent="0.3">
      <c r="A13" s="4"/>
    </row>
    <row r="14" spans="1:3" x14ac:dyDescent="0.3">
      <c r="A14" s="25"/>
    </row>
  </sheetData>
  <hyperlinks>
    <hyperlink ref="A1" location="'Total Orgs'!A1" display="Total Organizations" xr:uid="{0464D9F7-A4F0-4014-B2C8-019CF2F43BEF}"/>
  </hyperlink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FCB07-0A08-4A1E-91B4-CFCAD92FBA0A}">
  <sheetPr>
    <tabColor theme="0"/>
  </sheetPr>
  <dimension ref="A1:C17"/>
  <sheetViews>
    <sheetView workbookViewId="0"/>
  </sheetViews>
  <sheetFormatPr defaultRowHeight="15.6" x14ac:dyDescent="0.3"/>
  <cols>
    <col min="1" max="1" width="19.3984375" customWidth="1"/>
    <col min="2" max="2" width="13" style="2" customWidth="1"/>
    <col min="3" max="3" width="31.0976562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142</v>
      </c>
      <c r="C3" s="256" t="s">
        <v>216</v>
      </c>
    </row>
    <row r="4" spans="1:3" x14ac:dyDescent="0.3">
      <c r="A4" s="4"/>
      <c r="C4" s="47" t="s">
        <v>544</v>
      </c>
    </row>
    <row r="5" spans="1:3" x14ac:dyDescent="0.3">
      <c r="A5" s="4" t="s">
        <v>197</v>
      </c>
      <c r="B5" s="2">
        <f>'Total Orgs'!B134</f>
        <v>500</v>
      </c>
      <c r="C5" s="47" t="s">
        <v>607</v>
      </c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SUM(B12:B101)</f>
        <v>0</v>
      </c>
      <c r="C8" s="47"/>
    </row>
    <row r="9" spans="1:3" x14ac:dyDescent="0.3">
      <c r="A9" s="4" t="s">
        <v>198</v>
      </c>
      <c r="B9" s="2">
        <f>SUM(B5+B6-B7-B8)</f>
        <v>500</v>
      </c>
      <c r="C9" s="47"/>
    </row>
    <row r="10" spans="1:3" x14ac:dyDescent="0.3">
      <c r="A10" s="4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s="21" customFormat="1" ht="31.2" x14ac:dyDescent="0.3">
      <c r="A12" s="13" t="s">
        <v>840</v>
      </c>
      <c r="B12" s="14"/>
      <c r="C12" s="15" t="s">
        <v>841</v>
      </c>
    </row>
    <row r="13" spans="1:3" x14ac:dyDescent="0.3">
      <c r="A13" s="4"/>
      <c r="C13" t="s">
        <v>842</v>
      </c>
    </row>
    <row r="14" spans="1:3" x14ac:dyDescent="0.3">
      <c r="A14" s="25"/>
      <c r="C14" t="s">
        <v>843</v>
      </c>
    </row>
    <row r="15" spans="1:3" x14ac:dyDescent="0.3">
      <c r="C15" t="s">
        <v>844</v>
      </c>
    </row>
    <row r="16" spans="1:3" x14ac:dyDescent="0.3">
      <c r="A16" s="25"/>
      <c r="C16" t="s">
        <v>852</v>
      </c>
    </row>
    <row r="17" spans="3:3" x14ac:dyDescent="0.3">
      <c r="C17" t="s">
        <v>1048</v>
      </c>
    </row>
  </sheetData>
  <hyperlinks>
    <hyperlink ref="A1" location="'Total Orgs'!A1" display="Total Organizations" xr:uid="{1B05B869-AE83-4250-85DF-FABCE0C4A2AD}"/>
  </hyperlink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8A126-6ED0-4B94-9346-0568BB6702C3}">
  <sheetPr>
    <tabColor theme="0"/>
  </sheetPr>
  <dimension ref="A1:C16"/>
  <sheetViews>
    <sheetView workbookViewId="0"/>
  </sheetViews>
  <sheetFormatPr defaultRowHeight="15.6" x14ac:dyDescent="0.3"/>
  <cols>
    <col min="1" max="1" width="19.3984375" customWidth="1"/>
    <col min="2" max="2" width="13" style="2" customWidth="1"/>
    <col min="3" max="3" width="31.0976562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143</v>
      </c>
      <c r="C3" s="256" t="s">
        <v>216</v>
      </c>
    </row>
    <row r="4" spans="1:3" x14ac:dyDescent="0.3">
      <c r="A4" s="4"/>
      <c r="C4" s="47"/>
    </row>
    <row r="5" spans="1:3" x14ac:dyDescent="0.3">
      <c r="A5" s="4" t="s">
        <v>197</v>
      </c>
      <c r="B5" s="2">
        <f>'Total Orgs'!B135</f>
        <v>0</v>
      </c>
      <c r="C5" s="47"/>
    </row>
    <row r="6" spans="1:3" x14ac:dyDescent="0.3">
      <c r="A6" s="4" t="s">
        <v>4</v>
      </c>
      <c r="C6" s="47"/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SUM(B12:B101)</f>
        <v>0</v>
      </c>
      <c r="C8" s="47"/>
    </row>
    <row r="9" spans="1:3" x14ac:dyDescent="0.3">
      <c r="A9" s="4" t="s">
        <v>198</v>
      </c>
      <c r="B9" s="2">
        <f>SUM(B5+B6-B7-B8)</f>
        <v>0</v>
      </c>
      <c r="C9" s="47"/>
    </row>
    <row r="10" spans="1:3" x14ac:dyDescent="0.3">
      <c r="A10" s="4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s="21" customFormat="1" x14ac:dyDescent="0.3">
      <c r="A12" s="13"/>
      <c r="B12" s="14"/>
      <c r="C12" s="15"/>
    </row>
    <row r="13" spans="1:3" x14ac:dyDescent="0.3">
      <c r="A13" s="4"/>
    </row>
    <row r="14" spans="1:3" x14ac:dyDescent="0.3">
      <c r="A14" s="25"/>
    </row>
    <row r="16" spans="1:3" x14ac:dyDescent="0.3">
      <c r="A16" s="25"/>
    </row>
  </sheetData>
  <hyperlinks>
    <hyperlink ref="A1" location="'Total Orgs'!A1" display="Total Organizations" xr:uid="{300A70F7-106C-4716-9189-F4B2D420FF51}"/>
  </hyperlink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852CC-0CF0-4016-BE20-62348DFBBC6B}">
  <sheetPr>
    <tabColor theme="0"/>
  </sheetPr>
  <dimension ref="A1:C16"/>
  <sheetViews>
    <sheetView workbookViewId="0"/>
  </sheetViews>
  <sheetFormatPr defaultRowHeight="15.6" x14ac:dyDescent="0.3"/>
  <cols>
    <col min="1" max="1" width="19.3984375" customWidth="1"/>
    <col min="2" max="2" width="13" style="2" customWidth="1"/>
    <col min="3" max="3" width="31.0976562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303</v>
      </c>
    </row>
    <row r="4" spans="1:3" x14ac:dyDescent="0.3">
      <c r="A4" s="4"/>
    </row>
    <row r="5" spans="1:3" x14ac:dyDescent="0.3">
      <c r="A5" s="4" t="s">
        <v>197</v>
      </c>
      <c r="B5" s="2">
        <f>'Total Orgs'!B133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0" spans="1:3" x14ac:dyDescent="0.3">
      <c r="A10" s="4"/>
    </row>
    <row r="11" spans="1:3" x14ac:dyDescent="0.3">
      <c r="A11" s="7" t="s">
        <v>199</v>
      </c>
      <c r="B11" s="3" t="s">
        <v>200</v>
      </c>
      <c r="C11" s="1" t="s">
        <v>201</v>
      </c>
    </row>
    <row r="12" spans="1:3" s="21" customFormat="1" x14ac:dyDescent="0.3">
      <c r="A12" s="13"/>
      <c r="B12" s="14"/>
      <c r="C12" s="15"/>
    </row>
    <row r="13" spans="1:3" x14ac:dyDescent="0.3">
      <c r="A13" s="4"/>
    </row>
    <row r="14" spans="1:3" x14ac:dyDescent="0.3">
      <c r="A14" s="25"/>
    </row>
    <row r="16" spans="1:3" x14ac:dyDescent="0.3">
      <c r="A16" s="25"/>
    </row>
  </sheetData>
  <hyperlinks>
    <hyperlink ref="A1" location="'Total Orgs'!A1" display="Total Organizations" xr:uid="{6BCC4D0F-C37C-4491-99CF-292B2D68BD5B}"/>
  </hyperlink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>
    <tabColor theme="0"/>
  </sheetPr>
  <dimension ref="A1:C16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90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Orgs'!B81</f>
        <v>3000</v>
      </c>
      <c r="C5" s="256" t="s">
        <v>302</v>
      </c>
    </row>
    <row r="6" spans="1:3" x14ac:dyDescent="0.3">
      <c r="A6" s="4" t="s">
        <v>4</v>
      </c>
      <c r="B6" s="2">
        <v>0</v>
      </c>
      <c r="C6" s="256" t="s">
        <v>304</v>
      </c>
    </row>
    <row r="7" spans="1:3" x14ac:dyDescent="0.3">
      <c r="A7" s="4" t="s">
        <v>5</v>
      </c>
      <c r="C7" s="256" t="s">
        <v>417</v>
      </c>
    </row>
    <row r="8" spans="1:3" x14ac:dyDescent="0.3">
      <c r="A8" s="4" t="s">
        <v>6</v>
      </c>
      <c r="B8" s="2">
        <f>SUM(B12:B102)</f>
        <v>3000</v>
      </c>
      <c r="C8" s="256" t="s">
        <v>765</v>
      </c>
    </row>
    <row r="9" spans="1:3" x14ac:dyDescent="0.3">
      <c r="A9" s="4" t="s">
        <v>198</v>
      </c>
      <c r="B9" s="2">
        <f>SUM(B5+B6-B8)</f>
        <v>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s="1" customFormat="1" x14ac:dyDescent="0.3">
      <c r="A12" s="4" t="s">
        <v>1392</v>
      </c>
      <c r="B12" s="2">
        <v>1590.14</v>
      </c>
      <c r="C12" s="46" t="s">
        <v>1393</v>
      </c>
    </row>
    <row r="13" spans="1:3" x14ac:dyDescent="0.3">
      <c r="C13" s="46" t="s">
        <v>1394</v>
      </c>
    </row>
    <row r="15" spans="1:3" x14ac:dyDescent="0.3">
      <c r="A15" s="4" t="s">
        <v>1392</v>
      </c>
      <c r="B15" s="2">
        <v>1409.86</v>
      </c>
      <c r="C15" t="s">
        <v>1395</v>
      </c>
    </row>
    <row r="16" spans="1:3" s="21" customFormat="1" x14ac:dyDescent="0.3">
      <c r="A16" s="13"/>
      <c r="B16" s="14"/>
      <c r="C16" s="15" t="s">
        <v>1396</v>
      </c>
    </row>
  </sheetData>
  <hyperlinks>
    <hyperlink ref="A1" location="'Total Orgs'!A1" display="Total Organizations" xr:uid="{00000000-0004-0000-5D00-000000000000}"/>
  </hyperlinks>
  <pageMargins left="0.75" right="0.75" top="1" bottom="1" header="0.5" footer="0.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>
    <tabColor theme="0"/>
  </sheetPr>
  <dimension ref="A1:D63"/>
  <sheetViews>
    <sheetView zoomScale="110" zoomScaleNormal="110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1.699218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  <c r="C2" t="s">
        <v>305</v>
      </c>
    </row>
    <row r="3" spans="1:4" x14ac:dyDescent="0.3">
      <c r="A3" s="6" t="s">
        <v>91</v>
      </c>
      <c r="C3" t="s">
        <v>306</v>
      </c>
    </row>
    <row r="4" spans="1:4" x14ac:dyDescent="0.3">
      <c r="C4" s="256" t="s">
        <v>231</v>
      </c>
    </row>
    <row r="5" spans="1:4" x14ac:dyDescent="0.3">
      <c r="A5" s="4" t="s">
        <v>197</v>
      </c>
      <c r="B5" s="2">
        <f>'Total Orgs'!B82</f>
        <v>15000</v>
      </c>
      <c r="C5" s="256" t="s">
        <v>307</v>
      </c>
      <c r="D5" t="s">
        <v>308</v>
      </c>
    </row>
    <row r="6" spans="1:4" x14ac:dyDescent="0.3">
      <c r="A6" s="4" t="s">
        <v>4</v>
      </c>
      <c r="C6" s="256" t="s">
        <v>309</v>
      </c>
      <c r="D6" t="s">
        <v>310</v>
      </c>
    </row>
    <row r="7" spans="1:4" x14ac:dyDescent="0.3">
      <c r="A7" s="4" t="s">
        <v>5</v>
      </c>
      <c r="C7" s="256" t="s">
        <v>417</v>
      </c>
      <c r="D7" t="s">
        <v>311</v>
      </c>
    </row>
    <row r="8" spans="1:4" x14ac:dyDescent="0.3">
      <c r="A8" s="4" t="s">
        <v>6</v>
      </c>
      <c r="B8" s="2">
        <f>SUM(B12:B135)</f>
        <v>15000</v>
      </c>
      <c r="C8" s="256" t="s">
        <v>764</v>
      </c>
      <c r="D8" t="s">
        <v>312</v>
      </c>
    </row>
    <row r="9" spans="1:4" x14ac:dyDescent="0.3">
      <c r="A9" s="4" t="s">
        <v>198</v>
      </c>
      <c r="B9" s="2">
        <f>SUM(B5+B6-B8)</f>
        <v>0</v>
      </c>
      <c r="C9" s="256" t="s">
        <v>1114</v>
      </c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75" t="s">
        <v>1027</v>
      </c>
      <c r="B12">
        <v>5999.54</v>
      </c>
      <c r="C12" t="s">
        <v>1028</v>
      </c>
    </row>
    <row r="13" spans="1:4" x14ac:dyDescent="0.3">
      <c r="A13" s="75"/>
      <c r="B13"/>
      <c r="C13" t="s">
        <v>1156</v>
      </c>
    </row>
    <row r="14" spans="1:4" x14ac:dyDescent="0.3">
      <c r="A14" s="75"/>
      <c r="B14"/>
      <c r="C14" t="s">
        <v>1158</v>
      </c>
    </row>
    <row r="15" spans="1:4" x14ac:dyDescent="0.3">
      <c r="A15" s="75"/>
      <c r="B15"/>
      <c r="C15" t="s">
        <v>1159</v>
      </c>
    </row>
    <row r="16" spans="1:4" x14ac:dyDescent="0.3">
      <c r="A16" s="75"/>
      <c r="B16"/>
    </row>
    <row r="17" spans="1:4" x14ac:dyDescent="0.3">
      <c r="A17" s="75" t="s">
        <v>1027</v>
      </c>
      <c r="B17">
        <v>4832.0200000000004</v>
      </c>
      <c r="C17" t="s">
        <v>1029</v>
      </c>
    </row>
    <row r="18" spans="1:4" x14ac:dyDescent="0.3">
      <c r="A18" s="75"/>
      <c r="B18"/>
      <c r="C18" t="s">
        <v>1156</v>
      </c>
    </row>
    <row r="19" spans="1:4" x14ac:dyDescent="0.3">
      <c r="A19" s="75"/>
      <c r="B19"/>
      <c r="C19" t="s">
        <v>1157</v>
      </c>
    </row>
    <row r="20" spans="1:4" x14ac:dyDescent="0.3">
      <c r="A20" s="75"/>
      <c r="B20"/>
      <c r="C20" t="s">
        <v>1160</v>
      </c>
    </row>
    <row r="21" spans="1:4" x14ac:dyDescent="0.3">
      <c r="A21" s="75"/>
      <c r="B21"/>
      <c r="D21" s="133"/>
    </row>
    <row r="22" spans="1:4" x14ac:dyDescent="0.3">
      <c r="A22" s="75"/>
      <c r="B22">
        <v>2139.7199999999998</v>
      </c>
      <c r="C22" t="s">
        <v>1286</v>
      </c>
    </row>
    <row r="23" spans="1:4" x14ac:dyDescent="0.3">
      <c r="A23" s="75"/>
      <c r="B23"/>
      <c r="C23" t="s">
        <v>1287</v>
      </c>
    </row>
    <row r="24" spans="1:4" x14ac:dyDescent="0.3">
      <c r="B24"/>
      <c r="C24" t="s">
        <v>1288</v>
      </c>
    </row>
    <row r="25" spans="1:4" x14ac:dyDescent="0.3">
      <c r="A25" s="75"/>
      <c r="B25"/>
      <c r="C25" s="97">
        <v>10050428972</v>
      </c>
    </row>
    <row r="26" spans="1:4" x14ac:dyDescent="0.3">
      <c r="A26" s="75"/>
      <c r="B26"/>
    </row>
    <row r="27" spans="1:4" x14ac:dyDescent="0.3">
      <c r="A27" s="75"/>
      <c r="B27">
        <v>2028.72</v>
      </c>
      <c r="C27" t="s">
        <v>1290</v>
      </c>
    </row>
    <row r="28" spans="1:4" x14ac:dyDescent="0.3">
      <c r="A28" s="75"/>
      <c r="B28"/>
      <c r="C28" t="s">
        <v>1289</v>
      </c>
    </row>
    <row r="29" spans="1:4" s="21" customFormat="1" x14ac:dyDescent="0.3">
      <c r="A29" s="13"/>
      <c r="B29"/>
      <c r="C29" t="s">
        <v>1291</v>
      </c>
    </row>
    <row r="30" spans="1:4" x14ac:dyDescent="0.3">
      <c r="A30" s="75"/>
      <c r="B30"/>
      <c r="C30" s="97">
        <v>10050428239</v>
      </c>
    </row>
    <row r="31" spans="1:4" x14ac:dyDescent="0.3">
      <c r="A31" s="75"/>
      <c r="B31"/>
    </row>
    <row r="32" spans="1:4" x14ac:dyDescent="0.3">
      <c r="A32" s="75"/>
      <c r="B32"/>
    </row>
    <row r="33" spans="1:3" x14ac:dyDescent="0.3">
      <c r="A33" s="75"/>
      <c r="C33" s="76"/>
    </row>
    <row r="34" spans="1:3" x14ac:dyDescent="0.3">
      <c r="A34" s="75"/>
      <c r="C34" s="76"/>
    </row>
    <row r="35" spans="1:3" x14ac:dyDescent="0.3">
      <c r="A35" s="73"/>
      <c r="B35" s="74"/>
      <c r="C35" s="51"/>
    </row>
    <row r="36" spans="1:3" x14ac:dyDescent="0.3">
      <c r="A36" s="75"/>
      <c r="C36" s="76"/>
    </row>
    <row r="37" spans="1:3" s="21" customFormat="1" x14ac:dyDescent="0.3">
      <c r="A37" s="80"/>
      <c r="B37" s="14"/>
      <c r="C37" s="81"/>
    </row>
    <row r="38" spans="1:3" x14ac:dyDescent="0.3">
      <c r="A38" s="75"/>
      <c r="C38" s="76"/>
    </row>
    <row r="39" spans="1:3" x14ac:dyDescent="0.3">
      <c r="A39" s="75"/>
      <c r="C39" s="76"/>
    </row>
    <row r="40" spans="1:3" x14ac:dyDescent="0.3">
      <c r="A40" s="78"/>
      <c r="B40" s="79"/>
      <c r="C40" s="56"/>
    </row>
    <row r="41" spans="1:3" x14ac:dyDescent="0.3">
      <c r="A41" s="73"/>
      <c r="B41" s="74"/>
      <c r="C41" s="51"/>
    </row>
    <row r="42" spans="1:3" s="21" customFormat="1" x14ac:dyDescent="0.3">
      <c r="A42" s="80"/>
      <c r="B42" s="14"/>
      <c r="C42" s="81"/>
    </row>
    <row r="43" spans="1:3" x14ac:dyDescent="0.3">
      <c r="A43" s="75"/>
      <c r="C43" s="76"/>
    </row>
    <row r="44" spans="1:3" x14ac:dyDescent="0.3">
      <c r="A44" s="75"/>
      <c r="C44" s="84"/>
    </row>
    <row r="45" spans="1:3" x14ac:dyDescent="0.3">
      <c r="A45" s="78"/>
      <c r="B45" s="79"/>
      <c r="C45" s="56"/>
    </row>
    <row r="46" spans="1:3" x14ac:dyDescent="0.3">
      <c r="A46" s="73"/>
      <c r="B46" s="74"/>
      <c r="C46" s="51"/>
    </row>
    <row r="47" spans="1:3" x14ac:dyDescent="0.3">
      <c r="A47" s="75"/>
      <c r="C47" s="76"/>
    </row>
    <row r="48" spans="1:3" x14ac:dyDescent="0.3">
      <c r="A48" s="75"/>
      <c r="C48" s="76"/>
    </row>
    <row r="49" spans="1:3" x14ac:dyDescent="0.3">
      <c r="A49" s="78"/>
      <c r="B49" s="79"/>
      <c r="C49" s="56"/>
    </row>
    <row r="50" spans="1:3" x14ac:dyDescent="0.3">
      <c r="C50" s="76"/>
    </row>
    <row r="51" spans="1:3" x14ac:dyDescent="0.3">
      <c r="C51" s="76"/>
    </row>
    <row r="61" spans="1:3" s="21" customFormat="1" x14ac:dyDescent="0.3">
      <c r="A61" s="13"/>
      <c r="B61" s="14"/>
      <c r="C61" s="15"/>
    </row>
    <row r="63" spans="1:3" x14ac:dyDescent="0.3">
      <c r="C63" s="4"/>
    </row>
  </sheetData>
  <hyperlinks>
    <hyperlink ref="A1" location="'Total Orgs'!A1" display="Total Organizations" xr:uid="{00000000-0004-0000-5E00-000000000000}"/>
  </hyperlinks>
  <pageMargins left="0.75" right="0.75" top="1" bottom="1" header="0.5" footer="0.5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>
    <tabColor theme="0"/>
  </sheetPr>
  <dimension ref="A1:C16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92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Orgs'!B83</f>
        <v>750</v>
      </c>
      <c r="C5" s="256" t="s">
        <v>669</v>
      </c>
    </row>
    <row r="6" spans="1:3" x14ac:dyDescent="0.3">
      <c r="A6" s="4" t="s">
        <v>4</v>
      </c>
      <c r="C6" s="256" t="s">
        <v>673</v>
      </c>
    </row>
    <row r="7" spans="1:3" s="21" customFormat="1" x14ac:dyDescent="0.3">
      <c r="A7" s="13" t="s">
        <v>5</v>
      </c>
      <c r="B7" s="14"/>
      <c r="C7" s="257"/>
    </row>
    <row r="8" spans="1:3" x14ac:dyDescent="0.3">
      <c r="A8" s="4" t="s">
        <v>6</v>
      </c>
      <c r="B8" s="2">
        <f>SUM(B12:B101)</f>
        <v>750</v>
      </c>
      <c r="C8" s="256"/>
    </row>
    <row r="9" spans="1:3" x14ac:dyDescent="0.3">
      <c r="A9" s="4" t="s">
        <v>198</v>
      </c>
      <c r="B9" s="2">
        <f>SUM(B5+B6-B7-B8)</f>
        <v>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1414</v>
      </c>
      <c r="B12" s="74">
        <v>750</v>
      </c>
      <c r="C12" s="51" t="s">
        <v>631</v>
      </c>
    </row>
    <row r="13" spans="1:3" x14ac:dyDescent="0.3">
      <c r="C13" s="84" t="s">
        <v>1415</v>
      </c>
    </row>
    <row r="14" spans="1:3" x14ac:dyDescent="0.3">
      <c r="C14" t="s">
        <v>1416</v>
      </c>
    </row>
    <row r="15" spans="1:3" x14ac:dyDescent="0.3">
      <c r="C15" t="s">
        <v>1564</v>
      </c>
    </row>
    <row r="16" spans="1:3" x14ac:dyDescent="0.3">
      <c r="A16" s="13"/>
      <c r="B16" s="14"/>
      <c r="C16" s="15"/>
    </row>
  </sheetData>
  <hyperlinks>
    <hyperlink ref="A1" location="'Total Orgs'!A1" display="Total Organizations" xr:uid="{00000000-0004-0000-5F00-000000000000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A1:G34"/>
  <sheetViews>
    <sheetView zoomScale="120" zoomScaleNormal="120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7.3984375" customWidth="1"/>
  </cols>
  <sheetData>
    <row r="1" spans="1:7" x14ac:dyDescent="0.3">
      <c r="A1" s="5" t="s">
        <v>196</v>
      </c>
      <c r="C1" s="1" t="e">
        <f>'Total Orgs'!#REF!</f>
        <v>#REF!</v>
      </c>
    </row>
    <row r="2" spans="1:7" x14ac:dyDescent="0.3">
      <c r="A2" s="5"/>
    </row>
    <row r="3" spans="1:7" x14ac:dyDescent="0.3">
      <c r="A3" s="6" t="s">
        <v>20</v>
      </c>
    </row>
    <row r="4" spans="1:7" x14ac:dyDescent="0.3">
      <c r="C4" t="s">
        <v>220</v>
      </c>
    </row>
    <row r="5" spans="1:7" x14ac:dyDescent="0.3">
      <c r="A5" s="4" t="s">
        <v>197</v>
      </c>
      <c r="B5" s="2">
        <f>'Total Orgs'!B11</f>
        <v>8200</v>
      </c>
      <c r="C5" t="s">
        <v>221</v>
      </c>
    </row>
    <row r="6" spans="1:7" x14ac:dyDescent="0.3">
      <c r="A6" s="4" t="s">
        <v>4</v>
      </c>
      <c r="C6" s="256" t="s">
        <v>211</v>
      </c>
    </row>
    <row r="7" spans="1:7" x14ac:dyDescent="0.3">
      <c r="A7" s="4" t="s">
        <v>5</v>
      </c>
      <c r="C7" s="256" t="s">
        <v>222</v>
      </c>
      <c r="D7" s="112" t="s">
        <v>223</v>
      </c>
    </row>
    <row r="8" spans="1:7" x14ac:dyDescent="0.3">
      <c r="A8" s="4" t="s">
        <v>6</v>
      </c>
      <c r="B8" s="2">
        <f>SUM(B12:B108)</f>
        <v>8190.75</v>
      </c>
      <c r="C8" s="256" t="s">
        <v>224</v>
      </c>
    </row>
    <row r="9" spans="1:7" x14ac:dyDescent="0.3">
      <c r="A9" s="4" t="s">
        <v>198</v>
      </c>
      <c r="B9" s="2">
        <f>SUM(B5+B6-B8)</f>
        <v>9.25</v>
      </c>
      <c r="C9" s="256" t="s">
        <v>225</v>
      </c>
    </row>
    <row r="10" spans="1:7" x14ac:dyDescent="0.3">
      <c r="C10" s="256" t="s">
        <v>226</v>
      </c>
      <c r="D10" t="s">
        <v>227</v>
      </c>
    </row>
    <row r="11" spans="1:7" s="1" customFormat="1" x14ac:dyDescent="0.3">
      <c r="A11" s="7" t="s">
        <v>199</v>
      </c>
      <c r="B11" s="3" t="s">
        <v>200</v>
      </c>
      <c r="C11" s="1" t="s">
        <v>201</v>
      </c>
    </row>
    <row r="12" spans="1:7" s="1" customFormat="1" x14ac:dyDescent="0.3">
      <c r="A12" s="130" t="s">
        <v>795</v>
      </c>
      <c r="B12" s="199">
        <v>5470</v>
      </c>
      <c r="C12" s="97" t="s">
        <v>796</v>
      </c>
      <c r="F12" s="1">
        <v>5960.81</v>
      </c>
    </row>
    <row r="13" spans="1:7" s="1" customFormat="1" x14ac:dyDescent="0.3">
      <c r="A13" s="7"/>
      <c r="B13" s="3"/>
      <c r="C13" s="97" t="s">
        <v>797</v>
      </c>
      <c r="F13" s="1">
        <v>5470</v>
      </c>
    </row>
    <row r="14" spans="1:7" s="1" customFormat="1" x14ac:dyDescent="0.3">
      <c r="A14" s="7"/>
      <c r="B14" s="3"/>
      <c r="C14" s="97" t="s">
        <v>799</v>
      </c>
      <c r="D14" s="99">
        <v>2188.62</v>
      </c>
      <c r="E14" s="268">
        <v>5466.67</v>
      </c>
      <c r="F14" s="268">
        <f>F12-F13</f>
        <v>490.8100000000004</v>
      </c>
      <c r="G14" s="267"/>
    </row>
    <row r="15" spans="1:7" x14ac:dyDescent="0.3">
      <c r="C15" s="97" t="s">
        <v>798</v>
      </c>
      <c r="D15" s="99">
        <v>2278.62</v>
      </c>
      <c r="E15" s="99">
        <v>2188.62</v>
      </c>
      <c r="F15" s="100"/>
      <c r="G15" s="100"/>
    </row>
    <row r="16" spans="1:7" x14ac:dyDescent="0.3">
      <c r="C16" s="97" t="s">
        <v>800</v>
      </c>
      <c r="D16" s="99">
        <v>4773.24</v>
      </c>
      <c r="E16" s="100">
        <v>2278.62</v>
      </c>
      <c r="F16" s="99"/>
      <c r="G16" s="99"/>
    </row>
    <row r="17" spans="1:7" x14ac:dyDescent="0.3">
      <c r="C17" s="97" t="s">
        <v>801</v>
      </c>
      <c r="D17" s="183">
        <v>3178.71</v>
      </c>
      <c r="E17" s="127">
        <f>E14-E15-E16</f>
        <v>999.43000000000029</v>
      </c>
      <c r="F17" s="99"/>
      <c r="G17" s="99"/>
    </row>
    <row r="18" spans="1:7" x14ac:dyDescent="0.3">
      <c r="C18" s="97" t="s">
        <v>803</v>
      </c>
      <c r="D18" s="127">
        <v>3126.68</v>
      </c>
      <c r="F18" s="99"/>
      <c r="G18" s="99"/>
    </row>
    <row r="19" spans="1:7" x14ac:dyDescent="0.3">
      <c r="C19" s="97"/>
      <c r="D19" s="127">
        <f>SUM(D14:D18)</f>
        <v>15545.869999999999</v>
      </c>
      <c r="F19" s="99"/>
      <c r="G19" s="99"/>
    </row>
    <row r="20" spans="1:7" x14ac:dyDescent="0.3">
      <c r="A20" s="4" t="s">
        <v>1035</v>
      </c>
      <c r="B20" s="2">
        <v>895.75</v>
      </c>
      <c r="C20" s="97" t="s">
        <v>700</v>
      </c>
      <c r="F20" s="99"/>
      <c r="G20" s="99"/>
    </row>
    <row r="21" spans="1:7" x14ac:dyDescent="0.3">
      <c r="C21" s="97" t="s">
        <v>1036</v>
      </c>
      <c r="D21" s="127"/>
    </row>
    <row r="22" spans="1:7" x14ac:dyDescent="0.3">
      <c r="C22" s="97"/>
      <c r="D22" s="127"/>
    </row>
    <row r="23" spans="1:7" x14ac:dyDescent="0.3">
      <c r="A23" s="4" t="s">
        <v>1170</v>
      </c>
      <c r="B23" s="2">
        <v>1825</v>
      </c>
      <c r="C23" s="97" t="s">
        <v>700</v>
      </c>
      <c r="D23" s="127"/>
    </row>
    <row r="24" spans="1:7" x14ac:dyDescent="0.3">
      <c r="C24" s="97" t="s">
        <v>1175</v>
      </c>
    </row>
    <row r="25" spans="1:7" x14ac:dyDescent="0.3">
      <c r="C25" s="97"/>
      <c r="D25" s="127"/>
    </row>
    <row r="27" spans="1:7" x14ac:dyDescent="0.3">
      <c r="C27" s="97"/>
    </row>
    <row r="28" spans="1:7" s="21" customFormat="1" x14ac:dyDescent="0.3">
      <c r="A28" s="13"/>
      <c r="B28" s="14"/>
      <c r="C28" s="15"/>
    </row>
    <row r="29" spans="1:7" x14ac:dyDescent="0.3">
      <c r="C29" s="97"/>
    </row>
    <row r="30" spans="1:7" x14ac:dyDescent="0.3">
      <c r="C30" s="97"/>
    </row>
    <row r="31" spans="1:7" x14ac:dyDescent="0.3">
      <c r="C31" s="97"/>
    </row>
    <row r="32" spans="1:7" x14ac:dyDescent="0.3">
      <c r="C32" s="97"/>
    </row>
    <row r="33" spans="3:3" x14ac:dyDescent="0.3">
      <c r="C33" s="97"/>
    </row>
    <row r="34" spans="3:3" x14ac:dyDescent="0.3">
      <c r="C34" s="97"/>
    </row>
  </sheetData>
  <hyperlinks>
    <hyperlink ref="A1" location="'Total Orgs'!A1" display="Total Organizations" xr:uid="{00000000-0004-0000-0C00-000000000000}"/>
    <hyperlink ref="D7" r:id="rId1" xr:uid="{A3B92C3B-6EA6-49FF-A275-998C23FA9374}"/>
  </hyperlinks>
  <pageMargins left="0.75" right="0.75" top="1" bottom="1" header="0.5" footer="0.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>
    <tabColor theme="0"/>
  </sheetPr>
  <dimension ref="A1:D21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93</v>
      </c>
    </row>
    <row r="4" spans="1:4" x14ac:dyDescent="0.3">
      <c r="C4" s="256" t="s">
        <v>216</v>
      </c>
    </row>
    <row r="5" spans="1:4" x14ac:dyDescent="0.3">
      <c r="A5" s="4" t="s">
        <v>197</v>
      </c>
      <c r="B5" s="2">
        <f>'Total Orgs'!B84</f>
        <v>7200</v>
      </c>
      <c r="C5" s="47" t="s">
        <v>304</v>
      </c>
    </row>
    <row r="6" spans="1:4" x14ac:dyDescent="0.3">
      <c r="A6" s="4" t="s">
        <v>4</v>
      </c>
      <c r="C6" s="47" t="s">
        <v>313</v>
      </c>
    </row>
    <row r="7" spans="1:4" x14ac:dyDescent="0.3">
      <c r="A7" s="4" t="s">
        <v>5</v>
      </c>
      <c r="C7" s="47" t="s">
        <v>314</v>
      </c>
    </row>
    <row r="8" spans="1:4" x14ac:dyDescent="0.3">
      <c r="A8" s="4" t="s">
        <v>6</v>
      </c>
      <c r="B8" s="2">
        <f>SUM(B12:B106)</f>
        <v>7036.17</v>
      </c>
      <c r="C8" s="47" t="s">
        <v>669</v>
      </c>
    </row>
    <row r="9" spans="1:4" x14ac:dyDescent="0.3">
      <c r="A9" s="4" t="s">
        <v>198</v>
      </c>
      <c r="B9" s="2">
        <f>SUM(B5+B6-B8)</f>
        <v>163.82999999999993</v>
      </c>
      <c r="C9" s="256"/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4" t="s">
        <v>1414</v>
      </c>
      <c r="B12" s="74">
        <v>6811.71</v>
      </c>
      <c r="C12" s="51" t="s">
        <v>631</v>
      </c>
    </row>
    <row r="13" spans="1:4" x14ac:dyDescent="0.3">
      <c r="C13" s="84" t="s">
        <v>1417</v>
      </c>
    </row>
    <row r="14" spans="1:4" x14ac:dyDescent="0.3">
      <c r="C14" t="s">
        <v>1418</v>
      </c>
    </row>
    <row r="15" spans="1:4" x14ac:dyDescent="0.3">
      <c r="C15" t="s">
        <v>1549</v>
      </c>
      <c r="D15">
        <v>4240</v>
      </c>
    </row>
    <row r="16" spans="1:4" x14ac:dyDescent="0.3">
      <c r="C16" t="s">
        <v>1563</v>
      </c>
      <c r="D16">
        <v>2571.71</v>
      </c>
    </row>
    <row r="17" spans="1:4" s="21" customFormat="1" x14ac:dyDescent="0.3">
      <c r="A17" s="13"/>
      <c r="B17" s="14"/>
      <c r="C17" s="15"/>
      <c r="D17" s="21">
        <f>SUM(D15:D16)</f>
        <v>6811.71</v>
      </c>
    </row>
    <row r="18" spans="1:4" s="21" customFormat="1" x14ac:dyDescent="0.3">
      <c r="A18" s="13"/>
      <c r="B18" s="14"/>
      <c r="C18" s="15"/>
    </row>
    <row r="19" spans="1:4" x14ac:dyDescent="0.3">
      <c r="B19" s="2">
        <v>224.46</v>
      </c>
      <c r="C19" t="s">
        <v>1565</v>
      </c>
      <c r="D19">
        <v>750</v>
      </c>
    </row>
    <row r="20" spans="1:4" x14ac:dyDescent="0.3">
      <c r="D20">
        <v>974.46</v>
      </c>
    </row>
    <row r="21" spans="1:4" x14ac:dyDescent="0.3">
      <c r="D21">
        <f>D19-D20</f>
        <v>-224.46000000000004</v>
      </c>
    </row>
  </sheetData>
  <hyperlinks>
    <hyperlink ref="A1" location="'Total Orgs'!A1" display="Total Organizations" xr:uid="{00000000-0004-0000-6000-000000000000}"/>
  </hyperlinks>
  <pageMargins left="0.75" right="0.75" top="1" bottom="1" header="0.5" footer="0.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>
    <tabColor theme="0"/>
  </sheetPr>
  <dimension ref="A1:C18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94</v>
      </c>
      <c r="C3" s="256" t="s">
        <v>206</v>
      </c>
    </row>
    <row r="4" spans="1:3" x14ac:dyDescent="0.3">
      <c r="C4" s="47" t="s">
        <v>480</v>
      </c>
    </row>
    <row r="5" spans="1:3" x14ac:dyDescent="0.3">
      <c r="A5" s="4" t="s">
        <v>197</v>
      </c>
      <c r="B5" s="2">
        <f>'Total Orgs'!B85</f>
        <v>5000</v>
      </c>
      <c r="C5" s="47" t="s">
        <v>484</v>
      </c>
    </row>
    <row r="6" spans="1:3" x14ac:dyDescent="0.3">
      <c r="A6" s="4" t="s">
        <v>4</v>
      </c>
      <c r="C6" s="47" t="s">
        <v>487</v>
      </c>
    </row>
    <row r="7" spans="1:3" x14ac:dyDescent="0.3">
      <c r="A7" s="4" t="s">
        <v>5</v>
      </c>
      <c r="C7" s="47"/>
    </row>
    <row r="8" spans="1:3" x14ac:dyDescent="0.3">
      <c r="A8" s="4" t="s">
        <v>6</v>
      </c>
      <c r="B8" s="2">
        <f>SUM(B12:B101)</f>
        <v>5000</v>
      </c>
      <c r="C8" s="47"/>
    </row>
    <row r="9" spans="1:3" x14ac:dyDescent="0.3">
      <c r="A9" s="4" t="s">
        <v>198</v>
      </c>
      <c r="B9" s="2">
        <f>SUM(B5+B6-B8)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A12" s="4" t="s">
        <v>1372</v>
      </c>
      <c r="B12" s="2">
        <v>2500</v>
      </c>
      <c r="C12" t="s">
        <v>1373</v>
      </c>
    </row>
    <row r="13" spans="1:3" x14ac:dyDescent="0.3">
      <c r="C13" t="s">
        <v>1374</v>
      </c>
    </row>
    <row r="14" spans="1:3" x14ac:dyDescent="0.3">
      <c r="C14" t="s">
        <v>1375</v>
      </c>
    </row>
    <row r="16" spans="1:3" x14ac:dyDescent="0.3">
      <c r="A16" s="4" t="s">
        <v>1385</v>
      </c>
      <c r="B16" s="2">
        <v>2500</v>
      </c>
      <c r="C16" t="s">
        <v>1387</v>
      </c>
    </row>
    <row r="17" spans="3:3" x14ac:dyDescent="0.3">
      <c r="C17" t="s">
        <v>1389</v>
      </c>
    </row>
    <row r="18" spans="3:3" x14ac:dyDescent="0.3">
      <c r="C18" t="s">
        <v>1388</v>
      </c>
    </row>
  </sheetData>
  <hyperlinks>
    <hyperlink ref="A1" location="'Total Orgs'!A1" display="Total Organizations" xr:uid="{00000000-0004-0000-6400-000000000000}"/>
  </hyperlinks>
  <pageMargins left="0.75" right="0.75" top="1" bottom="1" header="0.5" footer="0.5"/>
  <pageSetup orientation="portrait" horizontalDpi="4294967292" verticalDpi="4294967292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80F24-E068-4CF1-AB73-2BCA62B19C1D}">
  <sheetPr>
    <tabColor theme="0"/>
  </sheetPr>
  <dimension ref="A1:C11"/>
  <sheetViews>
    <sheetView workbookViewId="0"/>
  </sheetViews>
  <sheetFormatPr defaultColWidth="11" defaultRowHeight="15.6" x14ac:dyDescent="0.3"/>
  <cols>
    <col min="1" max="1" width="23.6992187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ht="46.8" x14ac:dyDescent="0.3">
      <c r="A3" s="142" t="s">
        <v>315</v>
      </c>
    </row>
    <row r="4" spans="1:3" x14ac:dyDescent="0.3">
      <c r="C4" s="256" t="s">
        <v>216</v>
      </c>
    </row>
    <row r="5" spans="1:3" x14ac:dyDescent="0.3">
      <c r="A5" s="4" t="s">
        <v>197</v>
      </c>
      <c r="B5" s="2">
        <f>'Total Orgs'!B86</f>
        <v>500</v>
      </c>
      <c r="C5" s="47" t="s">
        <v>492</v>
      </c>
    </row>
    <row r="6" spans="1:3" x14ac:dyDescent="0.3">
      <c r="A6" s="4" t="s">
        <v>4</v>
      </c>
      <c r="C6" s="47" t="s">
        <v>510</v>
      </c>
    </row>
    <row r="7" spans="1:3" x14ac:dyDescent="0.3">
      <c r="A7" s="4" t="s">
        <v>5</v>
      </c>
      <c r="C7" s="47" t="s">
        <v>597</v>
      </c>
    </row>
    <row r="8" spans="1:3" x14ac:dyDescent="0.3">
      <c r="A8" s="4" t="s">
        <v>6</v>
      </c>
      <c r="B8" s="2">
        <f>SUM(B12:B101)</f>
        <v>0</v>
      </c>
      <c r="C8" s="47"/>
    </row>
    <row r="9" spans="1:3" x14ac:dyDescent="0.3">
      <c r="A9" s="4" t="s">
        <v>198</v>
      </c>
      <c r="B9" s="2">
        <f>SUM(B5+B6-B8)</f>
        <v>500</v>
      </c>
      <c r="C9" s="47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FF14BFBC-EA33-4058-A7B5-0D00588F0A20}"/>
  </hyperlinks>
  <pageMargins left="0.75" right="0.75" top="1" bottom="1" header="0.5" footer="0.5"/>
  <pageSetup orientation="portrait" horizontalDpi="4294967292" verticalDpi="4294967292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AA259-1AAE-43E6-8180-38D63FA9F1EE}">
  <sheetPr>
    <tabColor theme="0"/>
  </sheetPr>
  <dimension ref="A1:C13"/>
  <sheetViews>
    <sheetView workbookViewId="0"/>
  </sheetViews>
  <sheetFormatPr defaultColWidth="11" defaultRowHeight="15.6" x14ac:dyDescent="0.3"/>
  <cols>
    <col min="1" max="1" width="23.6992187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142" t="s">
        <v>96</v>
      </c>
    </row>
    <row r="5" spans="1:3" x14ac:dyDescent="0.3">
      <c r="A5" s="4" t="s">
        <v>197</v>
      </c>
      <c r="B5" s="2">
        <f>'Total Orgs'!B88</f>
        <v>500</v>
      </c>
    </row>
    <row r="6" spans="1:3" x14ac:dyDescent="0.3">
      <c r="A6" s="4" t="s">
        <v>4</v>
      </c>
    </row>
    <row r="7" spans="1:3" x14ac:dyDescent="0.3">
      <c r="A7" s="4" t="s">
        <v>5</v>
      </c>
      <c r="B7" s="2">
        <v>500</v>
      </c>
      <c r="C7" t="s">
        <v>1060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t="s">
        <v>1059</v>
      </c>
    </row>
    <row r="13" spans="1:3" x14ac:dyDescent="0.3">
      <c r="C13" t="s">
        <v>1058</v>
      </c>
    </row>
  </sheetData>
  <hyperlinks>
    <hyperlink ref="A1" location="'Total Orgs'!A1" display="Total Organizations" xr:uid="{16B4F828-D2DC-48AD-9767-885E654B64FF}"/>
  </hyperlinks>
  <pageMargins left="0.75" right="0.75" top="1" bottom="1" header="0.5" footer="0.5"/>
  <pageSetup orientation="portrait" horizontalDpi="4294967292" verticalDpi="4294967292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402E9-E380-4DC7-B270-D5B1B4B846B4}">
  <sheetPr>
    <tabColor theme="0"/>
  </sheetPr>
  <dimension ref="A1:C11"/>
  <sheetViews>
    <sheetView workbookViewId="0"/>
  </sheetViews>
  <sheetFormatPr defaultColWidth="11" defaultRowHeight="15.6" x14ac:dyDescent="0.3"/>
  <cols>
    <col min="1" max="1" width="23.6992187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142" t="s">
        <v>97</v>
      </c>
    </row>
    <row r="4" spans="1:3" x14ac:dyDescent="0.3">
      <c r="C4" s="256" t="s">
        <v>211</v>
      </c>
    </row>
    <row r="5" spans="1:3" x14ac:dyDescent="0.3">
      <c r="A5" s="4" t="s">
        <v>197</v>
      </c>
      <c r="B5" s="2">
        <f>'Total Orgs'!B89</f>
        <v>0</v>
      </c>
      <c r="C5" s="256" t="s">
        <v>316</v>
      </c>
    </row>
    <row r="6" spans="1:3" x14ac:dyDescent="0.3">
      <c r="A6" s="4" t="s">
        <v>4</v>
      </c>
      <c r="C6" s="256" t="s">
        <v>317</v>
      </c>
    </row>
    <row r="7" spans="1:3" x14ac:dyDescent="0.3">
      <c r="A7" s="4" t="s">
        <v>5</v>
      </c>
      <c r="C7" s="256"/>
    </row>
    <row r="8" spans="1:3" x14ac:dyDescent="0.3">
      <c r="A8" s="4" t="s">
        <v>6</v>
      </c>
      <c r="B8" s="2">
        <f>SUM(B12:B101)</f>
        <v>0</v>
      </c>
      <c r="C8" s="256"/>
    </row>
    <row r="9" spans="1:3" x14ac:dyDescent="0.3">
      <c r="A9" s="4" t="s">
        <v>198</v>
      </c>
      <c r="B9" s="2">
        <f>SUM(B5+B6-B8)</f>
        <v>0</v>
      </c>
      <c r="C9" s="256"/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</sheetData>
  <hyperlinks>
    <hyperlink ref="A1" location="'Total Orgs'!A1" display="Total Organizations" xr:uid="{1ACE9375-D8B9-4D28-AFA8-052E30AB115E}"/>
  </hyperlinks>
  <pageMargins left="0.75" right="0.75" top="1" bottom="1" header="0.5" footer="0.5"/>
  <pageSetup orientation="portrait" horizontalDpi="4294967292" verticalDpi="4294967292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>
    <tabColor theme="0"/>
  </sheetPr>
  <dimension ref="A1:C13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98</v>
      </c>
    </row>
    <row r="5" spans="1:3" x14ac:dyDescent="0.3">
      <c r="A5" s="4" t="s">
        <v>197</v>
      </c>
      <c r="B5" s="2">
        <f>'Total Orgs'!B90</f>
        <v>1300</v>
      </c>
    </row>
    <row r="6" spans="1:3" x14ac:dyDescent="0.3">
      <c r="A6" s="4" t="s">
        <v>4</v>
      </c>
    </row>
    <row r="7" spans="1:3" x14ac:dyDescent="0.3">
      <c r="A7" s="4" t="s">
        <v>5</v>
      </c>
      <c r="B7" s="2">
        <v>1300</v>
      </c>
    </row>
    <row r="8" spans="1:3" x14ac:dyDescent="0.3">
      <c r="A8" s="4" t="s">
        <v>6</v>
      </c>
      <c r="B8" s="2">
        <f>SUM(B12:B101)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t="s">
        <v>1061</v>
      </c>
    </row>
    <row r="13" spans="1:3" x14ac:dyDescent="0.3">
      <c r="C13" t="s">
        <v>1062</v>
      </c>
    </row>
  </sheetData>
  <hyperlinks>
    <hyperlink ref="A1" location="'Total Orgs'!A1" display="Total Organizations" xr:uid="{00000000-0004-0000-6700-000000000000}"/>
  </hyperlinks>
  <pageMargins left="0.75" right="0.75" top="1" bottom="1" header="0.5" footer="0.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>
    <tabColor theme="0"/>
  </sheetPr>
  <dimension ref="A1:D16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1316</v>
      </c>
    </row>
    <row r="5" spans="1:4" x14ac:dyDescent="0.3">
      <c r="A5" s="4" t="s">
        <v>197</v>
      </c>
      <c r="B5" s="2">
        <f>'Total Orgs'!B87</f>
        <v>300</v>
      </c>
    </row>
    <row r="6" spans="1:4" x14ac:dyDescent="0.3">
      <c r="A6" s="4" t="s">
        <v>4</v>
      </c>
    </row>
    <row r="7" spans="1:4" s="15" customFormat="1" x14ac:dyDescent="0.3">
      <c r="A7" s="20" t="s">
        <v>5</v>
      </c>
      <c r="B7" s="32"/>
    </row>
    <row r="8" spans="1:4" x14ac:dyDescent="0.3">
      <c r="A8" s="4" t="s">
        <v>6</v>
      </c>
      <c r="B8" s="2">
        <f>SUM(B12:B102)</f>
        <v>0</v>
      </c>
    </row>
    <row r="9" spans="1:4" x14ac:dyDescent="0.3">
      <c r="A9" s="4" t="s">
        <v>198</v>
      </c>
      <c r="B9" s="2">
        <f>SUM(B5+B6-B7-B8)</f>
        <v>300</v>
      </c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4" spans="1:4" x14ac:dyDescent="0.3">
      <c r="D14" s="99"/>
    </row>
    <row r="15" spans="1:4" x14ac:dyDescent="0.3">
      <c r="D15" s="100"/>
    </row>
    <row r="16" spans="1:4" x14ac:dyDescent="0.3">
      <c r="D16" s="99"/>
    </row>
  </sheetData>
  <hyperlinks>
    <hyperlink ref="A1" location="'Total Orgs'!A1" display="Total Organizations" xr:uid="{00000000-0004-0000-6800-000000000000}"/>
  </hyperlinks>
  <pageMargins left="0.75" right="0.75" top="1" bottom="1" header="0.5" footer="0.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>
    <tabColor theme="0"/>
  </sheetPr>
  <dimension ref="A1:D19"/>
  <sheetViews>
    <sheetView zoomScale="130" zoomScaleNormal="130"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43.3984375" customWidth="1"/>
  </cols>
  <sheetData>
    <row r="1" spans="1:4" x14ac:dyDescent="0.3">
      <c r="A1" s="5" t="s">
        <v>196</v>
      </c>
      <c r="C1" s="1" t="e">
        <f>'Total Orgs'!#REF!</f>
        <v>#REF!</v>
      </c>
    </row>
    <row r="2" spans="1:4" x14ac:dyDescent="0.3">
      <c r="A2" s="5"/>
    </row>
    <row r="3" spans="1:4" x14ac:dyDescent="0.3">
      <c r="A3" s="6" t="s">
        <v>99</v>
      </c>
    </row>
    <row r="4" spans="1:4" x14ac:dyDescent="0.3">
      <c r="C4" s="256" t="s">
        <v>216</v>
      </c>
    </row>
    <row r="5" spans="1:4" x14ac:dyDescent="0.3">
      <c r="A5" s="4" t="s">
        <v>197</v>
      </c>
      <c r="B5" s="2">
        <f>'Total Orgs'!B91</f>
        <v>2250</v>
      </c>
      <c r="C5" s="47" t="s">
        <v>318</v>
      </c>
    </row>
    <row r="6" spans="1:4" x14ac:dyDescent="0.3">
      <c r="A6" s="4" t="s">
        <v>4</v>
      </c>
      <c r="C6" s="47" t="s">
        <v>319</v>
      </c>
    </row>
    <row r="7" spans="1:4" x14ac:dyDescent="0.3">
      <c r="A7" s="4" t="s">
        <v>5</v>
      </c>
      <c r="C7" s="47" t="s">
        <v>320</v>
      </c>
    </row>
    <row r="8" spans="1:4" x14ac:dyDescent="0.3">
      <c r="A8" s="4" t="s">
        <v>6</v>
      </c>
      <c r="B8" s="2">
        <f>SUM(B12:B103)</f>
        <v>2250</v>
      </c>
      <c r="C8" s="47" t="s">
        <v>525</v>
      </c>
    </row>
    <row r="9" spans="1:4" x14ac:dyDescent="0.3">
      <c r="A9" s="4" t="s">
        <v>198</v>
      </c>
      <c r="B9" s="2">
        <f>SUM(B5+B6-B8)</f>
        <v>0</v>
      </c>
      <c r="C9" s="256"/>
    </row>
    <row r="10" spans="1:4" x14ac:dyDescent="0.3">
      <c r="C10" s="256"/>
    </row>
    <row r="11" spans="1:4" s="1" customFormat="1" x14ac:dyDescent="0.3">
      <c r="A11" s="7" t="s">
        <v>199</v>
      </c>
      <c r="B11" s="3" t="s">
        <v>200</v>
      </c>
      <c r="C11" s="1" t="s">
        <v>201</v>
      </c>
    </row>
    <row r="12" spans="1:4" x14ac:dyDescent="0.3">
      <c r="A12" s="4" t="s">
        <v>1118</v>
      </c>
      <c r="B12" s="2">
        <v>432.3</v>
      </c>
      <c r="C12" t="s">
        <v>1119</v>
      </c>
    </row>
    <row r="13" spans="1:4" x14ac:dyDescent="0.3">
      <c r="C13" t="s">
        <v>1120</v>
      </c>
      <c r="D13" s="99"/>
    </row>
    <row r="14" spans="1:4" x14ac:dyDescent="0.3">
      <c r="C14" t="s">
        <v>1121</v>
      </c>
      <c r="D14" s="100"/>
    </row>
    <row r="15" spans="1:4" x14ac:dyDescent="0.3">
      <c r="B15" s="2">
        <v>206.12</v>
      </c>
      <c r="C15" t="s">
        <v>1146</v>
      </c>
      <c r="D15" s="99"/>
    </row>
    <row r="16" spans="1:4" x14ac:dyDescent="0.3">
      <c r="C16" t="s">
        <v>1119</v>
      </c>
    </row>
    <row r="18" spans="1:3" x14ac:dyDescent="0.3">
      <c r="A18" s="4" t="s">
        <v>1270</v>
      </c>
      <c r="B18" s="2">
        <v>1611.58</v>
      </c>
      <c r="C18" t="s">
        <v>1042</v>
      </c>
    </row>
    <row r="19" spans="1:3" x14ac:dyDescent="0.3">
      <c r="C19" t="s">
        <v>1276</v>
      </c>
    </row>
  </sheetData>
  <hyperlinks>
    <hyperlink ref="A1" location="'Total Orgs'!A1" display="Total Organizations" xr:uid="{00000000-0004-0000-6C00-000000000000}"/>
  </hyperlinks>
  <pageMargins left="0.75" right="0.75" top="1" bottom="1" header="0.5" footer="0.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D3662-C3A7-4E59-8AB1-0E8AD5F33D1D}">
  <sheetPr>
    <tabColor theme="0"/>
  </sheetPr>
  <dimension ref="A1:J144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105</v>
      </c>
      <c r="C3" s="47" t="s">
        <v>216</v>
      </c>
    </row>
    <row r="4" spans="1:3" x14ac:dyDescent="0.3">
      <c r="C4" s="47" t="s">
        <v>490</v>
      </c>
    </row>
    <row r="5" spans="1:3" x14ac:dyDescent="0.3">
      <c r="A5" s="4" t="s">
        <v>197</v>
      </c>
      <c r="B5" s="2">
        <f>'Total Orgs'!B92</f>
        <v>0</v>
      </c>
      <c r="C5" s="47" t="s">
        <v>532</v>
      </c>
    </row>
    <row r="6" spans="1:3" x14ac:dyDescent="0.3">
      <c r="A6" s="4" t="s">
        <v>4</v>
      </c>
      <c r="C6" s="47"/>
    </row>
    <row r="7" spans="1:3" x14ac:dyDescent="0.3">
      <c r="A7" s="4" t="s">
        <v>6</v>
      </c>
      <c r="B7" s="2">
        <f>SUM(B11:B142)</f>
        <v>0</v>
      </c>
      <c r="C7" s="47"/>
    </row>
    <row r="8" spans="1:3" x14ac:dyDescent="0.3">
      <c r="A8" s="4" t="s">
        <v>198</v>
      </c>
      <c r="B8" s="2">
        <f>SUM(B5+B6-B7)</f>
        <v>0</v>
      </c>
      <c r="C8" s="47"/>
    </row>
    <row r="10" spans="1:3" s="1" customFormat="1" x14ac:dyDescent="0.3">
      <c r="A10" s="7" t="s">
        <v>199</v>
      </c>
      <c r="B10" s="3" t="s">
        <v>200</v>
      </c>
      <c r="C10" s="1" t="s">
        <v>201</v>
      </c>
    </row>
    <row r="11" spans="1:3" x14ac:dyDescent="0.3">
      <c r="C11" s="9"/>
    </row>
    <row r="12" spans="1:3" x14ac:dyDescent="0.3">
      <c r="C12" s="15"/>
    </row>
    <row r="13" spans="1:3" x14ac:dyDescent="0.3">
      <c r="C13" s="9"/>
    </row>
    <row r="15" spans="1:3" x14ac:dyDescent="0.3">
      <c r="C15" s="9"/>
    </row>
    <row r="16" spans="1:3" x14ac:dyDescent="0.3">
      <c r="C16" s="8"/>
    </row>
    <row r="17" spans="1:10" s="17" customFormat="1" x14ac:dyDescent="0.3">
      <c r="A17" s="219"/>
      <c r="B17" s="220"/>
      <c r="C17" s="88"/>
      <c r="D17" s="8"/>
      <c r="E17" s="8"/>
      <c r="F17" s="8"/>
      <c r="G17" s="8"/>
      <c r="H17" s="8"/>
      <c r="I17" s="8"/>
      <c r="J17" s="8"/>
    </row>
    <row r="18" spans="1:10" x14ac:dyDescent="0.3">
      <c r="A18" s="75"/>
      <c r="C18" s="217"/>
    </row>
    <row r="19" spans="1:10" x14ac:dyDescent="0.3">
      <c r="A19" s="75"/>
      <c r="C19" s="76"/>
    </row>
    <row r="20" spans="1:10" x14ac:dyDescent="0.3">
      <c r="A20" s="75"/>
      <c r="C20" s="76"/>
    </row>
    <row r="21" spans="1:10" x14ac:dyDescent="0.3">
      <c r="A21" s="78"/>
      <c r="B21" s="79"/>
      <c r="C21" s="56"/>
    </row>
    <row r="22" spans="1:10" s="17" customFormat="1" x14ac:dyDescent="0.3">
      <c r="A22" s="219"/>
      <c r="B22" s="220"/>
      <c r="C22" s="88"/>
      <c r="D22" s="215"/>
      <c r="E22" s="215"/>
      <c r="F22" s="215"/>
      <c r="G22" s="215"/>
      <c r="H22" s="215"/>
      <c r="I22" s="215"/>
      <c r="J22" s="215"/>
    </row>
    <row r="23" spans="1:10" s="17" customFormat="1" x14ac:dyDescent="0.3">
      <c r="A23" s="221"/>
      <c r="B23" s="214"/>
      <c r="C23" s="217"/>
      <c r="D23" s="8"/>
      <c r="E23" s="8"/>
      <c r="F23" s="8"/>
      <c r="G23" s="8"/>
      <c r="H23" s="8"/>
      <c r="I23" s="8"/>
      <c r="J23" s="8"/>
    </row>
    <row r="24" spans="1:10" s="17" customFormat="1" x14ac:dyDescent="0.3">
      <c r="A24" s="221"/>
      <c r="B24" s="214"/>
      <c r="C24" s="217"/>
      <c r="D24" s="8"/>
      <c r="E24" s="8"/>
      <c r="F24" s="8"/>
      <c r="G24" s="8"/>
      <c r="H24" s="8"/>
      <c r="I24" s="8"/>
      <c r="J24" s="8"/>
    </row>
    <row r="25" spans="1:10" s="17" customFormat="1" x14ac:dyDescent="0.3">
      <c r="A25" s="221"/>
      <c r="B25" s="214"/>
      <c r="C25" s="217"/>
      <c r="D25" s="8"/>
      <c r="E25" s="8"/>
      <c r="F25" s="8"/>
      <c r="G25" s="8"/>
      <c r="H25" s="8"/>
      <c r="I25" s="8"/>
      <c r="J25" s="8"/>
    </row>
    <row r="26" spans="1:10" s="17" customFormat="1" x14ac:dyDescent="0.3">
      <c r="A26" s="221"/>
      <c r="B26" s="214"/>
      <c r="C26" s="217"/>
      <c r="D26" s="8"/>
      <c r="E26" s="8"/>
      <c r="F26" s="8"/>
      <c r="G26" s="8"/>
      <c r="H26" s="8"/>
      <c r="I26" s="8"/>
      <c r="J26" s="8"/>
    </row>
    <row r="27" spans="1:10" s="17" customFormat="1" x14ac:dyDescent="0.3">
      <c r="A27" s="221"/>
      <c r="B27" s="214"/>
      <c r="C27" s="217"/>
      <c r="D27" s="8"/>
      <c r="E27" s="8"/>
      <c r="F27" s="8"/>
      <c r="G27" s="8"/>
      <c r="H27" s="8"/>
      <c r="I27" s="8"/>
      <c r="J27" s="8"/>
    </row>
    <row r="28" spans="1:10" s="17" customFormat="1" x14ac:dyDescent="0.3">
      <c r="A28" s="222"/>
      <c r="B28" s="223"/>
      <c r="C28" s="218"/>
      <c r="D28" s="8"/>
      <c r="E28" s="8"/>
      <c r="F28" s="8"/>
      <c r="G28" s="8"/>
      <c r="H28" s="8"/>
      <c r="I28" s="8"/>
      <c r="J28" s="8"/>
    </row>
    <row r="29" spans="1:10" s="17" customFormat="1" x14ac:dyDescent="0.3">
      <c r="A29" s="219"/>
      <c r="B29" s="220"/>
      <c r="C29" s="88"/>
      <c r="D29" s="8"/>
      <c r="E29" s="8"/>
      <c r="F29" s="8"/>
      <c r="G29" s="8"/>
      <c r="H29" s="8"/>
      <c r="I29" s="8"/>
      <c r="J29" s="8"/>
    </row>
    <row r="30" spans="1:10" s="17" customFormat="1" x14ac:dyDescent="0.3">
      <c r="A30" s="221"/>
      <c r="B30" s="214"/>
      <c r="C30" s="217"/>
      <c r="D30" s="8"/>
      <c r="E30" s="8"/>
      <c r="F30" s="8"/>
      <c r="G30" s="8"/>
      <c r="H30" s="8"/>
      <c r="I30" s="8"/>
      <c r="J30" s="8"/>
    </row>
    <row r="31" spans="1:10" s="17" customFormat="1" x14ac:dyDescent="0.3">
      <c r="A31" s="221"/>
      <c r="B31" s="214"/>
      <c r="C31" s="217"/>
      <c r="D31" s="8"/>
      <c r="E31" s="8"/>
      <c r="F31" s="8"/>
      <c r="G31" s="8"/>
      <c r="H31" s="8"/>
      <c r="I31" s="8"/>
      <c r="J31" s="8"/>
    </row>
    <row r="32" spans="1:10" x14ac:dyDescent="0.3">
      <c r="A32" s="75"/>
      <c r="C32" s="217"/>
    </row>
    <row r="33" spans="1:3" x14ac:dyDescent="0.3">
      <c r="A33" s="78"/>
      <c r="B33" s="79"/>
      <c r="C33" s="218"/>
    </row>
    <row r="34" spans="1:3" x14ac:dyDescent="0.3">
      <c r="C34" s="9"/>
    </row>
    <row r="35" spans="1:3" s="17" customFormat="1" x14ac:dyDescent="0.3">
      <c r="A35" s="213"/>
      <c r="B35" s="214"/>
      <c r="C35" s="8"/>
    </row>
    <row r="36" spans="1:3" s="17" customFormat="1" x14ac:dyDescent="0.3">
      <c r="A36" s="213"/>
      <c r="B36" s="214"/>
      <c r="C36" s="8"/>
    </row>
    <row r="37" spans="1:3" x14ac:dyDescent="0.3">
      <c r="C37" s="9"/>
    </row>
    <row r="38" spans="1:3" x14ac:dyDescent="0.3">
      <c r="C38" s="8"/>
    </row>
    <row r="39" spans="1:3" x14ac:dyDescent="0.3">
      <c r="C39" s="9"/>
    </row>
    <row r="40" spans="1:3" x14ac:dyDescent="0.3">
      <c r="C40" s="8"/>
    </row>
    <row r="41" spans="1:3" x14ac:dyDescent="0.3">
      <c r="A41" s="73"/>
      <c r="B41" s="74"/>
      <c r="C41" s="88"/>
    </row>
    <row r="42" spans="1:3" x14ac:dyDescent="0.3">
      <c r="A42" s="75"/>
      <c r="C42" s="217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8"/>
      <c r="B45" s="79"/>
      <c r="C45" s="218"/>
    </row>
    <row r="46" spans="1:3" x14ac:dyDescent="0.3">
      <c r="C46" s="9"/>
    </row>
    <row r="47" spans="1:3" x14ac:dyDescent="0.3">
      <c r="C47" s="8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9"/>
    </row>
    <row r="52" spans="3:3" x14ac:dyDescent="0.3">
      <c r="C52" s="8"/>
    </row>
    <row r="53" spans="3:3" x14ac:dyDescent="0.3">
      <c r="C53" s="8"/>
    </row>
    <row r="54" spans="3:3" x14ac:dyDescent="0.3">
      <c r="C54" s="9"/>
    </row>
    <row r="55" spans="3:3" x14ac:dyDescent="0.3">
      <c r="C55" s="8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9"/>
    </row>
    <row r="61" spans="3:3" x14ac:dyDescent="0.3">
      <c r="C61" s="8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9"/>
    </row>
    <row r="67" spans="1:3" x14ac:dyDescent="0.3">
      <c r="C67" s="8"/>
    </row>
    <row r="68" spans="1:3" x14ac:dyDescent="0.3">
      <c r="C68" s="8"/>
    </row>
    <row r="69" spans="1:3" x14ac:dyDescent="0.3">
      <c r="C69" s="9"/>
    </row>
    <row r="70" spans="1:3" x14ac:dyDescent="0.3">
      <c r="C70" s="8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s="21" customFormat="1" x14ac:dyDescent="0.3">
      <c r="A75" s="13"/>
      <c r="C75" s="48"/>
    </row>
    <row r="76" spans="1:3" x14ac:dyDescent="0.3">
      <c r="C76" s="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A83" s="213"/>
      <c r="B83" s="214"/>
      <c r="C83" s="9"/>
    </row>
    <row r="84" spans="1:3" s="17" customFormat="1" x14ac:dyDescent="0.3">
      <c r="A84" s="213"/>
      <c r="B84" s="214"/>
      <c r="C84" s="216"/>
    </row>
    <row r="85" spans="1:3" x14ac:dyDescent="0.3">
      <c r="A85" s="213"/>
      <c r="B85" s="214"/>
      <c r="C85" s="8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9"/>
    </row>
    <row r="89" spans="1:3" x14ac:dyDescent="0.3">
      <c r="A89" s="213"/>
      <c r="B89" s="214"/>
      <c r="C89" s="216"/>
    </row>
    <row r="90" spans="1:3" x14ac:dyDescent="0.3">
      <c r="A90" s="213"/>
      <c r="B90" s="214"/>
      <c r="C90" s="8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</sheetData>
  <hyperlinks>
    <hyperlink ref="A1" location="'Total Orgs'!A1" display="Total Organizations" xr:uid="{910C8D16-7C77-40ED-8523-8867DAC910A8}"/>
  </hyperlinks>
  <pageMargins left="0.75" right="0.75" top="1" bottom="1" header="0.5" footer="0.5"/>
  <pageSetup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DAAFB-8217-46E8-9887-0396594200B2}">
  <sheetPr>
    <tabColor theme="0"/>
  </sheetPr>
  <dimension ref="A1:J145"/>
  <sheetViews>
    <sheetView workbookViewId="0"/>
  </sheetViews>
  <sheetFormatPr defaultColWidth="11" defaultRowHeight="15.6" x14ac:dyDescent="0.3"/>
  <cols>
    <col min="1" max="1" width="16.5" style="4" customWidth="1"/>
    <col min="2" max="2" width="12" style="2" customWidth="1"/>
    <col min="3" max="3" width="53.69921875" customWidth="1"/>
  </cols>
  <sheetData>
    <row r="1" spans="1:3" x14ac:dyDescent="0.3">
      <c r="A1" s="5" t="s">
        <v>196</v>
      </c>
      <c r="C1" s="1" t="e">
        <f>'Total Orgs'!#REF!</f>
        <v>#REF!</v>
      </c>
    </row>
    <row r="2" spans="1:3" x14ac:dyDescent="0.3">
      <c r="A2" s="5"/>
    </row>
    <row r="3" spans="1:3" x14ac:dyDescent="0.3">
      <c r="A3" s="6" t="s">
        <v>321</v>
      </c>
      <c r="C3" t="s">
        <v>216</v>
      </c>
    </row>
    <row r="4" spans="1:3" x14ac:dyDescent="0.3">
      <c r="C4" t="s">
        <v>751</v>
      </c>
    </row>
    <row r="5" spans="1:3" x14ac:dyDescent="0.3">
      <c r="A5" s="4" t="s">
        <v>197</v>
      </c>
      <c r="B5" s="2">
        <f>'Total Orgs'!B92</f>
        <v>0</v>
      </c>
    </row>
    <row r="6" spans="1:3" x14ac:dyDescent="0.3">
      <c r="A6" s="4" t="s">
        <v>4</v>
      </c>
    </row>
    <row r="7" spans="1:3" x14ac:dyDescent="0.3">
      <c r="A7" s="4" t="s">
        <v>5</v>
      </c>
    </row>
    <row r="8" spans="1:3" x14ac:dyDescent="0.3">
      <c r="A8" s="4" t="s">
        <v>6</v>
      </c>
      <c r="B8" s="2">
        <f>SUM(B12:B143)</f>
        <v>0</v>
      </c>
    </row>
    <row r="9" spans="1:3" x14ac:dyDescent="0.3">
      <c r="A9" s="4" t="s">
        <v>198</v>
      </c>
      <c r="B9" s="2">
        <f>SUM(B5+B6-B7-B8)</f>
        <v>0</v>
      </c>
    </row>
    <row r="11" spans="1:3" s="1" customFormat="1" x14ac:dyDescent="0.3">
      <c r="A11" s="7" t="s">
        <v>199</v>
      </c>
      <c r="B11" s="3" t="s">
        <v>200</v>
      </c>
      <c r="C11" s="1" t="s">
        <v>201</v>
      </c>
    </row>
    <row r="12" spans="1:3" x14ac:dyDescent="0.3">
      <c r="C12" s="9"/>
    </row>
    <row r="13" spans="1:3" x14ac:dyDescent="0.3">
      <c r="C13" s="15"/>
    </row>
    <row r="14" spans="1:3" x14ac:dyDescent="0.3">
      <c r="C14" s="9"/>
    </row>
    <row r="16" spans="1:3" x14ac:dyDescent="0.3">
      <c r="C16" s="9"/>
    </row>
    <row r="17" spans="1:10" x14ac:dyDescent="0.3">
      <c r="C17" s="8"/>
    </row>
    <row r="18" spans="1:10" s="17" customFormat="1" x14ac:dyDescent="0.3">
      <c r="A18" s="219"/>
      <c r="B18" s="220"/>
      <c r="C18" s="88"/>
      <c r="D18" s="8"/>
      <c r="E18" s="8"/>
      <c r="F18" s="8"/>
      <c r="G18" s="8"/>
      <c r="H18" s="8"/>
      <c r="I18" s="8"/>
      <c r="J18" s="8"/>
    </row>
    <row r="19" spans="1:10" x14ac:dyDescent="0.3">
      <c r="A19" s="75"/>
      <c r="C19" s="217"/>
    </row>
    <row r="20" spans="1:10" x14ac:dyDescent="0.3">
      <c r="A20" s="75"/>
      <c r="C20" s="76"/>
    </row>
    <row r="21" spans="1:10" x14ac:dyDescent="0.3">
      <c r="A21" s="75"/>
      <c r="C21" s="76"/>
    </row>
    <row r="22" spans="1:10" x14ac:dyDescent="0.3">
      <c r="A22" s="78"/>
      <c r="B22" s="79"/>
      <c r="C22" s="56"/>
    </row>
    <row r="23" spans="1:10" s="17" customFormat="1" x14ac:dyDescent="0.3">
      <c r="A23" s="219"/>
      <c r="B23" s="220"/>
      <c r="C23" s="88"/>
      <c r="D23" s="215"/>
      <c r="E23" s="215"/>
      <c r="F23" s="215"/>
      <c r="G23" s="215"/>
      <c r="H23" s="215"/>
      <c r="I23" s="215"/>
      <c r="J23" s="215"/>
    </row>
    <row r="24" spans="1:10" s="17" customFormat="1" x14ac:dyDescent="0.3">
      <c r="A24" s="221"/>
      <c r="B24" s="214"/>
      <c r="C24" s="217"/>
      <c r="D24" s="8"/>
      <c r="E24" s="8"/>
      <c r="F24" s="8"/>
      <c r="G24" s="8"/>
      <c r="H24" s="8"/>
      <c r="I24" s="8"/>
      <c r="J24" s="8"/>
    </row>
    <row r="25" spans="1:10" s="17" customFormat="1" x14ac:dyDescent="0.3">
      <c r="A25" s="221"/>
      <c r="B25" s="214"/>
      <c r="C25" s="217"/>
      <c r="D25" s="8"/>
      <c r="E25" s="8"/>
      <c r="F25" s="8"/>
      <c r="G25" s="8"/>
      <c r="H25" s="8"/>
      <c r="I25" s="8"/>
      <c r="J25" s="8"/>
    </row>
    <row r="26" spans="1:10" s="17" customFormat="1" x14ac:dyDescent="0.3">
      <c r="A26" s="221"/>
      <c r="B26" s="214"/>
      <c r="C26" s="217"/>
      <c r="D26" s="8"/>
      <c r="E26" s="8"/>
      <c r="F26" s="8"/>
      <c r="G26" s="8"/>
      <c r="H26" s="8"/>
      <c r="I26" s="8"/>
      <c r="J26" s="8"/>
    </row>
    <row r="27" spans="1:10" s="17" customFormat="1" x14ac:dyDescent="0.3">
      <c r="A27" s="221"/>
      <c r="B27" s="214"/>
      <c r="C27" s="217"/>
      <c r="D27" s="8"/>
      <c r="E27" s="8"/>
      <c r="F27" s="8"/>
      <c r="G27" s="8"/>
      <c r="H27" s="8"/>
      <c r="I27" s="8"/>
      <c r="J27" s="8"/>
    </row>
    <row r="28" spans="1:10" s="17" customFormat="1" x14ac:dyDescent="0.3">
      <c r="A28" s="221"/>
      <c r="B28" s="214"/>
      <c r="C28" s="217"/>
      <c r="D28" s="8"/>
      <c r="E28" s="8"/>
      <c r="F28" s="8"/>
      <c r="G28" s="8"/>
      <c r="H28" s="8"/>
      <c r="I28" s="8"/>
      <c r="J28" s="8"/>
    </row>
    <row r="29" spans="1:10" s="17" customFormat="1" x14ac:dyDescent="0.3">
      <c r="A29" s="222"/>
      <c r="B29" s="223"/>
      <c r="C29" s="218"/>
      <c r="D29" s="8"/>
      <c r="E29" s="8"/>
      <c r="F29" s="8"/>
      <c r="G29" s="8"/>
      <c r="H29" s="8"/>
      <c r="I29" s="8"/>
      <c r="J29" s="8"/>
    </row>
    <row r="30" spans="1:10" s="17" customFormat="1" x14ac:dyDescent="0.3">
      <c r="A30" s="219"/>
      <c r="B30" s="220"/>
      <c r="C30" s="88"/>
      <c r="D30" s="8"/>
      <c r="E30" s="8"/>
      <c r="F30" s="8"/>
      <c r="G30" s="8"/>
      <c r="H30" s="8"/>
      <c r="I30" s="8"/>
      <c r="J30" s="8"/>
    </row>
    <row r="31" spans="1:10" s="17" customFormat="1" x14ac:dyDescent="0.3">
      <c r="A31" s="221"/>
      <c r="B31" s="214"/>
      <c r="C31" s="217"/>
      <c r="D31" s="8"/>
      <c r="E31" s="8"/>
      <c r="F31" s="8"/>
      <c r="G31" s="8"/>
      <c r="H31" s="8"/>
      <c r="I31" s="8"/>
      <c r="J31" s="8"/>
    </row>
    <row r="32" spans="1:10" s="17" customFormat="1" x14ac:dyDescent="0.3">
      <c r="A32" s="221"/>
      <c r="B32" s="214"/>
      <c r="C32" s="217"/>
      <c r="D32" s="8"/>
      <c r="E32" s="8"/>
      <c r="F32" s="8"/>
      <c r="G32" s="8"/>
      <c r="H32" s="8"/>
      <c r="I32" s="8"/>
      <c r="J32" s="8"/>
    </row>
    <row r="33" spans="1:3" x14ac:dyDescent="0.3">
      <c r="A33" s="75"/>
      <c r="C33" s="217"/>
    </row>
    <row r="34" spans="1:3" x14ac:dyDescent="0.3">
      <c r="A34" s="78"/>
      <c r="B34" s="79"/>
      <c r="C34" s="218"/>
    </row>
    <row r="35" spans="1:3" x14ac:dyDescent="0.3">
      <c r="C35" s="9"/>
    </row>
    <row r="36" spans="1:3" s="17" customFormat="1" x14ac:dyDescent="0.3">
      <c r="A36" s="213"/>
      <c r="B36" s="214"/>
      <c r="C36" s="8"/>
    </row>
    <row r="37" spans="1:3" s="17" customFormat="1" x14ac:dyDescent="0.3">
      <c r="A37" s="213"/>
      <c r="B37" s="214"/>
      <c r="C37" s="8"/>
    </row>
    <row r="38" spans="1:3" x14ac:dyDescent="0.3">
      <c r="C38" s="9"/>
    </row>
    <row r="39" spans="1:3" x14ac:dyDescent="0.3">
      <c r="C39" s="8"/>
    </row>
    <row r="40" spans="1:3" x14ac:dyDescent="0.3">
      <c r="C40" s="9"/>
    </row>
    <row r="41" spans="1:3" x14ac:dyDescent="0.3">
      <c r="C41" s="8"/>
    </row>
    <row r="42" spans="1:3" x14ac:dyDescent="0.3">
      <c r="A42" s="73"/>
      <c r="B42" s="74"/>
      <c r="C42" s="88"/>
    </row>
    <row r="43" spans="1:3" x14ac:dyDescent="0.3">
      <c r="A43" s="75"/>
      <c r="C43" s="217"/>
    </row>
    <row r="44" spans="1:3" x14ac:dyDescent="0.3">
      <c r="A44" s="75"/>
      <c r="C44" s="217"/>
    </row>
    <row r="45" spans="1:3" x14ac:dyDescent="0.3">
      <c r="A45" s="75"/>
      <c r="C45" s="217"/>
    </row>
    <row r="46" spans="1:3" x14ac:dyDescent="0.3">
      <c r="A46" s="78"/>
      <c r="B46" s="79"/>
      <c r="C46" s="218"/>
    </row>
    <row r="47" spans="1:3" x14ac:dyDescent="0.3">
      <c r="C47" s="9"/>
    </row>
    <row r="48" spans="1:3" x14ac:dyDescent="0.3">
      <c r="C48" s="8"/>
    </row>
    <row r="49" spans="3:3" x14ac:dyDescent="0.3">
      <c r="C49" s="8"/>
    </row>
    <row r="50" spans="3:3" x14ac:dyDescent="0.3">
      <c r="C50" s="8"/>
    </row>
    <row r="51" spans="3:3" x14ac:dyDescent="0.3">
      <c r="C51" s="8"/>
    </row>
    <row r="52" spans="3:3" x14ac:dyDescent="0.3">
      <c r="C52" s="9"/>
    </row>
    <row r="53" spans="3:3" x14ac:dyDescent="0.3">
      <c r="C53" s="8"/>
    </row>
    <row r="54" spans="3:3" x14ac:dyDescent="0.3">
      <c r="C54" s="8"/>
    </row>
    <row r="55" spans="3:3" x14ac:dyDescent="0.3">
      <c r="C55" s="9"/>
    </row>
    <row r="56" spans="3:3" x14ac:dyDescent="0.3">
      <c r="C56" s="8"/>
    </row>
    <row r="57" spans="3:3" x14ac:dyDescent="0.3">
      <c r="C57" s="8"/>
    </row>
    <row r="58" spans="3:3" x14ac:dyDescent="0.3">
      <c r="C58" s="8"/>
    </row>
    <row r="59" spans="3:3" x14ac:dyDescent="0.3">
      <c r="C59" s="8"/>
    </row>
    <row r="60" spans="3:3" x14ac:dyDescent="0.3">
      <c r="C60" s="8"/>
    </row>
    <row r="61" spans="3:3" x14ac:dyDescent="0.3">
      <c r="C61" s="9"/>
    </row>
    <row r="62" spans="3:3" x14ac:dyDescent="0.3">
      <c r="C62" s="8"/>
    </row>
    <row r="63" spans="3:3" x14ac:dyDescent="0.3">
      <c r="C63" s="8"/>
    </row>
    <row r="64" spans="3:3" x14ac:dyDescent="0.3">
      <c r="C64" s="8"/>
    </row>
    <row r="65" spans="1:3" x14ac:dyDescent="0.3">
      <c r="C65" s="8"/>
    </row>
    <row r="66" spans="1:3" x14ac:dyDescent="0.3">
      <c r="C66" s="8"/>
    </row>
    <row r="67" spans="1:3" x14ac:dyDescent="0.3">
      <c r="C67" s="9"/>
    </row>
    <row r="68" spans="1:3" x14ac:dyDescent="0.3">
      <c r="C68" s="8"/>
    </row>
    <row r="69" spans="1:3" x14ac:dyDescent="0.3">
      <c r="C69" s="8"/>
    </row>
    <row r="70" spans="1:3" x14ac:dyDescent="0.3">
      <c r="C70" s="9"/>
    </row>
    <row r="71" spans="1:3" x14ac:dyDescent="0.3">
      <c r="C71" s="8"/>
    </row>
    <row r="72" spans="1:3" x14ac:dyDescent="0.3">
      <c r="C72" s="8"/>
    </row>
    <row r="73" spans="1:3" x14ac:dyDescent="0.3">
      <c r="C73" s="8"/>
    </row>
    <row r="74" spans="1:3" x14ac:dyDescent="0.3">
      <c r="C74" s="8"/>
    </row>
    <row r="75" spans="1:3" x14ac:dyDescent="0.3">
      <c r="C75" s="8"/>
    </row>
    <row r="76" spans="1:3" s="21" customFormat="1" x14ac:dyDescent="0.3">
      <c r="A76" s="13"/>
      <c r="C76" s="48"/>
    </row>
    <row r="77" spans="1:3" x14ac:dyDescent="0.3">
      <c r="C77" s="8"/>
    </row>
    <row r="78" spans="1:3" x14ac:dyDescent="0.3">
      <c r="C78" s="8"/>
    </row>
    <row r="79" spans="1:3" x14ac:dyDescent="0.3">
      <c r="C79" s="8"/>
    </row>
    <row r="80" spans="1:3" x14ac:dyDescent="0.3">
      <c r="C80" s="8"/>
    </row>
    <row r="81" spans="1:3" x14ac:dyDescent="0.3">
      <c r="C81" s="8"/>
    </row>
    <row r="82" spans="1:3" x14ac:dyDescent="0.3">
      <c r="C82" s="8"/>
    </row>
    <row r="83" spans="1:3" x14ac:dyDescent="0.3">
      <c r="C83" s="8"/>
    </row>
    <row r="84" spans="1:3" x14ac:dyDescent="0.3">
      <c r="A84" s="213"/>
      <c r="B84" s="214"/>
      <c r="C84" s="9"/>
    </row>
    <row r="85" spans="1:3" s="17" customFormat="1" x14ac:dyDescent="0.3">
      <c r="A85" s="213"/>
      <c r="B85" s="214"/>
      <c r="C85" s="216"/>
    </row>
    <row r="86" spans="1:3" x14ac:dyDescent="0.3">
      <c r="A86" s="213"/>
      <c r="B86" s="214"/>
      <c r="C86" s="8"/>
    </row>
    <row r="87" spans="1:3" x14ac:dyDescent="0.3">
      <c r="A87" s="213"/>
      <c r="B87" s="214"/>
      <c r="C87" s="8"/>
    </row>
    <row r="88" spans="1:3" x14ac:dyDescent="0.3">
      <c r="A88" s="213"/>
      <c r="B88" s="214"/>
      <c r="C88" s="8"/>
    </row>
    <row r="89" spans="1:3" x14ac:dyDescent="0.3">
      <c r="A89" s="213"/>
      <c r="B89" s="214"/>
      <c r="C89" s="9"/>
    </row>
    <row r="90" spans="1:3" x14ac:dyDescent="0.3">
      <c r="A90" s="213"/>
      <c r="B90" s="214"/>
      <c r="C90" s="216"/>
    </row>
    <row r="91" spans="1:3" x14ac:dyDescent="0.3">
      <c r="A91" s="213"/>
      <c r="B91" s="214"/>
      <c r="C91" s="8"/>
    </row>
    <row r="92" spans="1:3" x14ac:dyDescent="0.3">
      <c r="A92" s="213"/>
      <c r="B92" s="214"/>
      <c r="C92" s="8"/>
    </row>
    <row r="93" spans="1:3" x14ac:dyDescent="0.3">
      <c r="A93" s="213"/>
      <c r="B93" s="214"/>
      <c r="C93" s="8"/>
    </row>
    <row r="94" spans="1:3" x14ac:dyDescent="0.3">
      <c r="A94" s="213"/>
      <c r="B94" s="214"/>
      <c r="C94" s="8"/>
    </row>
    <row r="95" spans="1:3" x14ac:dyDescent="0.3">
      <c r="A95" s="213"/>
      <c r="B95" s="214"/>
      <c r="C95" s="8"/>
    </row>
    <row r="96" spans="1:3" x14ac:dyDescent="0.3">
      <c r="A96" s="213"/>
      <c r="B96" s="214"/>
      <c r="C96" s="8"/>
    </row>
    <row r="97" spans="1:3" x14ac:dyDescent="0.3">
      <c r="A97" s="213"/>
      <c r="B97" s="214"/>
      <c r="C97" s="8"/>
    </row>
    <row r="98" spans="1:3" x14ac:dyDescent="0.3">
      <c r="A98" s="213"/>
      <c r="B98" s="214"/>
      <c r="C98" s="8"/>
    </row>
    <row r="99" spans="1:3" x14ac:dyDescent="0.3">
      <c r="A99" s="213"/>
      <c r="B99" s="214"/>
      <c r="C99" s="8"/>
    </row>
    <row r="100" spans="1:3" x14ac:dyDescent="0.3">
      <c r="A100" s="213"/>
      <c r="B100" s="214"/>
      <c r="C100" s="8"/>
    </row>
    <row r="101" spans="1:3" x14ac:dyDescent="0.3">
      <c r="A101" s="213"/>
      <c r="B101" s="214"/>
      <c r="C101" s="8"/>
    </row>
    <row r="102" spans="1:3" x14ac:dyDescent="0.3">
      <c r="A102" s="213"/>
      <c r="B102" s="214"/>
      <c r="C102" s="8"/>
    </row>
    <row r="103" spans="1:3" x14ac:dyDescent="0.3">
      <c r="A103" s="213"/>
      <c r="B103" s="214"/>
      <c r="C103" s="8"/>
    </row>
    <row r="104" spans="1:3" x14ac:dyDescent="0.3">
      <c r="A104" s="213"/>
      <c r="B104" s="214"/>
      <c r="C104" s="8"/>
    </row>
    <row r="105" spans="1:3" x14ac:dyDescent="0.3">
      <c r="A105" s="213"/>
      <c r="B105" s="214"/>
      <c r="C105" s="8"/>
    </row>
    <row r="106" spans="1:3" x14ac:dyDescent="0.3">
      <c r="A106" s="213"/>
      <c r="B106" s="214"/>
      <c r="C106" s="8"/>
    </row>
    <row r="107" spans="1:3" x14ac:dyDescent="0.3">
      <c r="A107" s="213"/>
      <c r="B107" s="214"/>
      <c r="C107" s="8"/>
    </row>
    <row r="108" spans="1:3" x14ac:dyDescent="0.3">
      <c r="A108" s="213"/>
      <c r="B108" s="214"/>
      <c r="C108" s="8"/>
    </row>
    <row r="109" spans="1:3" x14ac:dyDescent="0.3">
      <c r="A109" s="213"/>
      <c r="B109" s="214"/>
      <c r="C109" s="8"/>
    </row>
    <row r="110" spans="1:3" x14ac:dyDescent="0.3">
      <c r="A110" s="213"/>
      <c r="B110" s="214"/>
      <c r="C110" s="8"/>
    </row>
    <row r="111" spans="1:3" x14ac:dyDescent="0.3">
      <c r="A111" s="213"/>
      <c r="B111" s="214"/>
      <c r="C111" s="8"/>
    </row>
    <row r="112" spans="1:3" x14ac:dyDescent="0.3">
      <c r="A112" s="213"/>
      <c r="B112" s="214"/>
      <c r="C112" s="8"/>
    </row>
    <row r="113" spans="1:3" x14ac:dyDescent="0.3">
      <c r="A113" s="213"/>
      <c r="B113" s="214"/>
      <c r="C113" s="8"/>
    </row>
    <row r="114" spans="1:3" x14ac:dyDescent="0.3">
      <c r="A114" s="213"/>
      <c r="B114" s="214"/>
      <c r="C114" s="8"/>
    </row>
    <row r="115" spans="1:3" x14ac:dyDescent="0.3">
      <c r="A115" s="213"/>
      <c r="B115" s="214"/>
      <c r="C115" s="8"/>
    </row>
    <row r="116" spans="1:3" x14ac:dyDescent="0.3">
      <c r="A116" s="213"/>
      <c r="B116" s="214"/>
      <c r="C116" s="8"/>
    </row>
    <row r="117" spans="1:3" x14ac:dyDescent="0.3">
      <c r="A117" s="213"/>
      <c r="B117" s="214"/>
      <c r="C117" s="8"/>
    </row>
    <row r="118" spans="1:3" x14ac:dyDescent="0.3">
      <c r="A118" s="213"/>
      <c r="B118" s="214"/>
      <c r="C118" s="8"/>
    </row>
    <row r="119" spans="1:3" x14ac:dyDescent="0.3">
      <c r="A119" s="213"/>
      <c r="B119" s="214"/>
      <c r="C119" s="8"/>
    </row>
    <row r="120" spans="1:3" x14ac:dyDescent="0.3">
      <c r="A120" s="213"/>
      <c r="B120" s="214"/>
      <c r="C120" s="8"/>
    </row>
    <row r="121" spans="1:3" x14ac:dyDescent="0.3">
      <c r="A121" s="213"/>
      <c r="B121" s="214"/>
      <c r="C121" s="8"/>
    </row>
    <row r="122" spans="1:3" x14ac:dyDescent="0.3">
      <c r="A122" s="213"/>
      <c r="B122" s="214"/>
      <c r="C122" s="8"/>
    </row>
    <row r="123" spans="1:3" x14ac:dyDescent="0.3">
      <c r="A123" s="213"/>
      <c r="B123" s="214"/>
      <c r="C123" s="8"/>
    </row>
    <row r="124" spans="1:3" x14ac:dyDescent="0.3">
      <c r="A124" s="213"/>
      <c r="B124" s="214"/>
      <c r="C124" s="8"/>
    </row>
    <row r="125" spans="1:3" x14ac:dyDescent="0.3">
      <c r="A125" s="213"/>
      <c r="B125" s="214"/>
      <c r="C125" s="8"/>
    </row>
    <row r="126" spans="1:3" x14ac:dyDescent="0.3">
      <c r="A126" s="213"/>
      <c r="B126" s="214"/>
      <c r="C126" s="8"/>
    </row>
    <row r="127" spans="1:3" x14ac:dyDescent="0.3">
      <c r="A127" s="213"/>
      <c r="B127" s="214"/>
      <c r="C127" s="8"/>
    </row>
    <row r="128" spans="1:3" x14ac:dyDescent="0.3">
      <c r="A128" s="213"/>
      <c r="B128" s="214"/>
      <c r="C128" s="8"/>
    </row>
    <row r="129" spans="1:3" x14ac:dyDescent="0.3">
      <c r="A129" s="213"/>
      <c r="B129" s="214"/>
      <c r="C129" s="8"/>
    </row>
    <row r="130" spans="1:3" x14ac:dyDescent="0.3">
      <c r="A130" s="213"/>
      <c r="B130" s="214"/>
      <c r="C130" s="8"/>
    </row>
    <row r="131" spans="1:3" x14ac:dyDescent="0.3">
      <c r="A131" s="213"/>
      <c r="B131" s="214"/>
      <c r="C131" s="8"/>
    </row>
    <row r="132" spans="1:3" x14ac:dyDescent="0.3">
      <c r="A132" s="213"/>
      <c r="B132" s="214"/>
      <c r="C132" s="8"/>
    </row>
    <row r="133" spans="1:3" x14ac:dyDescent="0.3">
      <c r="A133" s="213"/>
      <c r="B133" s="214"/>
      <c r="C133" s="8"/>
    </row>
    <row r="134" spans="1:3" x14ac:dyDescent="0.3">
      <c r="A134" s="213"/>
      <c r="B134" s="214"/>
      <c r="C134" s="8"/>
    </row>
    <row r="135" spans="1:3" x14ac:dyDescent="0.3">
      <c r="A135" s="213"/>
      <c r="B135" s="214"/>
      <c r="C135" s="8"/>
    </row>
    <row r="136" spans="1:3" x14ac:dyDescent="0.3">
      <c r="A136" s="213"/>
      <c r="B136" s="214"/>
      <c r="C136" s="8"/>
    </row>
    <row r="137" spans="1:3" x14ac:dyDescent="0.3">
      <c r="A137" s="213"/>
      <c r="B137" s="214"/>
      <c r="C137" s="8"/>
    </row>
    <row r="138" spans="1:3" x14ac:dyDescent="0.3">
      <c r="A138" s="213"/>
      <c r="B138" s="214"/>
      <c r="C138" s="8"/>
    </row>
    <row r="139" spans="1:3" x14ac:dyDescent="0.3">
      <c r="A139" s="213"/>
      <c r="B139" s="214"/>
      <c r="C139" s="8"/>
    </row>
    <row r="140" spans="1:3" x14ac:dyDescent="0.3">
      <c r="A140" s="213"/>
      <c r="B140" s="214"/>
      <c r="C140" s="8"/>
    </row>
    <row r="141" spans="1:3" x14ac:dyDescent="0.3">
      <c r="A141" s="213"/>
      <c r="B141" s="214"/>
      <c r="C141" s="8"/>
    </row>
    <row r="142" spans="1:3" x14ac:dyDescent="0.3">
      <c r="A142" s="213"/>
      <c r="B142" s="214"/>
      <c r="C142" s="8"/>
    </row>
    <row r="143" spans="1:3" x14ac:dyDescent="0.3">
      <c r="A143" s="213"/>
      <c r="B143" s="214"/>
      <c r="C143" s="8"/>
    </row>
    <row r="144" spans="1:3" x14ac:dyDescent="0.3">
      <c r="A144" s="213"/>
      <c r="B144" s="214"/>
      <c r="C144" s="8"/>
    </row>
    <row r="145" spans="1:3" x14ac:dyDescent="0.3">
      <c r="A145" s="213"/>
      <c r="B145" s="214"/>
      <c r="C145" s="8"/>
    </row>
  </sheetData>
  <hyperlinks>
    <hyperlink ref="A1" location="'Total Orgs'!A1" display="Total Organizations" xr:uid="{335A95E8-43E2-4D30-AEC5-9981BB0ECD6B}"/>
  </hyperlinks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af00f89-cf41-4324-9704-eea14deb4f0b">
      <Terms xmlns="http://schemas.microsoft.com/office/infopath/2007/PartnerControls"/>
    </lcf76f155ced4ddcb4097134ff3c332f>
    <TaxCatchAll xmlns="53252bbe-86f4-4b0f-82f1-addfc7ec4c81" xsi:nil="true"/>
    <Done xmlns="6af00f89-cf41-4324-9704-eea14deb4f0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4B8FE4BA97FD4BAB26C12046588A01" ma:contentTypeVersion="12" ma:contentTypeDescription="Create a new document." ma:contentTypeScope="" ma:versionID="cb778251540f05eaa3573495ad94ef94">
  <xsd:schema xmlns:xsd="http://www.w3.org/2001/XMLSchema" xmlns:xs="http://www.w3.org/2001/XMLSchema" xmlns:p="http://schemas.microsoft.com/office/2006/metadata/properties" xmlns:ns2="6af00f89-cf41-4324-9704-eea14deb4f0b" xmlns:ns3="53252bbe-86f4-4b0f-82f1-addfc7ec4c81" targetNamespace="http://schemas.microsoft.com/office/2006/metadata/properties" ma:root="true" ma:fieldsID="ddb0eca4486fa749a10ca883843764d7" ns2:_="" ns3:_="">
    <xsd:import namespace="6af00f89-cf41-4324-9704-eea14deb4f0b"/>
    <xsd:import namespace="53252bbe-86f4-4b0f-82f1-addfc7ec4c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Don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00f89-cf41-4324-9704-eea14deb4f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Done" ma:index="12" nillable="true" ma:displayName="Done" ma:format="Dropdown" ma:internalName="Done">
      <xsd:simpleType>
        <xsd:restriction base="dms:Text">
          <xsd:maxLength value="255"/>
        </xsd:restriction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f7c65ed7-e385-4001-9a0e-7979134055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252bbe-86f4-4b0f-82f1-addfc7ec4c8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fcc84c5-c848-46ed-82bc-80088260d37d}" ma:internalName="TaxCatchAll" ma:showField="CatchAllData" ma:web="53252bbe-86f4-4b0f-82f1-addfc7ec4c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72ED90-2D50-4677-9623-93C7DEA26AAD}">
  <ds:schemaRefs>
    <ds:schemaRef ds:uri="http://schemas.microsoft.com/office/2006/metadata/properties"/>
    <ds:schemaRef ds:uri="http://schemas.microsoft.com/office/infopath/2007/PartnerControls"/>
    <ds:schemaRef ds:uri="6af00f89-cf41-4324-9704-eea14deb4f0b"/>
    <ds:schemaRef ds:uri="53252bbe-86f4-4b0f-82f1-addfc7ec4c81"/>
  </ds:schemaRefs>
</ds:datastoreItem>
</file>

<file path=customXml/itemProps2.xml><?xml version="1.0" encoding="utf-8"?>
<ds:datastoreItem xmlns:ds="http://schemas.openxmlformats.org/officeDocument/2006/customXml" ds:itemID="{352F4DA6-322C-48E7-9193-03A382F179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f00f89-cf41-4324-9704-eea14deb4f0b"/>
    <ds:schemaRef ds:uri="53252bbe-86f4-4b0f-82f1-addfc7ec4c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EB4A1F-298B-43D0-A85D-F01CC8E10D6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195</vt:i4>
      </vt:variant>
      <vt:variant>
        <vt:lpstr>Named Ranges</vt:lpstr>
      </vt:variant>
      <vt:variant>
        <vt:i4>5</vt:i4>
      </vt:variant>
    </vt:vector>
  </HeadingPairs>
  <TitlesOfParts>
    <vt:vector size="200" baseType="lpstr">
      <vt:lpstr>Total Orgs</vt:lpstr>
      <vt:lpstr>African</vt:lpstr>
      <vt:lpstr>ACT</vt:lpstr>
      <vt:lpstr>APO</vt:lpstr>
      <vt:lpstr>AAFCS</vt:lpstr>
      <vt:lpstr>AAPG</vt:lpstr>
      <vt:lpstr>AADE</vt:lpstr>
      <vt:lpstr>ACS-SA</vt:lpstr>
      <vt:lpstr>AIChE</vt:lpstr>
      <vt:lpstr>AMSA</vt:lpstr>
      <vt:lpstr>AMWA</vt:lpstr>
      <vt:lpstr>ASTA</vt:lpstr>
      <vt:lpstr>ASCE</vt:lpstr>
      <vt:lpstr>ASID</vt:lpstr>
      <vt:lpstr>ASME</vt:lpstr>
      <vt:lpstr>ASA</vt:lpstr>
      <vt:lpstr>AAS</vt:lpstr>
      <vt:lpstr>ACM</vt:lpstr>
      <vt:lpstr>ABSS</vt:lpstr>
      <vt:lpstr>AITP</vt:lpstr>
      <vt:lpstr>ALPA</vt:lpstr>
      <vt:lpstr>ASAS</vt:lpstr>
      <vt:lpstr>ACF</vt:lpstr>
      <vt:lpstr>BB</vt:lpstr>
      <vt:lpstr>BEYOND</vt:lpstr>
      <vt:lpstr>BLACKART</vt:lpstr>
      <vt:lpstr>BSA</vt:lpstr>
      <vt:lpstr>BBSA</vt:lpstr>
      <vt:lpstr>B&amp;B</vt:lpstr>
      <vt:lpstr>TechCRU</vt:lpstr>
      <vt:lpstr>CECM</vt:lpstr>
      <vt:lpstr>Caribbean</vt:lpstr>
      <vt:lpstr>CSA</vt:lpstr>
      <vt:lpstr>ChiEps</vt:lpstr>
      <vt:lpstr>ChiRho</vt:lpstr>
      <vt:lpstr>Christians</vt:lpstr>
      <vt:lpstr>CISER</vt:lpstr>
      <vt:lpstr>A&amp;S Ambassadors</vt:lpstr>
      <vt:lpstr>Collegiate 100</vt:lpstr>
      <vt:lpstr>DWS</vt:lpstr>
      <vt:lpstr>DelightM</vt:lpstr>
      <vt:lpstr>DSP</vt:lpstr>
      <vt:lpstr>DI</vt:lpstr>
      <vt:lpstr>DSC</vt:lpstr>
      <vt:lpstr>ECDE</vt:lpstr>
      <vt:lpstr>DRBH</vt:lpstr>
      <vt:lpstr>DTL</vt:lpstr>
      <vt:lpstr>DTYD</vt:lpstr>
      <vt:lpstr>EON</vt:lpstr>
      <vt:lpstr>EtaSigDelta</vt:lpstr>
      <vt:lpstr>FSC</vt:lpstr>
      <vt:lpstr>Filipino</vt:lpstr>
      <vt:lpstr>FF</vt:lpstr>
      <vt:lpstr>FinAsso</vt:lpstr>
      <vt:lpstr>FMSF</vt:lpstr>
      <vt:lpstr>GYM</vt:lpstr>
      <vt:lpstr>GLW</vt:lpstr>
      <vt:lpstr>GSS</vt:lpstr>
      <vt:lpstr>RTC</vt:lpstr>
      <vt:lpstr>Goin' Band</vt:lpstr>
      <vt:lpstr>HILLEL</vt:lpstr>
      <vt:lpstr>GSA</vt:lpstr>
      <vt:lpstr>HSS</vt:lpstr>
      <vt:lpstr>HAAPH</vt:lpstr>
      <vt:lpstr>HDFS</vt:lpstr>
      <vt:lpstr>ISA</vt:lpstr>
      <vt:lpstr>IEEE</vt:lpstr>
      <vt:lpstr>IIE</vt:lpstr>
      <vt:lpstr>IIDA</vt:lpstr>
      <vt:lpstr>IMA</vt:lpstr>
      <vt:lpstr>SGC</vt:lpstr>
      <vt:lpstr>SJP</vt:lpstr>
      <vt:lpstr>ITA</vt:lpstr>
      <vt:lpstr>JOY</vt:lpstr>
      <vt:lpstr>KSMDA</vt:lpstr>
      <vt:lpstr>KRCC</vt:lpstr>
      <vt:lpstr>KEYOP</vt:lpstr>
      <vt:lpstr>Korean</vt:lpstr>
      <vt:lpstr>LMSA</vt:lpstr>
      <vt:lpstr>Livestock</vt:lpstr>
      <vt:lpstr>LR</vt:lpstr>
      <vt:lpstr>MCFB</vt:lpstr>
      <vt:lpstr>LPHI</vt:lpstr>
      <vt:lpstr>TBP</vt:lpstr>
      <vt:lpstr>TBS</vt:lpstr>
      <vt:lpstr>SMO</vt:lpstr>
      <vt:lpstr>Eval</vt:lpstr>
      <vt:lpstr>Meat</vt:lpstr>
      <vt:lpstr>MSAQBT</vt:lpstr>
      <vt:lpstr>MSA</vt:lpstr>
      <vt:lpstr>Metals</vt:lpstr>
      <vt:lpstr>MANRRS</vt:lpstr>
      <vt:lpstr>MPC</vt:lpstr>
      <vt:lpstr>MUN</vt:lpstr>
      <vt:lpstr>MortarBoard</vt:lpstr>
      <vt:lpstr>MAPS</vt:lpstr>
      <vt:lpstr>MuslimSA</vt:lpstr>
      <vt:lpstr>NMLB</vt:lpstr>
      <vt:lpstr>NPC</vt:lpstr>
      <vt:lpstr>TMM</vt:lpstr>
      <vt:lpstr>TNRF</vt:lpstr>
      <vt:lpstr>NSBE</vt:lpstr>
      <vt:lpstr>NSCS</vt:lpstr>
      <vt:lpstr>Navigators</vt:lpstr>
      <vt:lpstr>NiSA</vt:lpstr>
      <vt:lpstr>NSA</vt:lpstr>
      <vt:lpstr>PAD</vt:lpstr>
      <vt:lpstr>PASO</vt:lpstr>
      <vt:lpstr>PTS</vt:lpstr>
      <vt:lpstr>PSTEM</vt:lpstr>
      <vt:lpstr>RAS</vt:lpstr>
      <vt:lpstr>RNASA</vt:lpstr>
      <vt:lpstr>RaidersDefend</vt:lpstr>
      <vt:lpstr>RMSS</vt:lpstr>
      <vt:lpstr>RH</vt:lpstr>
      <vt:lpstr>RCOS</vt:lpstr>
      <vt:lpstr>RATS</vt:lpstr>
      <vt:lpstr>RPOP</vt:lpstr>
      <vt:lpstr>RRR</vt:lpstr>
      <vt:lpstr>RTheater</vt:lpstr>
      <vt:lpstr>RaiderSailing</vt:lpstr>
      <vt:lpstr>RSFC</vt:lpstr>
      <vt:lpstr>RSC</vt:lpstr>
      <vt:lpstr>RanchHorse</vt:lpstr>
      <vt:lpstr>RR</vt:lpstr>
      <vt:lpstr>RISA</vt:lpstr>
      <vt:lpstr>RHIM</vt:lpstr>
      <vt:lpstr>SFDT</vt:lpstr>
      <vt:lpstr>SDP</vt:lpstr>
      <vt:lpstr>SKYRAIDERS</vt:lpstr>
      <vt:lpstr>SEP</vt:lpstr>
      <vt:lpstr>SIL</vt:lpstr>
      <vt:lpstr>SMILE</vt:lpstr>
      <vt:lpstr>SHPE</vt:lpstr>
      <vt:lpstr>SPE</vt:lpstr>
      <vt:lpstr>SWE</vt:lpstr>
      <vt:lpstr>SEPA</vt:lpstr>
      <vt:lpstr>SLSA</vt:lpstr>
      <vt:lpstr>SDA</vt:lpstr>
      <vt:lpstr>AgCouncil</vt:lpstr>
      <vt:lpstr>SOEA</vt:lpstr>
      <vt:lpstr>SNDA</vt:lpstr>
      <vt:lpstr>SAFE</vt:lpstr>
      <vt:lpstr>SASLA</vt:lpstr>
      <vt:lpstr>ISC</vt:lpstr>
      <vt:lpstr>TheMagic</vt:lpstr>
      <vt:lpstr>TCLCA</vt:lpstr>
      <vt:lpstr>TCFR</vt:lpstr>
      <vt:lpstr>TET</vt:lpstr>
      <vt:lpstr>Feral</vt:lpstr>
      <vt:lpstr>TechHorn</vt:lpstr>
      <vt:lpstr>Horse</vt:lpstr>
      <vt:lpstr>TIT</vt:lpstr>
      <vt:lpstr>TKBDT</vt:lpstr>
      <vt:lpstr>KPOP</vt:lpstr>
      <vt:lpstr>TMAGIC</vt:lpstr>
      <vt:lpstr>TMA</vt:lpstr>
      <vt:lpstr>TMP</vt:lpstr>
      <vt:lpstr>TP</vt:lpstr>
      <vt:lpstr>TPOT</vt:lpstr>
      <vt:lpstr>TPVS</vt:lpstr>
      <vt:lpstr>TECHRODEO</vt:lpstr>
      <vt:lpstr>TRSA</vt:lpstr>
      <vt:lpstr>TSMG</vt:lpstr>
      <vt:lpstr>TSSTCAF</vt:lpstr>
      <vt:lpstr>TSCA</vt:lpstr>
      <vt:lpstr>TTLHM</vt:lpstr>
      <vt:lpstr>TUNICEF</vt:lpstr>
      <vt:lpstr>TWHPC</vt:lpstr>
      <vt:lpstr>TSPE</vt:lpstr>
      <vt:lpstr>TCCH</vt:lpstr>
      <vt:lpstr>TMB</vt:lpstr>
      <vt:lpstr>SEAT</vt:lpstr>
      <vt:lpstr>TMC</vt:lpstr>
      <vt:lpstr>TES</vt:lpstr>
      <vt:lpstr>UkClub</vt:lpstr>
      <vt:lpstr>Range</vt:lpstr>
      <vt:lpstr>Techtones</vt:lpstr>
      <vt:lpstr>Veterans</vt:lpstr>
      <vt:lpstr>WEB3</vt:lpstr>
      <vt:lpstr>WF</vt:lpstr>
      <vt:lpstr>WTAB</vt:lpstr>
      <vt:lpstr>WTAWS</vt:lpstr>
      <vt:lpstr>WILD</vt:lpstr>
      <vt:lpstr>WH</vt:lpstr>
      <vt:lpstr>WomennBus</vt:lpstr>
      <vt:lpstr>WIP</vt:lpstr>
      <vt:lpstr>WIS</vt:lpstr>
      <vt:lpstr>WSO</vt:lpstr>
      <vt:lpstr>Wool</vt:lpstr>
      <vt:lpstr>Misc</vt:lpstr>
      <vt:lpstr>INACTIVE</vt:lpstr>
      <vt:lpstr>Cont</vt:lpstr>
      <vt:lpstr>NEW</vt:lpstr>
      <vt:lpstr>Sheet2</vt:lpstr>
      <vt:lpstr>International_Student_Council</vt:lpstr>
      <vt:lpstr>Meat!Print_Area</vt:lpstr>
      <vt:lpstr>SLSA!Print_Area</vt:lpstr>
      <vt:lpstr>'Total Orgs'!Print_Area</vt:lpstr>
      <vt:lpstr>'Total Orgs'!Print_Titles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Babitzke, Cari S</dc:creator>
  <cp:keywords/>
  <dc:description/>
  <cp:lastModifiedBy>Davis, Teresa Y</cp:lastModifiedBy>
  <cp:revision/>
  <cp:lastPrinted>2026-05-08T21:16:19Z</cp:lastPrinted>
  <dcterms:created xsi:type="dcterms:W3CDTF">2011-07-13T18:00:55Z</dcterms:created>
  <dcterms:modified xsi:type="dcterms:W3CDTF">2026-07-17T20:24:16Z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0x0101004A4B8FE4BA97FD4BAB26C12046588A01</vt:lpwstr>
  </property>
  <property fmtid="{D5CDD505-2E9C-101B-9397-08002B2CF9AE}" pid="3" name="MediaServiceImageTags">
    <vt:lpwstr/>
  </property>
</Properties>
</file>